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ferVillar\Downloads\"/>
    </mc:Choice>
  </mc:AlternateContent>
  <xr:revisionPtr revIDLastSave="0" documentId="8_{417D6BBC-BEF5-4B96-8895-33E3265760A4}" xr6:coauthVersionLast="47" xr6:coauthVersionMax="47" xr10:uidLastSave="{00000000-0000-0000-0000-000000000000}"/>
  <bookViews>
    <workbookView xWindow="-98" yWindow="-98" windowWidth="21795" windowHeight="12975" firstSheet="2" activeTab="8" xr2:uid="{4A513D80-ACB3-4502-9339-7825F3416395}"/>
  </bookViews>
  <sheets>
    <sheet name="Norcal " sheetId="1" r:id="rId1"/>
    <sheet name="Norcal Other " sheetId="2" r:id="rId2"/>
    <sheet name="List" sheetId="13" r:id="rId3"/>
    <sheet name="LA " sheetId="3" r:id="rId4"/>
    <sheet name="Phoenix " sheetId="4" r:id="rId5"/>
    <sheet name="WI" sheetId="6" r:id="rId6"/>
    <sheet name="SD" sheetId="7" r:id="rId7"/>
    <sheet name="REimbursements" sheetId="8" r:id="rId8"/>
    <sheet name="sick leave " sheetId="9" r:id="rId9"/>
    <sheet name="LA Other " sheetId="10" r:id="rId10"/>
    <sheet name="Jaleesa Holden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7" i="11" l="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U96" i="10"/>
  <c r="T96" i="10"/>
  <c r="S96" i="10"/>
  <c r="R96" i="10"/>
  <c r="Q96" i="10"/>
  <c r="P96" i="10"/>
  <c r="O96" i="10"/>
  <c r="N96" i="10"/>
  <c r="M96" i="10"/>
  <c r="L96" i="10"/>
  <c r="V95" i="10"/>
  <c r="V94" i="10"/>
  <c r="V93" i="10"/>
  <c r="V92" i="10"/>
  <c r="V91" i="10"/>
  <c r="V96" i="10" s="1"/>
  <c r="U84" i="10"/>
  <c r="T84" i="10"/>
  <c r="S84" i="10"/>
  <c r="R84" i="10"/>
  <c r="P84" i="10"/>
  <c r="O84" i="10"/>
  <c r="N84" i="10"/>
  <c r="M84" i="10"/>
  <c r="J84" i="10" s="1"/>
  <c r="Q83" i="10" s="1"/>
  <c r="V83" i="10" s="1"/>
  <c r="L84" i="10"/>
  <c r="V82" i="10"/>
  <c r="V81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O76" i="10"/>
  <c r="AB76" i="10" s="1"/>
  <c r="AB77" i="10" s="1"/>
  <c r="Q71" i="10"/>
  <c r="U70" i="10"/>
  <c r="U72" i="10" s="1"/>
  <c r="T70" i="10"/>
  <c r="T72" i="10" s="1"/>
  <c r="S70" i="10"/>
  <c r="S72" i="10" s="1"/>
  <c r="R70" i="10"/>
  <c r="R72" i="10" s="1"/>
  <c r="Q70" i="10"/>
  <c r="P70" i="10"/>
  <c r="P72" i="10" s="1"/>
  <c r="O70" i="10"/>
  <c r="O72" i="10" s="1"/>
  <c r="N70" i="10"/>
  <c r="M70" i="10"/>
  <c r="L70" i="10"/>
  <c r="N71" i="10" s="1"/>
  <c r="V71" i="10" s="1"/>
  <c r="J70" i="10"/>
  <c r="V69" i="10"/>
  <c r="V68" i="10"/>
  <c r="V70" i="10" s="1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O62" i="10"/>
  <c r="AB62" i="10" s="1"/>
  <c r="AB63" i="10" s="1"/>
  <c r="U58" i="10"/>
  <c r="T58" i="10"/>
  <c r="S58" i="10"/>
  <c r="R58" i="10"/>
  <c r="Q58" i="10"/>
  <c r="P58" i="10"/>
  <c r="O58" i="10"/>
  <c r="N58" i="10"/>
  <c r="M58" i="10"/>
  <c r="J58" i="10" s="1"/>
  <c r="L58" i="10"/>
  <c r="V57" i="10"/>
  <c r="V56" i="10"/>
  <c r="V55" i="10"/>
  <c r="V54" i="10"/>
  <c r="V53" i="10"/>
  <c r="V52" i="10"/>
  <c r="U46" i="10"/>
  <c r="T46" i="10"/>
  <c r="S46" i="10"/>
  <c r="R46" i="10"/>
  <c r="P46" i="10"/>
  <c r="O46" i="10"/>
  <c r="N46" i="10"/>
  <c r="M46" i="10"/>
  <c r="J46" i="10" s="1"/>
  <c r="Q40" i="10" s="1"/>
  <c r="L46" i="10"/>
  <c r="V45" i="10"/>
  <c r="V44" i="10"/>
  <c r="V43" i="10"/>
  <c r="V42" i="10"/>
  <c r="V41" i="10"/>
  <c r="U37" i="10"/>
  <c r="T37" i="10"/>
  <c r="S37" i="10"/>
  <c r="R37" i="10"/>
  <c r="P37" i="10"/>
  <c r="O37" i="10"/>
  <c r="N37" i="10"/>
  <c r="M37" i="10"/>
  <c r="L37" i="10"/>
  <c r="V36" i="10"/>
  <c r="V35" i="10"/>
  <c r="V34" i="10"/>
  <c r="V33" i="10"/>
  <c r="V32" i="10"/>
  <c r="V31" i="10"/>
  <c r="U24" i="10"/>
  <c r="T24" i="10"/>
  <c r="S24" i="10"/>
  <c r="R24" i="10"/>
  <c r="P24" i="10"/>
  <c r="O24" i="10"/>
  <c r="N24" i="10"/>
  <c r="M24" i="10"/>
  <c r="J24" i="10" s="1"/>
  <c r="Q16" i="10" s="1"/>
  <c r="Q24" i="10" s="1"/>
  <c r="L24" i="10"/>
  <c r="V23" i="10"/>
  <c r="V22" i="10"/>
  <c r="V21" i="10"/>
  <c r="V20" i="10"/>
  <c r="V19" i="10"/>
  <c r="V18" i="10"/>
  <c r="V17" i="10"/>
  <c r="U11" i="10"/>
  <c r="T11" i="10"/>
  <c r="S11" i="10"/>
  <c r="R11" i="10"/>
  <c r="P11" i="10"/>
  <c r="O11" i="10"/>
  <c r="N11" i="10"/>
  <c r="M11" i="10"/>
  <c r="J11" i="10" s="1"/>
  <c r="Q2" i="10" s="1"/>
  <c r="L11" i="10"/>
  <c r="V10" i="10"/>
  <c r="V9" i="10"/>
  <c r="V8" i="10"/>
  <c r="V7" i="10"/>
  <c r="V6" i="10"/>
  <c r="V5" i="10"/>
  <c r="V4" i="10"/>
  <c r="V3" i="10"/>
  <c r="AA42" i="9"/>
  <c r="Z42" i="9"/>
  <c r="Y42" i="9"/>
  <c r="X42" i="9"/>
  <c r="W42" i="9"/>
  <c r="V42" i="9"/>
  <c r="U42" i="9"/>
  <c r="T42" i="9"/>
  <c r="S42" i="9"/>
  <c r="R42" i="9"/>
  <c r="Q42" i="9"/>
  <c r="P42" i="9"/>
  <c r="N42" i="9"/>
  <c r="O41" i="9"/>
  <c r="O42" i="9" s="1"/>
  <c r="AA36" i="9"/>
  <c r="Z36" i="9"/>
  <c r="Y36" i="9"/>
  <c r="X36" i="9"/>
  <c r="W36" i="9"/>
  <c r="V36" i="9"/>
  <c r="U36" i="9"/>
  <c r="T36" i="9"/>
  <c r="S36" i="9"/>
  <c r="R36" i="9"/>
  <c r="Q36" i="9"/>
  <c r="P36" i="9"/>
  <c r="N36" i="9"/>
  <c r="O35" i="9"/>
  <c r="AB35" i="9" s="1"/>
  <c r="AB36" i="9" s="1"/>
  <c r="AA28" i="9"/>
  <c r="Z28" i="9"/>
  <c r="Y28" i="9"/>
  <c r="X28" i="9"/>
  <c r="W28" i="9"/>
  <c r="V28" i="9"/>
  <c r="U28" i="9"/>
  <c r="T28" i="9"/>
  <c r="S28" i="9"/>
  <c r="R28" i="9"/>
  <c r="Q28" i="9"/>
  <c r="P28" i="9"/>
  <c r="N28" i="9"/>
  <c r="O27" i="9"/>
  <c r="O28" i="9" s="1"/>
  <c r="AA21" i="9"/>
  <c r="Z21" i="9"/>
  <c r="Y21" i="9"/>
  <c r="X21" i="9"/>
  <c r="W21" i="9"/>
  <c r="V21" i="9"/>
  <c r="U21" i="9"/>
  <c r="T21" i="9"/>
  <c r="S21" i="9"/>
  <c r="R21" i="9"/>
  <c r="Q21" i="9"/>
  <c r="P21" i="9"/>
  <c r="N21" i="9"/>
  <c r="O20" i="9"/>
  <c r="AB20" i="9" s="1"/>
  <c r="AB21" i="9" s="1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O15" i="9"/>
  <c r="AB15" i="9" s="1"/>
  <c r="AB16" i="9" s="1"/>
  <c r="AA10" i="9"/>
  <c r="Z10" i="9"/>
  <c r="Y10" i="9"/>
  <c r="X10" i="9"/>
  <c r="W10" i="9"/>
  <c r="V10" i="9"/>
  <c r="U10" i="9"/>
  <c r="T10" i="9"/>
  <c r="S10" i="9"/>
  <c r="R10" i="9"/>
  <c r="Q10" i="9"/>
  <c r="P10" i="9"/>
  <c r="N10" i="9"/>
  <c r="O9" i="9"/>
  <c r="O10" i="9" s="1"/>
  <c r="AA4" i="9"/>
  <c r="Z4" i="9"/>
  <c r="Y4" i="9"/>
  <c r="X4" i="9"/>
  <c r="W4" i="9"/>
  <c r="V4" i="9"/>
  <c r="U4" i="9"/>
  <c r="T4" i="9"/>
  <c r="S4" i="9"/>
  <c r="R4" i="9"/>
  <c r="Q4" i="9"/>
  <c r="P4" i="9"/>
  <c r="N4" i="9"/>
  <c r="O3" i="9"/>
  <c r="O4" i="9" s="1"/>
  <c r="Q39" i="7"/>
  <c r="Q34" i="7"/>
  <c r="Q29" i="7"/>
  <c r="Q23" i="7"/>
  <c r="Q18" i="7"/>
  <c r="Q13" i="7"/>
  <c r="Q8" i="7"/>
  <c r="AA43" i="7"/>
  <c r="Z43" i="7"/>
  <c r="Y43" i="7"/>
  <c r="X43" i="7"/>
  <c r="W43" i="7"/>
  <c r="V43" i="7"/>
  <c r="U43" i="7"/>
  <c r="T43" i="7"/>
  <c r="R43" i="7"/>
  <c r="O43" i="7"/>
  <c r="M43" i="7"/>
  <c r="AA37" i="7"/>
  <c r="Z37" i="7"/>
  <c r="Y37" i="7"/>
  <c r="X37" i="7"/>
  <c r="W37" i="7"/>
  <c r="V37" i="7"/>
  <c r="U37" i="7"/>
  <c r="T37" i="7"/>
  <c r="R37" i="7"/>
  <c r="M37" i="7"/>
  <c r="AA27" i="7"/>
  <c r="Z27" i="7"/>
  <c r="Y27" i="7"/>
  <c r="X27" i="7"/>
  <c r="W27" i="7"/>
  <c r="V27" i="7"/>
  <c r="U27" i="7"/>
  <c r="T27" i="7"/>
  <c r="N27" i="7"/>
  <c r="M27" i="7"/>
  <c r="AA32" i="7"/>
  <c r="Z32" i="7"/>
  <c r="Y32" i="7"/>
  <c r="X32" i="7"/>
  <c r="W32" i="7"/>
  <c r="V32" i="7"/>
  <c r="U32" i="7"/>
  <c r="T32" i="7"/>
  <c r="R32" i="7"/>
  <c r="Q32" i="7"/>
  <c r="N32" i="7"/>
  <c r="M32" i="7"/>
  <c r="M21" i="7"/>
  <c r="M11" i="7"/>
  <c r="M16" i="7"/>
  <c r="AA21" i="7"/>
  <c r="Z21" i="7"/>
  <c r="Y21" i="7"/>
  <c r="X21" i="7"/>
  <c r="W21" i="7"/>
  <c r="V21" i="7"/>
  <c r="U21" i="7"/>
  <c r="T21" i="7"/>
  <c r="R21" i="7"/>
  <c r="AA16" i="7"/>
  <c r="Z16" i="7"/>
  <c r="Y16" i="7"/>
  <c r="X16" i="7"/>
  <c r="W16" i="7"/>
  <c r="V16" i="7"/>
  <c r="U16" i="7"/>
  <c r="T16" i="7"/>
  <c r="R16" i="7"/>
  <c r="Q16" i="7"/>
  <c r="AA11" i="7"/>
  <c r="Z11" i="7"/>
  <c r="Y11" i="7"/>
  <c r="X11" i="7"/>
  <c r="W11" i="7"/>
  <c r="V11" i="7"/>
  <c r="U11" i="7"/>
  <c r="T11" i="7"/>
  <c r="R11" i="7"/>
  <c r="Q11" i="7"/>
  <c r="Q1" i="7"/>
  <c r="AA6" i="7"/>
  <c r="Z6" i="7"/>
  <c r="Y6" i="7"/>
  <c r="X6" i="7"/>
  <c r="W6" i="7"/>
  <c r="V6" i="7"/>
  <c r="U6" i="7"/>
  <c r="T6" i="7"/>
  <c r="R6" i="7"/>
  <c r="O6" i="7"/>
  <c r="M6" i="7"/>
  <c r="P42" i="7"/>
  <c r="S42" i="7" s="1"/>
  <c r="AB42" i="7" s="1"/>
  <c r="P41" i="7"/>
  <c r="P43" i="7" s="1"/>
  <c r="N41" i="7"/>
  <c r="Q41" i="7" s="1"/>
  <c r="Q43" i="7" s="1"/>
  <c r="P36" i="7"/>
  <c r="N36" i="7"/>
  <c r="Q36" i="7" s="1"/>
  <c r="Q37" i="7" s="1"/>
  <c r="P31" i="7"/>
  <c r="S31" i="7" s="1"/>
  <c r="AB31" i="7" s="1"/>
  <c r="AB32" i="7" s="1"/>
  <c r="P26" i="7"/>
  <c r="S26" i="7" s="1"/>
  <c r="AB26" i="7" s="1"/>
  <c r="P25" i="7"/>
  <c r="N25" i="7"/>
  <c r="Q25" i="7" s="1"/>
  <c r="P20" i="7"/>
  <c r="N20" i="7"/>
  <c r="Q20" i="7" s="1"/>
  <c r="P15" i="7"/>
  <c r="S15" i="7" s="1"/>
  <c r="AB15" i="7" s="1"/>
  <c r="AB16" i="7" s="1"/>
  <c r="P10" i="7"/>
  <c r="S10" i="7" s="1"/>
  <c r="AB10" i="7" s="1"/>
  <c r="AB11" i="7" s="1"/>
  <c r="P5" i="7"/>
  <c r="S5" i="7" s="1"/>
  <c r="AB5" i="7" s="1"/>
  <c r="P4" i="7"/>
  <c r="N4" i="7"/>
  <c r="Q4" i="7" s="1"/>
  <c r="P3" i="7"/>
  <c r="S3" i="7" s="1"/>
  <c r="AB3" i="7" s="1"/>
  <c r="M2" i="6"/>
  <c r="M4" i="6"/>
  <c r="M3" i="6"/>
  <c r="U43" i="6"/>
  <c r="U42" i="6"/>
  <c r="U41" i="6"/>
  <c r="U40" i="6"/>
  <c r="U38" i="6"/>
  <c r="U44" i="6" s="1"/>
  <c r="U37" i="6"/>
  <c r="U36" i="6"/>
  <c r="U32" i="6"/>
  <c r="U31" i="6"/>
  <c r="U30" i="6"/>
  <c r="U28" i="6"/>
  <c r="U27" i="6"/>
  <c r="U26" i="6"/>
  <c r="U24" i="6"/>
  <c r="U23" i="6"/>
  <c r="U22" i="6"/>
  <c r="U21" i="6"/>
  <c r="U20" i="6"/>
  <c r="U16" i="6"/>
  <c r="U15" i="6"/>
  <c r="U14" i="6"/>
  <c r="U12" i="6"/>
  <c r="U11" i="6"/>
  <c r="U10" i="6"/>
  <c r="U9" i="6"/>
  <c r="U8" i="6"/>
  <c r="T4" i="6"/>
  <c r="M11" i="2"/>
  <c r="M10" i="2"/>
  <c r="U34" i="4"/>
  <c r="U31" i="4"/>
  <c r="U30" i="4"/>
  <c r="U29" i="4"/>
  <c r="U28" i="4"/>
  <c r="U27" i="4"/>
  <c r="U26" i="4"/>
  <c r="U23" i="4"/>
  <c r="U22" i="4"/>
  <c r="U21" i="4"/>
  <c r="U20" i="4"/>
  <c r="U19" i="4"/>
  <c r="U18" i="4"/>
  <c r="U15" i="4"/>
  <c r="U14" i="4"/>
  <c r="U13" i="4"/>
  <c r="U12" i="4"/>
  <c r="U11" i="4"/>
  <c r="U10" i="4"/>
  <c r="U7" i="4"/>
  <c r="U6" i="4"/>
  <c r="U5" i="4"/>
  <c r="U4" i="4"/>
  <c r="U3" i="4"/>
  <c r="U2" i="4"/>
  <c r="O21" i="9" l="1"/>
  <c r="J71" i="10"/>
  <c r="N72" i="10"/>
  <c r="Q72" i="10"/>
  <c r="V58" i="10"/>
  <c r="J37" i="10"/>
  <c r="Q30" i="10" s="1"/>
  <c r="V30" i="10" s="1"/>
  <c r="V37" i="10" s="1"/>
  <c r="J96" i="10"/>
  <c r="Q46" i="10"/>
  <c r="V40" i="10"/>
  <c r="V46" i="10" s="1"/>
  <c r="V84" i="10"/>
  <c r="V2" i="10"/>
  <c r="V11" i="10" s="1"/>
  <c r="Q11" i="10"/>
  <c r="V72" i="10"/>
  <c r="V16" i="10"/>
  <c r="V24" i="10" s="1"/>
  <c r="Q84" i="10"/>
  <c r="L72" i="10"/>
  <c r="M72" i="10"/>
  <c r="J72" i="10" s="1"/>
  <c r="L71" i="10"/>
  <c r="AB41" i="9"/>
  <c r="AB42" i="9" s="1"/>
  <c r="O36" i="9"/>
  <c r="AB27" i="9"/>
  <c r="AB28" i="9" s="1"/>
  <c r="AB3" i="9"/>
  <c r="AB4" i="9" s="1"/>
  <c r="AB9" i="9"/>
  <c r="AB10" i="9" s="1"/>
  <c r="S16" i="7"/>
  <c r="N21" i="7"/>
  <c r="P11" i="7"/>
  <c r="N43" i="7"/>
  <c r="S11" i="7"/>
  <c r="N37" i="7"/>
  <c r="S4" i="7"/>
  <c r="AB4" i="7" s="1"/>
  <c r="AB6" i="7" s="1"/>
  <c r="S32" i="7"/>
  <c r="P6" i="7"/>
  <c r="Q6" i="7"/>
  <c r="N6" i="7"/>
  <c r="S36" i="7"/>
  <c r="S20" i="7"/>
  <c r="S41" i="7"/>
  <c r="S25" i="7"/>
  <c r="U4" i="6"/>
  <c r="T2" i="6"/>
  <c r="U2" i="6" s="1"/>
  <c r="T3" i="6"/>
  <c r="U3" i="6" s="1"/>
  <c r="V291" i="3"/>
  <c r="V290" i="3"/>
  <c r="V286" i="3"/>
  <c r="V285" i="3"/>
  <c r="V276" i="3"/>
  <c r="V275" i="3"/>
  <c r="V274" i="3"/>
  <c r="V273" i="3"/>
  <c r="V272" i="3"/>
  <c r="V267" i="3"/>
  <c r="V265" i="3"/>
  <c r="V259" i="3"/>
  <c r="V258" i="3"/>
  <c r="V257" i="3"/>
  <c r="V256" i="3"/>
  <c r="V255" i="3"/>
  <c r="V251" i="3"/>
  <c r="V250" i="3"/>
  <c r="V249" i="3"/>
  <c r="V248" i="3"/>
  <c r="V246" i="3"/>
  <c r="V245" i="3"/>
  <c r="V244" i="3"/>
  <c r="V240" i="3"/>
  <c r="V239" i="3"/>
  <c r="V238" i="3"/>
  <c r="V237" i="3"/>
  <c r="V236" i="3"/>
  <c r="V235" i="3"/>
  <c r="V234" i="3"/>
  <c r="V228" i="3"/>
  <c r="V229" i="3" s="1"/>
  <c r="V224" i="3"/>
  <c r="V223" i="3"/>
  <c r="V222" i="3"/>
  <c r="V221" i="3"/>
  <c r="V220" i="3"/>
  <c r="V216" i="3"/>
  <c r="V215" i="3"/>
  <c r="V214" i="3"/>
  <c r="V213" i="3"/>
  <c r="V212" i="3"/>
  <c r="V208" i="3"/>
  <c r="V207" i="3"/>
  <c r="V206" i="3"/>
  <c r="V205" i="3"/>
  <c r="V204" i="3"/>
  <c r="V200" i="3"/>
  <c r="V199" i="3"/>
  <c r="V198" i="3"/>
  <c r="V197" i="3"/>
  <c r="V196" i="3"/>
  <c r="V195" i="3"/>
  <c r="V191" i="3"/>
  <c r="V190" i="3"/>
  <c r="V189" i="3"/>
  <c r="V188" i="3"/>
  <c r="V187" i="3"/>
  <c r="V186" i="3"/>
  <c r="V182" i="3"/>
  <c r="V181" i="3"/>
  <c r="V177" i="3"/>
  <c r="V178" i="3" s="1"/>
  <c r="V168" i="3"/>
  <c r="V167" i="3"/>
  <c r="V166" i="3"/>
  <c r="V162" i="3"/>
  <c r="V161" i="3"/>
  <c r="V157" i="3"/>
  <c r="V156" i="3"/>
  <c r="V155" i="3"/>
  <c r="V154" i="3"/>
  <c r="V150" i="3"/>
  <c r="V149" i="3"/>
  <c r="V145" i="3"/>
  <c r="V140" i="3"/>
  <c r="V139" i="3"/>
  <c r="V138" i="3"/>
  <c r="V137" i="3"/>
  <c r="V136" i="3"/>
  <c r="V135" i="3"/>
  <c r="V130" i="3"/>
  <c r="V129" i="3"/>
  <c r="V125" i="3"/>
  <c r="V124" i="3"/>
  <c r="V118" i="3"/>
  <c r="V117" i="3"/>
  <c r="V116" i="3"/>
  <c r="V115" i="3"/>
  <c r="V114" i="3"/>
  <c r="V113" i="3"/>
  <c r="V108" i="3"/>
  <c r="V107" i="3"/>
  <c r="V106" i="3"/>
  <c r="V105" i="3" s="1"/>
  <c r="V94" i="3"/>
  <c r="V93" i="3"/>
  <c r="V88" i="3"/>
  <c r="V87" i="3"/>
  <c r="V86" i="3"/>
  <c r="V85" i="3"/>
  <c r="V78" i="3"/>
  <c r="V77" i="3"/>
  <c r="V70" i="3"/>
  <c r="V56" i="3"/>
  <c r="V48" i="3"/>
  <c r="V42" i="3"/>
  <c r="V41" i="3"/>
  <c r="V40" i="3"/>
  <c r="V39" i="3"/>
  <c r="V32" i="3"/>
  <c r="V31" i="3"/>
  <c r="V12" i="3"/>
  <c r="V11" i="3"/>
  <c r="V10" i="3"/>
  <c r="V9" i="3"/>
  <c r="V3" i="3"/>
  <c r="V2" i="3"/>
  <c r="U11" i="2"/>
  <c r="T11" i="2"/>
  <c r="S11" i="2"/>
  <c r="R11" i="2"/>
  <c r="Q11" i="2"/>
  <c r="P11" i="2"/>
  <c r="O11" i="2"/>
  <c r="N11" i="2"/>
  <c r="L11" i="2"/>
  <c r="J11" i="2"/>
  <c r="V10" i="2"/>
  <c r="V11" i="2" s="1"/>
  <c r="K6" i="2"/>
  <c r="T4" i="2"/>
  <c r="T6" i="2" s="1"/>
  <c r="S4" i="2"/>
  <c r="S6" i="2" s="1"/>
  <c r="R4" i="2"/>
  <c r="R6" i="2" s="1"/>
  <c r="Q4" i="2"/>
  <c r="Q6" i="2" s="1"/>
  <c r="P4" i="2"/>
  <c r="P6" i="2" s="1"/>
  <c r="O4" i="2"/>
  <c r="O6" i="2" s="1"/>
  <c r="M4" i="2"/>
  <c r="M6" i="2" s="1"/>
  <c r="L4" i="2"/>
  <c r="L5" i="2" s="1"/>
  <c r="J4" i="2"/>
  <c r="J5" i="2" s="1"/>
  <c r="J6" i="2" s="1"/>
  <c r="U3" i="2"/>
  <c r="U4" i="2" s="1"/>
  <c r="Q37" i="10" l="1"/>
  <c r="AB25" i="7"/>
  <c r="AB27" i="7" s="1"/>
  <c r="S27" i="7"/>
  <c r="AB41" i="7"/>
  <c r="AB43" i="7" s="1"/>
  <c r="S43" i="7"/>
  <c r="AB20" i="7"/>
  <c r="AB21" i="7" s="1"/>
  <c r="S21" i="7"/>
  <c r="S6" i="7"/>
  <c r="AB36" i="7"/>
  <c r="AB37" i="7" s="1"/>
  <c r="S37" i="7"/>
  <c r="N5" i="2"/>
  <c r="U5" i="2" s="1"/>
  <c r="V183" i="3"/>
  <c r="V192" i="3"/>
  <c r="V292" i="3"/>
  <c r="V260" i="3"/>
  <c r="V163" i="3"/>
  <c r="V95" i="3"/>
  <c r="V151" i="3"/>
  <c r="V169" i="3"/>
  <c r="V119" i="3"/>
  <c r="V141" i="3"/>
  <c r="V209" i="3"/>
  <c r="V201" i="3"/>
  <c r="V158" i="3"/>
  <c r="V217" i="3"/>
  <c r="V126" i="3"/>
  <c r="V225" i="3"/>
  <c r="N6" i="2"/>
  <c r="U6" i="2"/>
  <c r="T179" i="1" l="1"/>
  <c r="S179" i="1"/>
  <c r="R179" i="1"/>
  <c r="Q179" i="1"/>
  <c r="P179" i="1"/>
  <c r="O179" i="1"/>
  <c r="M179" i="1"/>
  <c r="L179" i="1"/>
  <c r="U178" i="1"/>
  <c r="U179" i="1" s="1"/>
  <c r="R175" i="1"/>
  <c r="Q175" i="1"/>
  <c r="K175" i="1"/>
  <c r="U173" i="1"/>
  <c r="T173" i="1"/>
  <c r="T175" i="1" s="1"/>
  <c r="S173" i="1"/>
  <c r="S175" i="1" s="1"/>
  <c r="R173" i="1"/>
  <c r="Q173" i="1"/>
  <c r="P173" i="1"/>
  <c r="P175" i="1" s="1"/>
  <c r="O173" i="1"/>
  <c r="O175" i="1" s="1"/>
  <c r="M173" i="1"/>
  <c r="M175" i="1" s="1"/>
  <c r="L173" i="1"/>
  <c r="L174" i="1" s="1"/>
  <c r="U172" i="1"/>
  <c r="Q169" i="1"/>
  <c r="P169" i="1"/>
  <c r="O169" i="1"/>
  <c r="T167" i="1"/>
  <c r="T169" i="1" s="1"/>
  <c r="S167" i="1"/>
  <c r="S169" i="1" s="1"/>
  <c r="R167" i="1"/>
  <c r="R169" i="1" s="1"/>
  <c r="Q167" i="1"/>
  <c r="P167" i="1"/>
  <c r="O167" i="1"/>
  <c r="M167" i="1"/>
  <c r="M169" i="1" s="1"/>
  <c r="L167" i="1"/>
  <c r="L168" i="1" s="1"/>
  <c r="U166" i="1"/>
  <c r="U165" i="1"/>
  <c r="U164" i="1"/>
  <c r="T160" i="1"/>
  <c r="S160" i="1"/>
  <c r="R160" i="1"/>
  <c r="Q160" i="1"/>
  <c r="P160" i="1"/>
  <c r="O160" i="1"/>
  <c r="M160" i="1"/>
  <c r="J160" i="1" s="1"/>
  <c r="L160" i="1"/>
  <c r="U159" i="1"/>
  <c r="U160" i="1" s="1"/>
  <c r="S155" i="1"/>
  <c r="P155" i="1"/>
  <c r="T153" i="1"/>
  <c r="T155" i="1" s="1"/>
  <c r="S153" i="1"/>
  <c r="R153" i="1"/>
  <c r="R155" i="1" s="1"/>
  <c r="Q153" i="1"/>
  <c r="Q155" i="1" s="1"/>
  <c r="P153" i="1"/>
  <c r="O153" i="1"/>
  <c r="O155" i="1" s="1"/>
  <c r="M153" i="1"/>
  <c r="M155" i="1" s="1"/>
  <c r="L153" i="1"/>
  <c r="L154" i="1" s="1"/>
  <c r="U152" i="1"/>
  <c r="U151" i="1"/>
  <c r="U150" i="1"/>
  <c r="T145" i="1"/>
  <c r="S145" i="1"/>
  <c r="R145" i="1"/>
  <c r="Q145" i="1"/>
  <c r="P145" i="1"/>
  <c r="O145" i="1"/>
  <c r="M145" i="1"/>
  <c r="J145" i="1" s="1"/>
  <c r="L145" i="1"/>
  <c r="U144" i="1"/>
  <c r="U145" i="1" s="1"/>
  <c r="T139" i="1"/>
  <c r="S139" i="1"/>
  <c r="R139" i="1"/>
  <c r="Q139" i="1"/>
  <c r="P139" i="1"/>
  <c r="O139" i="1"/>
  <c r="M139" i="1"/>
  <c r="L139" i="1"/>
  <c r="U138" i="1"/>
  <c r="U139" i="1" s="1"/>
  <c r="T134" i="1"/>
  <c r="S134" i="1"/>
  <c r="R134" i="1"/>
  <c r="Q134" i="1"/>
  <c r="P134" i="1"/>
  <c r="O134" i="1"/>
  <c r="M134" i="1"/>
  <c r="L134" i="1"/>
  <c r="U133" i="1"/>
  <c r="U134" i="1" s="1"/>
  <c r="K130" i="1"/>
  <c r="T128" i="1"/>
  <c r="T130" i="1" s="1"/>
  <c r="S128" i="1"/>
  <c r="S130" i="1" s="1"/>
  <c r="R128" i="1"/>
  <c r="R130" i="1" s="1"/>
  <c r="Q128" i="1"/>
  <c r="Q130" i="1" s="1"/>
  <c r="P128" i="1"/>
  <c r="P130" i="1" s="1"/>
  <c r="O128" i="1"/>
  <c r="O130" i="1" s="1"/>
  <c r="M128" i="1"/>
  <c r="L128" i="1"/>
  <c r="L129" i="1" s="1"/>
  <c r="U127" i="1"/>
  <c r="U128" i="1" s="1"/>
  <c r="M124" i="1"/>
  <c r="K124" i="1"/>
  <c r="T122" i="1"/>
  <c r="T124" i="1" s="1"/>
  <c r="S122" i="1"/>
  <c r="S124" i="1" s="1"/>
  <c r="R122" i="1"/>
  <c r="R124" i="1" s="1"/>
  <c r="Q122" i="1"/>
  <c r="Q124" i="1" s="1"/>
  <c r="P122" i="1"/>
  <c r="P124" i="1" s="1"/>
  <c r="O122" i="1"/>
  <c r="O124" i="1" s="1"/>
  <c r="M122" i="1"/>
  <c r="L122" i="1"/>
  <c r="L123" i="1" s="1"/>
  <c r="U121" i="1"/>
  <c r="U122" i="1" s="1"/>
  <c r="T117" i="1"/>
  <c r="S117" i="1"/>
  <c r="R117" i="1"/>
  <c r="Q117" i="1"/>
  <c r="P117" i="1"/>
  <c r="O117" i="1"/>
  <c r="M117" i="1"/>
  <c r="L117" i="1"/>
  <c r="J117" i="1"/>
  <c r="U116" i="1"/>
  <c r="U117" i="1" s="1"/>
  <c r="U112" i="1"/>
  <c r="T112" i="1"/>
  <c r="S112" i="1"/>
  <c r="R112" i="1"/>
  <c r="Q112" i="1"/>
  <c r="P112" i="1"/>
  <c r="O112" i="1"/>
  <c r="M112" i="1"/>
  <c r="J112" i="1" s="1"/>
  <c r="L112" i="1"/>
  <c r="U111" i="1"/>
  <c r="T107" i="1"/>
  <c r="S107" i="1"/>
  <c r="R107" i="1"/>
  <c r="Q107" i="1"/>
  <c r="P107" i="1"/>
  <c r="O107" i="1"/>
  <c r="M107" i="1"/>
  <c r="L107" i="1"/>
  <c r="J107" i="1"/>
  <c r="U106" i="1"/>
  <c r="U107" i="1" s="1"/>
  <c r="T103" i="1"/>
  <c r="M103" i="1"/>
  <c r="K103" i="1"/>
  <c r="T101" i="1"/>
  <c r="S101" i="1"/>
  <c r="S103" i="1" s="1"/>
  <c r="R101" i="1"/>
  <c r="R103" i="1" s="1"/>
  <c r="Q101" i="1"/>
  <c r="Q103" i="1" s="1"/>
  <c r="P101" i="1"/>
  <c r="P103" i="1" s="1"/>
  <c r="O101" i="1"/>
  <c r="O103" i="1" s="1"/>
  <c r="M101" i="1"/>
  <c r="L101" i="1"/>
  <c r="L102" i="1" s="1"/>
  <c r="J101" i="1"/>
  <c r="U100" i="1"/>
  <c r="U101" i="1" s="1"/>
  <c r="T96" i="1"/>
  <c r="S96" i="1"/>
  <c r="R96" i="1"/>
  <c r="Q96" i="1"/>
  <c r="P96" i="1"/>
  <c r="O96" i="1"/>
  <c r="M96" i="1"/>
  <c r="L96" i="1"/>
  <c r="J96" i="1" s="1"/>
  <c r="U95" i="1"/>
  <c r="U96" i="1" s="1"/>
  <c r="T91" i="1"/>
  <c r="S91" i="1"/>
  <c r="R91" i="1"/>
  <c r="Q91" i="1"/>
  <c r="P91" i="1"/>
  <c r="O91" i="1"/>
  <c r="M91" i="1"/>
  <c r="L91" i="1"/>
  <c r="U90" i="1"/>
  <c r="U91" i="1" s="1"/>
  <c r="T86" i="1"/>
  <c r="S86" i="1"/>
  <c r="R86" i="1"/>
  <c r="Q86" i="1"/>
  <c r="P86" i="1"/>
  <c r="O86" i="1"/>
  <c r="M86" i="1"/>
  <c r="L86" i="1"/>
  <c r="J86" i="1"/>
  <c r="U85" i="1"/>
  <c r="U86" i="1" s="1"/>
  <c r="T81" i="1"/>
  <c r="S81" i="1"/>
  <c r="R81" i="1"/>
  <c r="Q81" i="1"/>
  <c r="P81" i="1"/>
  <c r="O81" i="1"/>
  <c r="M81" i="1"/>
  <c r="L81" i="1"/>
  <c r="U80" i="1"/>
  <c r="U81" i="1" s="1"/>
  <c r="K77" i="1"/>
  <c r="T75" i="1"/>
  <c r="T77" i="1" s="1"/>
  <c r="S75" i="1"/>
  <c r="S77" i="1" s="1"/>
  <c r="R75" i="1"/>
  <c r="R77" i="1" s="1"/>
  <c r="Q75" i="1"/>
  <c r="Q77" i="1" s="1"/>
  <c r="P75" i="1"/>
  <c r="P77" i="1" s="1"/>
  <c r="O75" i="1"/>
  <c r="O77" i="1" s="1"/>
  <c r="M75" i="1"/>
  <c r="M77" i="1" s="1"/>
  <c r="L75" i="1"/>
  <c r="L76" i="1" s="1"/>
  <c r="U74" i="1"/>
  <c r="U75" i="1" s="1"/>
  <c r="T70" i="1"/>
  <c r="S70" i="1"/>
  <c r="R70" i="1"/>
  <c r="Q70" i="1"/>
  <c r="P70" i="1"/>
  <c r="O70" i="1"/>
  <c r="N70" i="1"/>
  <c r="M70" i="1"/>
  <c r="L70" i="1"/>
  <c r="U69" i="1"/>
  <c r="U68" i="1"/>
  <c r="U70" i="1" s="1"/>
  <c r="T64" i="1"/>
  <c r="S64" i="1"/>
  <c r="R64" i="1"/>
  <c r="Q64" i="1"/>
  <c r="P64" i="1"/>
  <c r="O64" i="1"/>
  <c r="M64" i="1"/>
  <c r="J64" i="1" s="1"/>
  <c r="L64" i="1"/>
  <c r="U63" i="1"/>
  <c r="U64" i="1" s="1"/>
  <c r="T59" i="1"/>
  <c r="S59" i="1"/>
  <c r="R59" i="1"/>
  <c r="Q59" i="1"/>
  <c r="P59" i="1"/>
  <c r="O59" i="1"/>
  <c r="M59" i="1"/>
  <c r="J59" i="1" s="1"/>
  <c r="L59" i="1"/>
  <c r="U58" i="1"/>
  <c r="U59" i="1" s="1"/>
  <c r="P55" i="1"/>
  <c r="K55" i="1"/>
  <c r="L54" i="1"/>
  <c r="T53" i="1"/>
  <c r="T55" i="1" s="1"/>
  <c r="S53" i="1"/>
  <c r="S55" i="1" s="1"/>
  <c r="R53" i="1"/>
  <c r="R55" i="1" s="1"/>
  <c r="Q53" i="1"/>
  <c r="Q55" i="1" s="1"/>
  <c r="P53" i="1"/>
  <c r="O53" i="1"/>
  <c r="O55" i="1" s="1"/>
  <c r="M53" i="1"/>
  <c r="M55" i="1" s="1"/>
  <c r="L53" i="1"/>
  <c r="U52" i="1"/>
  <c r="U53" i="1" s="1"/>
  <c r="T48" i="1"/>
  <c r="S48" i="1"/>
  <c r="R48" i="1"/>
  <c r="Q48" i="1"/>
  <c r="P48" i="1"/>
  <c r="O48" i="1"/>
  <c r="N48" i="1"/>
  <c r="M48" i="1"/>
  <c r="J48" i="1" s="1"/>
  <c r="L48" i="1"/>
  <c r="U47" i="1"/>
  <c r="U46" i="1"/>
  <c r="U48" i="1" s="1"/>
  <c r="T43" i="1"/>
  <c r="S43" i="1"/>
  <c r="K43" i="1"/>
  <c r="T41" i="1"/>
  <c r="S41" i="1"/>
  <c r="R41" i="1"/>
  <c r="R43" i="1" s="1"/>
  <c r="Q41" i="1"/>
  <c r="Q43" i="1" s="1"/>
  <c r="P41" i="1"/>
  <c r="P43" i="1" s="1"/>
  <c r="O41" i="1"/>
  <c r="O43" i="1" s="1"/>
  <c r="M41" i="1"/>
  <c r="M43" i="1" s="1"/>
  <c r="L41" i="1"/>
  <c r="L42" i="1" s="1"/>
  <c r="U40" i="1"/>
  <c r="U41" i="1" s="1"/>
  <c r="T36" i="1"/>
  <c r="S36" i="1"/>
  <c r="R36" i="1"/>
  <c r="Q36" i="1"/>
  <c r="P36" i="1"/>
  <c r="O36" i="1"/>
  <c r="N36" i="1"/>
  <c r="M36" i="1"/>
  <c r="L36" i="1"/>
  <c r="J36" i="1"/>
  <c r="U35" i="1"/>
  <c r="U34" i="1"/>
  <c r="T30" i="1"/>
  <c r="S30" i="1"/>
  <c r="R30" i="1"/>
  <c r="Q30" i="1"/>
  <c r="P30" i="1"/>
  <c r="O30" i="1"/>
  <c r="M30" i="1"/>
  <c r="L30" i="1"/>
  <c r="U29" i="1"/>
  <c r="U30" i="1" s="1"/>
  <c r="T25" i="1"/>
  <c r="S25" i="1"/>
  <c r="R25" i="1"/>
  <c r="Q25" i="1"/>
  <c r="P25" i="1"/>
  <c r="O25" i="1"/>
  <c r="M25" i="1"/>
  <c r="L25" i="1"/>
  <c r="J25" i="1" s="1"/>
  <c r="U24" i="1"/>
  <c r="U25" i="1" s="1"/>
  <c r="K21" i="1"/>
  <c r="T19" i="1"/>
  <c r="T21" i="1" s="1"/>
  <c r="S19" i="1"/>
  <c r="S21" i="1" s="1"/>
  <c r="R19" i="1"/>
  <c r="R21" i="1" s="1"/>
  <c r="Q19" i="1"/>
  <c r="Q21" i="1" s="1"/>
  <c r="P19" i="1"/>
  <c r="P21" i="1" s="1"/>
  <c r="O19" i="1"/>
  <c r="O21" i="1" s="1"/>
  <c r="M19" i="1"/>
  <c r="M21" i="1" s="1"/>
  <c r="L19" i="1"/>
  <c r="L20" i="1" s="1"/>
  <c r="U18" i="1"/>
  <c r="U19" i="1" s="1"/>
  <c r="T14" i="1"/>
  <c r="S14" i="1"/>
  <c r="R14" i="1"/>
  <c r="Q14" i="1"/>
  <c r="P14" i="1"/>
  <c r="O14" i="1"/>
  <c r="M14" i="1"/>
  <c r="J14" i="1" s="1"/>
  <c r="L14" i="1"/>
  <c r="U13" i="1"/>
  <c r="U14" i="1" s="1"/>
  <c r="K10" i="1"/>
  <c r="T8" i="1"/>
  <c r="T10" i="1" s="1"/>
  <c r="S8" i="1"/>
  <c r="S10" i="1" s="1"/>
  <c r="R8" i="1"/>
  <c r="R10" i="1" s="1"/>
  <c r="Q8" i="1"/>
  <c r="Q10" i="1" s="1"/>
  <c r="P8" i="1"/>
  <c r="P10" i="1" s="1"/>
  <c r="O8" i="1"/>
  <c r="O10" i="1" s="1"/>
  <c r="M8" i="1"/>
  <c r="M10" i="1" s="1"/>
  <c r="L8" i="1"/>
  <c r="L9" i="1" s="1"/>
  <c r="U7" i="1"/>
  <c r="U8" i="1" s="1"/>
  <c r="U3" i="1"/>
  <c r="T3" i="1"/>
  <c r="S3" i="1"/>
  <c r="R3" i="1"/>
  <c r="Q3" i="1"/>
  <c r="P3" i="1"/>
  <c r="O3" i="1"/>
  <c r="M3" i="1"/>
  <c r="L3" i="1"/>
  <c r="U2" i="1"/>
  <c r="J3" i="1" l="1"/>
  <c r="J30" i="1"/>
  <c r="U153" i="1"/>
  <c r="J91" i="1"/>
  <c r="J134" i="1"/>
  <c r="J128" i="1"/>
  <c r="M130" i="1"/>
  <c r="J70" i="1"/>
  <c r="J122" i="1"/>
  <c r="J123" i="1" s="1"/>
  <c r="J124" i="1" s="1"/>
  <c r="J81" i="1"/>
  <c r="J139" i="1"/>
  <c r="J179" i="1"/>
  <c r="J167" i="1"/>
  <c r="J8" i="1"/>
  <c r="J9" i="1" s="1"/>
  <c r="J153" i="1"/>
  <c r="J154" i="1" s="1"/>
  <c r="N154" i="1" s="1"/>
  <c r="N155" i="1" s="1"/>
  <c r="U167" i="1"/>
  <c r="J173" i="1"/>
  <c r="J174" i="1" s="1"/>
  <c r="N174" i="1" s="1"/>
  <c r="N175" i="1" s="1"/>
  <c r="U36" i="1"/>
  <c r="J168" i="1"/>
  <c r="J169" i="1" s="1"/>
  <c r="J129" i="1"/>
  <c r="J130" i="1" s="1"/>
  <c r="J19" i="1"/>
  <c r="J41" i="1"/>
  <c r="J53" i="1"/>
  <c r="J75" i="1"/>
  <c r="J102" i="1"/>
  <c r="N102" i="1" s="1"/>
  <c r="U102" i="1" s="1"/>
  <c r="U103" i="1" s="1"/>
  <c r="J155" i="1" l="1"/>
  <c r="J10" i="1"/>
  <c r="N9" i="1"/>
  <c r="U9" i="1" s="1"/>
  <c r="U10" i="1" s="1"/>
  <c r="U174" i="1"/>
  <c r="U175" i="1" s="1"/>
  <c r="J175" i="1"/>
  <c r="U154" i="1"/>
  <c r="U155" i="1" s="1"/>
  <c r="J103" i="1"/>
  <c r="N168" i="1"/>
  <c r="U168" i="1" s="1"/>
  <c r="U169" i="1" s="1"/>
  <c r="N129" i="1"/>
  <c r="N130" i="1" s="1"/>
  <c r="J76" i="1"/>
  <c r="N76" i="1" s="1"/>
  <c r="J77" i="1"/>
  <c r="N123" i="1"/>
  <c r="N10" i="1"/>
  <c r="J54" i="1"/>
  <c r="N54" i="1" s="1"/>
  <c r="J55" i="1"/>
  <c r="N103" i="1"/>
  <c r="J20" i="1"/>
  <c r="N20" i="1" s="1"/>
  <c r="J42" i="1"/>
  <c r="N42" i="1" s="1"/>
  <c r="U129" i="1" l="1"/>
  <c r="U130" i="1" s="1"/>
  <c r="N169" i="1"/>
  <c r="U20" i="1"/>
  <c r="U21" i="1" s="1"/>
  <c r="N21" i="1"/>
  <c r="J43" i="1"/>
  <c r="U42" i="1"/>
  <c r="U43" i="1" s="1"/>
  <c r="N43" i="1"/>
  <c r="U54" i="1"/>
  <c r="U55" i="1" s="1"/>
  <c r="N55" i="1"/>
  <c r="U123" i="1"/>
  <c r="U124" i="1" s="1"/>
  <c r="N124" i="1"/>
  <c r="J21" i="1"/>
  <c r="U76" i="1"/>
  <c r="U77" i="1" s="1"/>
  <c r="N77" i="1"/>
  <c r="U413" i="3"/>
  <c r="T413" i="3"/>
  <c r="S413" i="3"/>
  <c r="R413" i="3"/>
  <c r="P413" i="3"/>
  <c r="O413" i="3"/>
  <c r="N413" i="3"/>
  <c r="M413" i="3"/>
  <c r="L413" i="3"/>
  <c r="V412" i="3"/>
  <c r="V413" i="3" s="1"/>
  <c r="U409" i="3"/>
  <c r="T409" i="3"/>
  <c r="S409" i="3"/>
  <c r="R409" i="3"/>
  <c r="P409" i="3"/>
  <c r="O409" i="3"/>
  <c r="N409" i="3"/>
  <c r="M409" i="3"/>
  <c r="L409" i="3"/>
  <c r="V408" i="3"/>
  <c r="V407" i="3"/>
  <c r="V406" i="3"/>
  <c r="V405" i="3"/>
  <c r="V404" i="3"/>
  <c r="U400" i="3"/>
  <c r="T400" i="3"/>
  <c r="S400" i="3"/>
  <c r="R400" i="3"/>
  <c r="P400" i="3"/>
  <c r="O400" i="3"/>
  <c r="N400" i="3"/>
  <c r="M400" i="3"/>
  <c r="L400" i="3"/>
  <c r="U396" i="3"/>
  <c r="T396" i="3"/>
  <c r="S396" i="3"/>
  <c r="R396" i="3"/>
  <c r="P396" i="3"/>
  <c r="O396" i="3"/>
  <c r="N396" i="3"/>
  <c r="M396" i="3"/>
  <c r="L396" i="3"/>
  <c r="V395" i="3"/>
  <c r="V394" i="3"/>
  <c r="U391" i="3"/>
  <c r="T391" i="3"/>
  <c r="S391" i="3"/>
  <c r="R391" i="3"/>
  <c r="P391" i="3"/>
  <c r="O391" i="3"/>
  <c r="N391" i="3"/>
  <c r="M391" i="3"/>
  <c r="L391" i="3"/>
  <c r="U386" i="3"/>
  <c r="T386" i="3"/>
  <c r="S386" i="3"/>
  <c r="R386" i="3"/>
  <c r="P386" i="3"/>
  <c r="O386" i="3"/>
  <c r="N386" i="3"/>
  <c r="M386" i="3"/>
  <c r="L386" i="3"/>
  <c r="V385" i="3"/>
  <c r="V386" i="3" s="1"/>
  <c r="U382" i="3"/>
  <c r="T382" i="3"/>
  <c r="S382" i="3"/>
  <c r="R382" i="3"/>
  <c r="P382" i="3"/>
  <c r="O382" i="3"/>
  <c r="N382" i="3"/>
  <c r="M382" i="3"/>
  <c r="L382" i="3"/>
  <c r="V381" i="3"/>
  <c r="V380" i="3"/>
  <c r="V379" i="3"/>
  <c r="V378" i="3"/>
  <c r="V377" i="3"/>
  <c r="V376" i="3"/>
  <c r="V375" i="3"/>
  <c r="U372" i="3"/>
  <c r="T372" i="3"/>
  <c r="S372" i="3"/>
  <c r="R372" i="3"/>
  <c r="P372" i="3"/>
  <c r="O372" i="3"/>
  <c r="N372" i="3"/>
  <c r="M372" i="3"/>
  <c r="L372" i="3"/>
  <c r="V371" i="3"/>
  <c r="V372" i="3" s="1"/>
  <c r="U368" i="3"/>
  <c r="T368" i="3"/>
  <c r="S368" i="3"/>
  <c r="R368" i="3"/>
  <c r="P368" i="3"/>
  <c r="O368" i="3"/>
  <c r="N368" i="3"/>
  <c r="M368" i="3"/>
  <c r="L368" i="3"/>
  <c r="V367" i="3"/>
  <c r="V368" i="3" s="1"/>
  <c r="U363" i="3"/>
  <c r="T363" i="3"/>
  <c r="S363" i="3"/>
  <c r="R363" i="3"/>
  <c r="P363" i="3"/>
  <c r="O363" i="3"/>
  <c r="N363" i="3"/>
  <c r="M363" i="3"/>
  <c r="L363" i="3"/>
  <c r="V362" i="3"/>
  <c r="V361" i="3"/>
  <c r="V360" i="3"/>
  <c r="U356" i="3"/>
  <c r="T356" i="3"/>
  <c r="S356" i="3"/>
  <c r="R356" i="3"/>
  <c r="P356" i="3"/>
  <c r="O356" i="3"/>
  <c r="N356" i="3"/>
  <c r="M356" i="3"/>
  <c r="L356" i="3"/>
  <c r="V355" i="3"/>
  <c r="V354" i="3"/>
  <c r="V353" i="3"/>
  <c r="V352" i="3"/>
  <c r="V351" i="3"/>
  <c r="U348" i="3"/>
  <c r="T348" i="3"/>
  <c r="S348" i="3"/>
  <c r="R348" i="3"/>
  <c r="P348" i="3"/>
  <c r="O348" i="3"/>
  <c r="N348" i="3"/>
  <c r="M348" i="3"/>
  <c r="L348" i="3"/>
  <c r="V347" i="3"/>
  <c r="V346" i="3"/>
  <c r="U343" i="3"/>
  <c r="T343" i="3"/>
  <c r="S343" i="3"/>
  <c r="R343" i="3"/>
  <c r="P343" i="3"/>
  <c r="O343" i="3"/>
  <c r="N343" i="3"/>
  <c r="M343" i="3"/>
  <c r="L343" i="3"/>
  <c r="V342" i="3"/>
  <c r="V341" i="3"/>
  <c r="V340" i="3"/>
  <c r="V339" i="3"/>
  <c r="V338" i="3"/>
  <c r="V336" i="3"/>
  <c r="V335" i="3"/>
  <c r="U332" i="3"/>
  <c r="T332" i="3"/>
  <c r="S332" i="3"/>
  <c r="R332" i="3"/>
  <c r="P332" i="3"/>
  <c r="O332" i="3"/>
  <c r="N332" i="3"/>
  <c r="M332" i="3"/>
  <c r="L332" i="3"/>
  <c r="V331" i="3"/>
  <c r="V330" i="3"/>
  <c r="V329" i="3"/>
  <c r="V328" i="3"/>
  <c r="V326" i="3"/>
  <c r="U323" i="3"/>
  <c r="T323" i="3"/>
  <c r="S323" i="3"/>
  <c r="R323" i="3"/>
  <c r="P323" i="3"/>
  <c r="O323" i="3"/>
  <c r="N323" i="3"/>
  <c r="M323" i="3"/>
  <c r="L323" i="3"/>
  <c r="V322" i="3"/>
  <c r="V321" i="3"/>
  <c r="U317" i="3"/>
  <c r="T317" i="3"/>
  <c r="S317" i="3"/>
  <c r="R317" i="3"/>
  <c r="P317" i="3"/>
  <c r="O317" i="3"/>
  <c r="N317" i="3"/>
  <c r="M317" i="3"/>
  <c r="L317" i="3"/>
  <c r="V316" i="3"/>
  <c r="V315" i="3"/>
  <c r="U312" i="3"/>
  <c r="T312" i="3"/>
  <c r="S312" i="3"/>
  <c r="R312" i="3"/>
  <c r="P312" i="3"/>
  <c r="O312" i="3"/>
  <c r="N312" i="3"/>
  <c r="M312" i="3"/>
  <c r="L312" i="3"/>
  <c r="V311" i="3"/>
  <c r="V312" i="3" s="1"/>
  <c r="U308" i="3"/>
  <c r="T308" i="3"/>
  <c r="S308" i="3"/>
  <c r="R308" i="3"/>
  <c r="P308" i="3"/>
  <c r="O308" i="3"/>
  <c r="N308" i="3"/>
  <c r="M308" i="3"/>
  <c r="L308" i="3"/>
  <c r="V307" i="3"/>
  <c r="V306" i="3"/>
  <c r="V305" i="3"/>
  <c r="V304" i="3"/>
  <c r="V303" i="3"/>
  <c r="V302" i="3"/>
  <c r="U298" i="3"/>
  <c r="T298" i="3"/>
  <c r="S298" i="3"/>
  <c r="R298" i="3"/>
  <c r="P298" i="3"/>
  <c r="O298" i="3"/>
  <c r="N298" i="3"/>
  <c r="M298" i="3"/>
  <c r="L298" i="3"/>
  <c r="V297" i="3"/>
  <c r="V298" i="3" s="1"/>
  <c r="U292" i="3"/>
  <c r="U294" i="3" s="1"/>
  <c r="T292" i="3"/>
  <c r="T294" i="3" s="1"/>
  <c r="S292" i="3"/>
  <c r="S294" i="3" s="1"/>
  <c r="R292" i="3"/>
  <c r="R294" i="3" s="1"/>
  <c r="P292" i="3"/>
  <c r="P294" i="3" s="1"/>
  <c r="O292" i="3"/>
  <c r="O294" i="3" s="1"/>
  <c r="N292" i="3"/>
  <c r="M292" i="3"/>
  <c r="M294" i="3" s="1"/>
  <c r="L292" i="3"/>
  <c r="L294" i="3" s="1"/>
  <c r="U287" i="3"/>
  <c r="T287" i="3"/>
  <c r="S287" i="3"/>
  <c r="R287" i="3"/>
  <c r="P287" i="3"/>
  <c r="O287" i="3"/>
  <c r="N287" i="3"/>
  <c r="M287" i="3"/>
  <c r="L287" i="3"/>
  <c r="U281" i="3"/>
  <c r="T281" i="3"/>
  <c r="S281" i="3"/>
  <c r="R281" i="3"/>
  <c r="P281" i="3"/>
  <c r="O281" i="3"/>
  <c r="N281" i="3"/>
  <c r="M281" i="3"/>
  <c r="L281" i="3"/>
  <c r="U277" i="3"/>
  <c r="T277" i="3"/>
  <c r="S277" i="3"/>
  <c r="R277" i="3"/>
  <c r="P277" i="3"/>
  <c r="O277" i="3"/>
  <c r="N277" i="3"/>
  <c r="M277" i="3"/>
  <c r="L277" i="3"/>
  <c r="U268" i="3"/>
  <c r="T268" i="3"/>
  <c r="S268" i="3"/>
  <c r="R268" i="3"/>
  <c r="P268" i="3"/>
  <c r="O268" i="3"/>
  <c r="N268" i="3"/>
  <c r="M268" i="3"/>
  <c r="L268" i="3"/>
  <c r="U260" i="3"/>
  <c r="U262" i="3" s="1"/>
  <c r="T260" i="3"/>
  <c r="T262" i="3" s="1"/>
  <c r="S260" i="3"/>
  <c r="S262" i="3" s="1"/>
  <c r="R260" i="3"/>
  <c r="R262" i="3" s="1"/>
  <c r="P260" i="3"/>
  <c r="P262" i="3" s="1"/>
  <c r="O260" i="3"/>
  <c r="O262" i="3" s="1"/>
  <c r="N260" i="3"/>
  <c r="M260" i="3"/>
  <c r="L260" i="3"/>
  <c r="L262" i="3" s="1"/>
  <c r="U252" i="3"/>
  <c r="T252" i="3"/>
  <c r="S252" i="3"/>
  <c r="R252" i="3"/>
  <c r="P252" i="3"/>
  <c r="O252" i="3"/>
  <c r="N252" i="3"/>
  <c r="M252" i="3"/>
  <c r="L252" i="3"/>
  <c r="U241" i="3"/>
  <c r="T241" i="3"/>
  <c r="S241" i="3"/>
  <c r="R241" i="3"/>
  <c r="P241" i="3"/>
  <c r="O241" i="3"/>
  <c r="N241" i="3"/>
  <c r="M241" i="3"/>
  <c r="L241" i="3"/>
  <c r="U229" i="3"/>
  <c r="T229" i="3"/>
  <c r="S229" i="3"/>
  <c r="R229" i="3"/>
  <c r="P229" i="3"/>
  <c r="O229" i="3"/>
  <c r="N229" i="3"/>
  <c r="M229" i="3"/>
  <c r="L229" i="3"/>
  <c r="U225" i="3"/>
  <c r="T225" i="3"/>
  <c r="S225" i="3"/>
  <c r="R225" i="3"/>
  <c r="P225" i="3"/>
  <c r="O225" i="3"/>
  <c r="N225" i="3"/>
  <c r="M225" i="3"/>
  <c r="L225" i="3"/>
  <c r="U217" i="3"/>
  <c r="T217" i="3"/>
  <c r="S217" i="3"/>
  <c r="R217" i="3"/>
  <c r="P217" i="3"/>
  <c r="O217" i="3"/>
  <c r="N217" i="3"/>
  <c r="M217" i="3"/>
  <c r="L217" i="3"/>
  <c r="U209" i="3"/>
  <c r="T209" i="3"/>
  <c r="S209" i="3"/>
  <c r="R209" i="3"/>
  <c r="P209" i="3"/>
  <c r="O209" i="3"/>
  <c r="N209" i="3"/>
  <c r="M209" i="3"/>
  <c r="L209" i="3"/>
  <c r="U201" i="3"/>
  <c r="T201" i="3"/>
  <c r="S201" i="3"/>
  <c r="R201" i="3"/>
  <c r="P201" i="3"/>
  <c r="O201" i="3"/>
  <c r="N201" i="3"/>
  <c r="M201" i="3"/>
  <c r="L201" i="3"/>
  <c r="U192" i="3"/>
  <c r="T192" i="3"/>
  <c r="S192" i="3"/>
  <c r="R192" i="3"/>
  <c r="P192" i="3"/>
  <c r="O192" i="3"/>
  <c r="N192" i="3"/>
  <c r="M192" i="3"/>
  <c r="L192" i="3"/>
  <c r="U183" i="3"/>
  <c r="T183" i="3"/>
  <c r="S183" i="3"/>
  <c r="R183" i="3"/>
  <c r="P183" i="3"/>
  <c r="O183" i="3"/>
  <c r="N183" i="3"/>
  <c r="M183" i="3"/>
  <c r="L183" i="3"/>
  <c r="U178" i="3"/>
  <c r="T178" i="3"/>
  <c r="S178" i="3"/>
  <c r="R178" i="3"/>
  <c r="P178" i="3"/>
  <c r="O178" i="3"/>
  <c r="N178" i="3"/>
  <c r="M178" i="3"/>
  <c r="L178" i="3"/>
  <c r="U173" i="3"/>
  <c r="T173" i="3"/>
  <c r="S173" i="3"/>
  <c r="R173" i="3"/>
  <c r="P173" i="3"/>
  <c r="O173" i="3"/>
  <c r="N173" i="3"/>
  <c r="M173" i="3"/>
  <c r="L173" i="3"/>
  <c r="U169" i="3"/>
  <c r="T169" i="3"/>
  <c r="S169" i="3"/>
  <c r="R169" i="3"/>
  <c r="P169" i="3"/>
  <c r="O169" i="3"/>
  <c r="N169" i="3"/>
  <c r="M169" i="3"/>
  <c r="L169" i="3"/>
  <c r="U163" i="3"/>
  <c r="T163" i="3"/>
  <c r="S163" i="3"/>
  <c r="R163" i="3"/>
  <c r="P163" i="3"/>
  <c r="O163" i="3"/>
  <c r="N163" i="3"/>
  <c r="M163" i="3"/>
  <c r="L163" i="3"/>
  <c r="U158" i="3"/>
  <c r="T158" i="3"/>
  <c r="S158" i="3"/>
  <c r="R158" i="3"/>
  <c r="P158" i="3"/>
  <c r="O158" i="3"/>
  <c r="N158" i="3"/>
  <c r="M158" i="3"/>
  <c r="L158" i="3"/>
  <c r="U151" i="3"/>
  <c r="T151" i="3"/>
  <c r="S151" i="3"/>
  <c r="R151" i="3"/>
  <c r="P151" i="3"/>
  <c r="O151" i="3"/>
  <c r="N151" i="3"/>
  <c r="M151" i="3"/>
  <c r="L151" i="3"/>
  <c r="U146" i="3"/>
  <c r="T146" i="3"/>
  <c r="S146" i="3"/>
  <c r="R146" i="3"/>
  <c r="P146" i="3"/>
  <c r="O146" i="3"/>
  <c r="N146" i="3"/>
  <c r="M146" i="3"/>
  <c r="L146" i="3"/>
  <c r="U141" i="3"/>
  <c r="T141" i="3"/>
  <c r="S141" i="3"/>
  <c r="R141" i="3"/>
  <c r="P141" i="3"/>
  <c r="O141" i="3"/>
  <c r="N141" i="3"/>
  <c r="M141" i="3"/>
  <c r="L141" i="3"/>
  <c r="U132" i="3"/>
  <c r="T132" i="3"/>
  <c r="S132" i="3"/>
  <c r="R132" i="3"/>
  <c r="P132" i="3"/>
  <c r="O132" i="3"/>
  <c r="N132" i="3"/>
  <c r="M132" i="3"/>
  <c r="L132" i="3"/>
  <c r="U126" i="3"/>
  <c r="T126" i="3"/>
  <c r="S126" i="3"/>
  <c r="R126" i="3"/>
  <c r="P126" i="3"/>
  <c r="O126" i="3"/>
  <c r="N126" i="3"/>
  <c r="M126" i="3"/>
  <c r="L126" i="3"/>
  <c r="U119" i="3"/>
  <c r="T119" i="3"/>
  <c r="S119" i="3"/>
  <c r="R119" i="3"/>
  <c r="P119" i="3"/>
  <c r="O119" i="3"/>
  <c r="N119" i="3"/>
  <c r="M119" i="3"/>
  <c r="L119" i="3"/>
  <c r="U110" i="3"/>
  <c r="T110" i="3"/>
  <c r="S110" i="3"/>
  <c r="R110" i="3"/>
  <c r="P110" i="3"/>
  <c r="O110" i="3"/>
  <c r="N110" i="3"/>
  <c r="M110" i="3"/>
  <c r="L110" i="3"/>
  <c r="U102" i="3"/>
  <c r="T102" i="3"/>
  <c r="S102" i="3"/>
  <c r="R102" i="3"/>
  <c r="P102" i="3"/>
  <c r="O102" i="3"/>
  <c r="N102" i="3"/>
  <c r="M102" i="3"/>
  <c r="L102" i="3"/>
  <c r="U95" i="3"/>
  <c r="U97" i="3" s="1"/>
  <c r="T95" i="3"/>
  <c r="T97" i="3" s="1"/>
  <c r="S95" i="3"/>
  <c r="S97" i="3" s="1"/>
  <c r="R95" i="3"/>
  <c r="R97" i="3" s="1"/>
  <c r="P95" i="3"/>
  <c r="P97" i="3" s="1"/>
  <c r="O95" i="3"/>
  <c r="O97" i="3" s="1"/>
  <c r="N95" i="3"/>
  <c r="M95" i="3"/>
  <c r="L95" i="3"/>
  <c r="U90" i="3"/>
  <c r="T90" i="3"/>
  <c r="S90" i="3"/>
  <c r="R90" i="3"/>
  <c r="P90" i="3"/>
  <c r="O90" i="3"/>
  <c r="N90" i="3"/>
  <c r="M90" i="3"/>
  <c r="L90" i="3"/>
  <c r="V89" i="3"/>
  <c r="U81" i="3"/>
  <c r="T81" i="3"/>
  <c r="S81" i="3"/>
  <c r="R81" i="3"/>
  <c r="P81" i="3"/>
  <c r="O81" i="3"/>
  <c r="N81" i="3"/>
  <c r="M81" i="3"/>
  <c r="L81" i="3"/>
  <c r="V80" i="3"/>
  <c r="V79" i="3"/>
  <c r="V75" i="3"/>
  <c r="V74" i="3"/>
  <c r="U71" i="3"/>
  <c r="T71" i="3"/>
  <c r="S71" i="3"/>
  <c r="R71" i="3"/>
  <c r="P71" i="3"/>
  <c r="O71" i="3"/>
  <c r="N71" i="3"/>
  <c r="M71" i="3"/>
  <c r="L71" i="3"/>
  <c r="V69" i="3"/>
  <c r="V68" i="3"/>
  <c r="V67" i="3"/>
  <c r="V66" i="3"/>
  <c r="U63" i="3"/>
  <c r="T63" i="3"/>
  <c r="S63" i="3"/>
  <c r="R63" i="3"/>
  <c r="P63" i="3"/>
  <c r="O63" i="3"/>
  <c r="N63" i="3"/>
  <c r="M63" i="3"/>
  <c r="L63" i="3"/>
  <c r="V62" i="3"/>
  <c r="V61" i="3"/>
  <c r="U58" i="3"/>
  <c r="T58" i="3"/>
  <c r="S58" i="3"/>
  <c r="R58" i="3"/>
  <c r="P58" i="3"/>
  <c r="O58" i="3"/>
  <c r="N58" i="3"/>
  <c r="M58" i="3"/>
  <c r="L58" i="3"/>
  <c r="U53" i="3"/>
  <c r="T53" i="3"/>
  <c r="S53" i="3"/>
  <c r="R53" i="3"/>
  <c r="P53" i="3"/>
  <c r="O53" i="3"/>
  <c r="N53" i="3"/>
  <c r="M53" i="3"/>
  <c r="L53" i="3"/>
  <c r="U49" i="3"/>
  <c r="T49" i="3"/>
  <c r="S49" i="3"/>
  <c r="R49" i="3"/>
  <c r="P49" i="3"/>
  <c r="O49" i="3"/>
  <c r="N49" i="3"/>
  <c r="M49" i="3"/>
  <c r="L49" i="3"/>
  <c r="V47" i="3"/>
  <c r="V43" i="3"/>
  <c r="U43" i="3"/>
  <c r="T43" i="3"/>
  <c r="S43" i="3"/>
  <c r="R43" i="3"/>
  <c r="P43" i="3"/>
  <c r="O43" i="3"/>
  <c r="N43" i="3"/>
  <c r="M43" i="3"/>
  <c r="L43" i="3"/>
  <c r="U36" i="3"/>
  <c r="T36" i="3"/>
  <c r="S36" i="3"/>
  <c r="R36" i="3"/>
  <c r="P36" i="3"/>
  <c r="O36" i="3"/>
  <c r="N36" i="3"/>
  <c r="M36" i="3"/>
  <c r="L36" i="3"/>
  <c r="V35" i="3"/>
  <c r="V34" i="3"/>
  <c r="V33" i="3"/>
  <c r="U28" i="3"/>
  <c r="T28" i="3"/>
  <c r="S28" i="3"/>
  <c r="R28" i="3"/>
  <c r="P28" i="3"/>
  <c r="O28" i="3"/>
  <c r="N28" i="3"/>
  <c r="M28" i="3"/>
  <c r="L28" i="3"/>
  <c r="V27" i="3"/>
  <c r="V26" i="3"/>
  <c r="U23" i="3"/>
  <c r="T23" i="3"/>
  <c r="S23" i="3"/>
  <c r="R23" i="3"/>
  <c r="P23" i="3"/>
  <c r="O23" i="3"/>
  <c r="N23" i="3"/>
  <c r="M23" i="3"/>
  <c r="L23" i="3"/>
  <c r="V22" i="3"/>
  <c r="V21" i="3"/>
  <c r="U18" i="3"/>
  <c r="T18" i="3"/>
  <c r="S18" i="3"/>
  <c r="R18" i="3"/>
  <c r="P18" i="3"/>
  <c r="O18" i="3"/>
  <c r="N18" i="3"/>
  <c r="M18" i="3"/>
  <c r="L18" i="3"/>
  <c r="V17" i="3"/>
  <c r="V16" i="3"/>
  <c r="U13" i="3"/>
  <c r="T13" i="3"/>
  <c r="S13" i="3"/>
  <c r="R13" i="3"/>
  <c r="P13" i="3"/>
  <c r="O13" i="3"/>
  <c r="N13" i="3"/>
  <c r="M13" i="3"/>
  <c r="L13" i="3"/>
  <c r="U5" i="3"/>
  <c r="T5" i="3"/>
  <c r="S5" i="3"/>
  <c r="R5" i="3"/>
  <c r="P5" i="3"/>
  <c r="O5" i="3"/>
  <c r="N5" i="3"/>
  <c r="M5" i="3"/>
  <c r="L5" i="3"/>
  <c r="V317" i="3" l="1"/>
  <c r="V363" i="3"/>
  <c r="J110" i="3"/>
  <c r="Q109" i="3" s="1"/>
  <c r="V109" i="3" s="1"/>
  <c r="V110" i="3" s="1"/>
  <c r="J229" i="3"/>
  <c r="J356" i="3"/>
  <c r="J63" i="3"/>
  <c r="V28" i="3"/>
  <c r="J201" i="3"/>
  <c r="V396" i="3"/>
  <c r="V323" i="3"/>
  <c r="J396" i="3"/>
  <c r="J409" i="3"/>
  <c r="Q403" i="3" s="1"/>
  <c r="Q409" i="3" s="1"/>
  <c r="J5" i="3"/>
  <c r="Q4" i="3" s="1"/>
  <c r="V4" i="3" s="1"/>
  <c r="V5" i="3" s="1"/>
  <c r="J90" i="3"/>
  <c r="Q84" i="3" s="1"/>
  <c r="Q90" i="3" s="1"/>
  <c r="J95" i="3"/>
  <c r="J146" i="3"/>
  <c r="Q144" i="3" s="1"/>
  <c r="V144" i="3" s="1"/>
  <c r="V146" i="3" s="1"/>
  <c r="J183" i="3"/>
  <c r="J363" i="3"/>
  <c r="J348" i="3"/>
  <c r="V18" i="3"/>
  <c r="J132" i="3"/>
  <c r="Q131" i="3" s="1"/>
  <c r="V131" i="3" s="1"/>
  <c r="V132" i="3" s="1"/>
  <c r="J372" i="3"/>
  <c r="V23" i="3"/>
  <c r="J241" i="3"/>
  <c r="Q233" i="3" s="1"/>
  <c r="J343" i="3"/>
  <c r="Q337" i="3" s="1"/>
  <c r="J298" i="3"/>
  <c r="V348" i="3"/>
  <c r="J53" i="3"/>
  <c r="Q52" i="3" s="1"/>
  <c r="J58" i="3"/>
  <c r="Q57" i="3" s="1"/>
  <c r="V57" i="3" s="1"/>
  <c r="V58" i="3" s="1"/>
  <c r="J43" i="3"/>
  <c r="J18" i="3"/>
  <c r="J217" i="3"/>
  <c r="V36" i="3"/>
  <c r="J277" i="3"/>
  <c r="Q271" i="3" s="1"/>
  <c r="J119" i="3"/>
  <c r="J323" i="3"/>
  <c r="J71" i="3"/>
  <c r="J192" i="3"/>
  <c r="J308" i="3"/>
  <c r="Q301" i="3" s="1"/>
  <c r="J169" i="3"/>
  <c r="J292" i="3"/>
  <c r="J260" i="3"/>
  <c r="J332" i="3"/>
  <c r="Q327" i="3" s="1"/>
  <c r="J28" i="3"/>
  <c r="J413" i="3"/>
  <c r="J268" i="3"/>
  <c r="Q266" i="3" s="1"/>
  <c r="V266" i="3" s="1"/>
  <c r="V268" i="3" s="1"/>
  <c r="J158" i="3"/>
  <c r="J391" i="3"/>
  <c r="Q390" i="3" s="1"/>
  <c r="V390" i="3" s="1"/>
  <c r="V391" i="3" s="1"/>
  <c r="J163" i="3"/>
  <c r="L96" i="3"/>
  <c r="J36" i="3"/>
  <c r="J141" i="3"/>
  <c r="J261" i="3"/>
  <c r="M262" i="3"/>
  <c r="J281" i="3"/>
  <c r="Q280" i="3" s="1"/>
  <c r="V280" i="3" s="1"/>
  <c r="V281" i="3" s="1"/>
  <c r="V382" i="3"/>
  <c r="J126" i="3"/>
  <c r="J317" i="3"/>
  <c r="V356" i="3"/>
  <c r="J386" i="3"/>
  <c r="J49" i="3"/>
  <c r="Q46" i="3" s="1"/>
  <c r="J102" i="3"/>
  <c r="J382" i="3"/>
  <c r="J23" i="3"/>
  <c r="J81" i="3"/>
  <c r="Q76" i="3" s="1"/>
  <c r="V76" i="3" s="1"/>
  <c r="V81" i="3" s="1"/>
  <c r="J151" i="3"/>
  <c r="J178" i="3"/>
  <c r="J400" i="3"/>
  <c r="Q399" i="3" s="1"/>
  <c r="V399" i="3" s="1"/>
  <c r="V400" i="3" s="1"/>
  <c r="J312" i="3"/>
  <c r="J252" i="3"/>
  <c r="Q247" i="3" s="1"/>
  <c r="J96" i="3"/>
  <c r="J173" i="3"/>
  <c r="Q172" i="3" s="1"/>
  <c r="V172" i="3" s="1"/>
  <c r="V173" i="3" s="1"/>
  <c r="J209" i="3"/>
  <c r="M97" i="3"/>
  <c r="J13" i="3"/>
  <c r="Q8" i="3" s="1"/>
  <c r="J225" i="3"/>
  <c r="J287" i="3"/>
  <c r="Q284" i="3" s="1"/>
  <c r="J368" i="3"/>
  <c r="V71" i="3"/>
  <c r="L97" i="3"/>
  <c r="L293" i="3"/>
  <c r="N96" i="3"/>
  <c r="N97" i="3" s="1"/>
  <c r="J293" i="3"/>
  <c r="L261" i="3"/>
  <c r="N293" i="3"/>
  <c r="N261" i="3"/>
  <c r="V63" i="3"/>
  <c r="V403" i="3" l="1"/>
  <c r="V409" i="3" s="1"/>
  <c r="V84" i="3"/>
  <c r="V90" i="3" s="1"/>
  <c r="Q308" i="3"/>
  <c r="V301" i="3"/>
  <c r="V308" i="3" s="1"/>
  <c r="Q332" i="3"/>
  <c r="V327" i="3"/>
  <c r="V332" i="3" s="1"/>
  <c r="Q241" i="3"/>
  <c r="V233" i="3"/>
  <c r="V241" i="3" s="1"/>
  <c r="Q287" i="3"/>
  <c r="V284" i="3"/>
  <c r="V287" i="3" s="1"/>
  <c r="Q343" i="3"/>
  <c r="V337" i="3"/>
  <c r="V343" i="3" s="1"/>
  <c r="Q13" i="3"/>
  <c r="V8" i="3"/>
  <c r="V13" i="3" s="1"/>
  <c r="Q100" i="3"/>
  <c r="Q101" i="3"/>
  <c r="V101" i="3" s="1"/>
  <c r="Q252" i="3"/>
  <c r="V247" i="3"/>
  <c r="V252" i="3" s="1"/>
  <c r="Q49" i="3"/>
  <c r="V46" i="3"/>
  <c r="V49" i="3" s="1"/>
  <c r="Q277" i="3"/>
  <c r="V271" i="3"/>
  <c r="V277" i="3" s="1"/>
  <c r="Q53" i="3"/>
  <c r="V52" i="3"/>
  <c r="V53" i="3" s="1"/>
  <c r="J97" i="3"/>
  <c r="N294" i="3"/>
  <c r="J294" i="3" s="1"/>
  <c r="N262" i="3"/>
  <c r="J262" i="3" s="1"/>
  <c r="Q102" i="3" l="1"/>
  <c r="V100" i="3"/>
  <c r="V102" i="3" s="1"/>
  <c r="Q413" i="3"/>
  <c r="Q400" i="3"/>
  <c r="Q396" i="3"/>
  <c r="Q391" i="3"/>
  <c r="Q386" i="3"/>
  <c r="Q382" i="3"/>
  <c r="Q372" i="3"/>
  <c r="Q368" i="3"/>
  <c r="Q363" i="3"/>
  <c r="Q356" i="3"/>
  <c r="Q348" i="3"/>
  <c r="Q323" i="3"/>
  <c r="Q317" i="3"/>
  <c r="Q312" i="3"/>
  <c r="Q298" i="3"/>
  <c r="Q293" i="3"/>
  <c r="V293" i="3" s="1"/>
  <c r="V294" i="3" s="1"/>
  <c r="Q292" i="3"/>
  <c r="Q281" i="3"/>
  <c r="Q268" i="3"/>
  <c r="Q261" i="3"/>
  <c r="V261" i="3" s="1"/>
  <c r="V262" i="3" s="1"/>
  <c r="Q260" i="3"/>
  <c r="Q229" i="3"/>
  <c r="Q225" i="3"/>
  <c r="Q217" i="3"/>
  <c r="Q209" i="3"/>
  <c r="Q201" i="3"/>
  <c r="Q192" i="3"/>
  <c r="Q183" i="3"/>
  <c r="Q178" i="3"/>
  <c r="Q173" i="3"/>
  <c r="Q169" i="3"/>
  <c r="Q163" i="3"/>
  <c r="Q158" i="3"/>
  <c r="Q151" i="3"/>
  <c r="Q146" i="3"/>
  <c r="Q141" i="3"/>
  <c r="Q132" i="3"/>
  <c r="Q126" i="3"/>
  <c r="Q119" i="3"/>
  <c r="Q110" i="3"/>
  <c r="Q96" i="3"/>
  <c r="V96" i="3" s="1"/>
  <c r="V97" i="3" s="1"/>
  <c r="Q95" i="3"/>
  <c r="Q81" i="3"/>
  <c r="Q71" i="3"/>
  <c r="Q63" i="3"/>
  <c r="Q58" i="3"/>
  <c r="Q43" i="3"/>
  <c r="Q36" i="3"/>
  <c r="Q28" i="3"/>
  <c r="Q23" i="3"/>
  <c r="Q18" i="3"/>
  <c r="Q5" i="3"/>
  <c r="U89" i="4"/>
  <c r="T89" i="4"/>
  <c r="S89" i="4"/>
  <c r="R89" i="4"/>
  <c r="Q89" i="4"/>
  <c r="P89" i="4"/>
  <c r="O89" i="4"/>
  <c r="N89" i="4"/>
  <c r="M89" i="4"/>
  <c r="L89" i="4"/>
  <c r="U87" i="4"/>
  <c r="T87" i="4"/>
  <c r="S87" i="4"/>
  <c r="R87" i="4"/>
  <c r="Q87" i="4"/>
  <c r="P87" i="4"/>
  <c r="O87" i="4"/>
  <c r="N87" i="4"/>
  <c r="M87" i="4"/>
  <c r="L87" i="4"/>
  <c r="J87" i="4"/>
  <c r="U86" i="4"/>
  <c r="N86" i="4"/>
  <c r="L86" i="4"/>
  <c r="J86" i="4"/>
  <c r="U85" i="4"/>
  <c r="T85" i="4"/>
  <c r="S85" i="4"/>
  <c r="R85" i="4"/>
  <c r="Q85" i="4"/>
  <c r="P85" i="4"/>
  <c r="O85" i="4"/>
  <c r="N85" i="4"/>
  <c r="M85" i="4"/>
  <c r="L85" i="4"/>
  <c r="J85" i="4"/>
  <c r="U84" i="4"/>
  <c r="J84" i="4"/>
  <c r="U83" i="4"/>
  <c r="J83" i="4"/>
  <c r="U82" i="4"/>
  <c r="J82" i="4"/>
  <c r="U79" i="4"/>
  <c r="T79" i="4"/>
  <c r="S79" i="4"/>
  <c r="R79" i="4"/>
  <c r="Q79" i="4"/>
  <c r="P79" i="4"/>
  <c r="O79" i="4"/>
  <c r="N79" i="4"/>
  <c r="M79" i="4"/>
  <c r="L79" i="4"/>
  <c r="J79" i="4"/>
  <c r="U78" i="4"/>
  <c r="N78" i="4"/>
  <c r="L78" i="4"/>
  <c r="J78" i="4"/>
  <c r="U77" i="4"/>
  <c r="T77" i="4"/>
  <c r="S77" i="4"/>
  <c r="R77" i="4"/>
  <c r="Q77" i="4"/>
  <c r="P77" i="4"/>
  <c r="O77" i="4"/>
  <c r="N77" i="4"/>
  <c r="M77" i="4"/>
  <c r="L77" i="4"/>
  <c r="J77" i="4"/>
  <c r="U76" i="4"/>
  <c r="J76" i="4"/>
  <c r="U75" i="4"/>
  <c r="J75" i="4"/>
  <c r="U74" i="4"/>
  <c r="J74" i="4"/>
  <c r="U71" i="4"/>
  <c r="T71" i="4"/>
  <c r="S71" i="4"/>
  <c r="R71" i="4"/>
  <c r="Q71" i="4"/>
  <c r="P71" i="4"/>
  <c r="O71" i="4"/>
  <c r="N71" i="4"/>
  <c r="M71" i="4"/>
  <c r="L71" i="4"/>
  <c r="J71" i="4"/>
  <c r="U70" i="4"/>
  <c r="N70" i="4"/>
  <c r="L70" i="4"/>
  <c r="J70" i="4"/>
  <c r="U69" i="4"/>
  <c r="T69" i="4"/>
  <c r="S69" i="4"/>
  <c r="R69" i="4"/>
  <c r="Q69" i="4"/>
  <c r="P69" i="4"/>
  <c r="O69" i="4"/>
  <c r="N69" i="4"/>
  <c r="M69" i="4"/>
  <c r="L69" i="4"/>
  <c r="J69" i="4"/>
  <c r="U68" i="4"/>
  <c r="J68" i="4"/>
  <c r="U67" i="4"/>
  <c r="J67" i="4"/>
  <c r="U66" i="4"/>
  <c r="J66" i="4"/>
  <c r="U63" i="4"/>
  <c r="T63" i="4"/>
  <c r="S63" i="4"/>
  <c r="R63" i="4"/>
  <c r="Q63" i="4"/>
  <c r="P63" i="4"/>
  <c r="O63" i="4"/>
  <c r="N63" i="4"/>
  <c r="M63" i="4"/>
  <c r="L63" i="4"/>
  <c r="J63" i="4"/>
  <c r="U62" i="4"/>
  <c r="N62" i="4"/>
  <c r="L62" i="4"/>
  <c r="J62" i="4"/>
  <c r="U61" i="4"/>
  <c r="T61" i="4"/>
  <c r="S61" i="4"/>
  <c r="R61" i="4"/>
  <c r="Q61" i="4"/>
  <c r="P61" i="4"/>
  <c r="O61" i="4"/>
  <c r="N61" i="4"/>
  <c r="M61" i="4"/>
  <c r="L61" i="4"/>
  <c r="J61" i="4"/>
  <c r="U60" i="4"/>
  <c r="J60" i="4"/>
  <c r="U59" i="4"/>
  <c r="J59" i="4"/>
  <c r="U58" i="4"/>
  <c r="J58" i="4"/>
  <c r="U55" i="4"/>
  <c r="T55" i="4"/>
  <c r="S55" i="4"/>
  <c r="R55" i="4"/>
  <c r="Q55" i="4"/>
  <c r="P55" i="4"/>
  <c r="O55" i="4"/>
  <c r="N55" i="4"/>
  <c r="M55" i="4"/>
  <c r="L55" i="4"/>
  <c r="J55" i="4"/>
  <c r="U54" i="4"/>
  <c r="N54" i="4"/>
  <c r="L54" i="4"/>
  <c r="J54" i="4"/>
  <c r="U53" i="4"/>
  <c r="T53" i="4"/>
  <c r="S53" i="4"/>
  <c r="R53" i="4"/>
  <c r="Q53" i="4"/>
  <c r="P53" i="4"/>
  <c r="O53" i="4"/>
  <c r="N53" i="4"/>
  <c r="M53" i="4"/>
  <c r="L53" i="4"/>
  <c r="J53" i="4"/>
  <c r="U52" i="4"/>
  <c r="J52" i="4"/>
  <c r="U51" i="4"/>
  <c r="J51" i="4"/>
  <c r="U50" i="4"/>
  <c r="J50" i="4"/>
  <c r="U47" i="4"/>
  <c r="T47" i="4"/>
  <c r="S47" i="4"/>
  <c r="R47" i="4"/>
  <c r="Q47" i="4"/>
  <c r="P47" i="4"/>
  <c r="O47" i="4"/>
  <c r="N47" i="4"/>
  <c r="M47" i="4"/>
  <c r="L47" i="4"/>
  <c r="J47" i="4"/>
  <c r="U46" i="4"/>
  <c r="N46" i="4"/>
  <c r="L46" i="4"/>
  <c r="J46" i="4"/>
  <c r="U45" i="4"/>
  <c r="T45" i="4"/>
  <c r="S45" i="4"/>
  <c r="R45" i="4"/>
  <c r="Q45" i="4"/>
  <c r="P45" i="4"/>
  <c r="O45" i="4"/>
  <c r="N45" i="4"/>
  <c r="M45" i="4"/>
  <c r="L45" i="4"/>
  <c r="J45" i="4"/>
  <c r="U44" i="4"/>
  <c r="J44" i="4"/>
  <c r="U43" i="4"/>
  <c r="J43" i="4"/>
  <c r="U42" i="4"/>
  <c r="J42" i="4"/>
  <c r="U39" i="4"/>
  <c r="T39" i="4"/>
  <c r="S39" i="4"/>
  <c r="R39" i="4"/>
  <c r="Q39" i="4"/>
  <c r="P39" i="4"/>
  <c r="O39" i="4"/>
  <c r="N39" i="4"/>
  <c r="M39" i="4"/>
  <c r="L39" i="4"/>
  <c r="J39" i="4"/>
  <c r="U38" i="4"/>
  <c r="N38" i="4"/>
  <c r="L38" i="4"/>
  <c r="J38" i="4"/>
  <c r="U37" i="4"/>
  <c r="T37" i="4"/>
  <c r="S37" i="4"/>
  <c r="R37" i="4"/>
  <c r="Q37" i="4"/>
  <c r="P37" i="4"/>
  <c r="O37" i="4"/>
  <c r="N37" i="4"/>
  <c r="M37" i="4"/>
  <c r="L37" i="4"/>
  <c r="J37" i="4"/>
  <c r="U36" i="4"/>
  <c r="J36" i="4"/>
  <c r="U35" i="4"/>
  <c r="J35" i="4"/>
  <c r="J34" i="4"/>
  <c r="T31" i="4"/>
  <c r="S31" i="4"/>
  <c r="R31" i="4"/>
  <c r="Q31" i="4"/>
  <c r="P31" i="4"/>
  <c r="O31" i="4"/>
  <c r="N31" i="4"/>
  <c r="M31" i="4"/>
  <c r="L31" i="4"/>
  <c r="J31" i="4"/>
  <c r="N30" i="4"/>
  <c r="L30" i="4"/>
  <c r="J30" i="4"/>
  <c r="T29" i="4"/>
  <c r="S29" i="4"/>
  <c r="R29" i="4"/>
  <c r="Q29" i="4"/>
  <c r="P29" i="4"/>
  <c r="O29" i="4"/>
  <c r="N29" i="4"/>
  <c r="M29" i="4"/>
  <c r="L29" i="4"/>
  <c r="J29" i="4"/>
  <c r="J28" i="4"/>
  <c r="J27" i="4"/>
  <c r="J26" i="4"/>
  <c r="T23" i="4"/>
  <c r="S23" i="4"/>
  <c r="R23" i="4"/>
  <c r="Q23" i="4"/>
  <c r="P23" i="4"/>
  <c r="O23" i="4"/>
  <c r="N23" i="4"/>
  <c r="M23" i="4"/>
  <c r="L23" i="4"/>
  <c r="J23" i="4"/>
  <c r="N22" i="4"/>
  <c r="L22" i="4"/>
  <c r="J22" i="4"/>
  <c r="T21" i="4"/>
  <c r="S21" i="4"/>
  <c r="R21" i="4"/>
  <c r="Q21" i="4"/>
  <c r="P21" i="4"/>
  <c r="O21" i="4"/>
  <c r="N21" i="4"/>
  <c r="M21" i="4"/>
  <c r="L21" i="4"/>
  <c r="J21" i="4"/>
  <c r="J20" i="4"/>
  <c r="J19" i="4"/>
  <c r="J18" i="4"/>
  <c r="T15" i="4"/>
  <c r="S15" i="4"/>
  <c r="R15" i="4"/>
  <c r="Q15" i="4"/>
  <c r="P15" i="4"/>
  <c r="O15" i="4"/>
  <c r="N15" i="4"/>
  <c r="M15" i="4"/>
  <c r="L15" i="4"/>
  <c r="J15" i="4"/>
  <c r="N14" i="4"/>
  <c r="L14" i="4"/>
  <c r="J14" i="4"/>
  <c r="T13" i="4"/>
  <c r="S13" i="4"/>
  <c r="R13" i="4"/>
  <c r="Q13" i="4"/>
  <c r="P13" i="4"/>
  <c r="O13" i="4"/>
  <c r="N13" i="4"/>
  <c r="M13" i="4"/>
  <c r="L13" i="4"/>
  <c r="J13" i="4"/>
  <c r="J12" i="4"/>
  <c r="J11" i="4"/>
  <c r="J10" i="4"/>
  <c r="T7" i="4"/>
  <c r="S7" i="4"/>
  <c r="R7" i="4"/>
  <c r="Q7" i="4"/>
  <c r="P7" i="4"/>
  <c r="O7" i="4"/>
  <c r="N7" i="4"/>
  <c r="M7" i="4"/>
  <c r="L7" i="4"/>
  <c r="J7" i="4"/>
  <c r="N6" i="4"/>
  <c r="L6" i="4"/>
  <c r="J6" i="4"/>
  <c r="T5" i="4"/>
  <c r="S5" i="4"/>
  <c r="R5" i="4"/>
  <c r="Q5" i="4"/>
  <c r="P5" i="4"/>
  <c r="O5" i="4"/>
  <c r="N5" i="4"/>
  <c r="M5" i="4"/>
  <c r="L5" i="4"/>
  <c r="J5" i="4"/>
  <c r="J4" i="4"/>
  <c r="J3" i="4"/>
  <c r="J2" i="4"/>
  <c r="Q294" i="3" l="1"/>
  <c r="Q97" i="3"/>
  <c r="Q262" i="3"/>
  <c r="T150" i="6"/>
  <c r="S150" i="6"/>
  <c r="R150" i="6"/>
  <c r="Q150" i="6"/>
  <c r="P150" i="6"/>
  <c r="O150" i="6"/>
  <c r="N150" i="6"/>
  <c r="M150" i="6"/>
  <c r="L150" i="6"/>
  <c r="U149" i="6"/>
  <c r="J149" i="6"/>
  <c r="U148" i="6"/>
  <c r="J148" i="6"/>
  <c r="T145" i="6"/>
  <c r="S145" i="6"/>
  <c r="R145" i="6"/>
  <c r="Q145" i="6"/>
  <c r="P145" i="6"/>
  <c r="O145" i="6"/>
  <c r="N145" i="6"/>
  <c r="M145" i="6"/>
  <c r="L145" i="6"/>
  <c r="U144" i="6"/>
  <c r="U145" i="6" s="1"/>
  <c r="J144" i="6"/>
  <c r="T139" i="6"/>
  <c r="T141" i="6" s="1"/>
  <c r="S139" i="6"/>
  <c r="S141" i="6" s="1"/>
  <c r="R139" i="6"/>
  <c r="R141" i="6" s="1"/>
  <c r="Q139" i="6"/>
  <c r="Q141" i="6" s="1"/>
  <c r="P139" i="6"/>
  <c r="P141" i="6" s="1"/>
  <c r="O139" i="6"/>
  <c r="O141" i="6" s="1"/>
  <c r="N139" i="6"/>
  <c r="M139" i="6"/>
  <c r="L139" i="6"/>
  <c r="L140" i="6" s="1"/>
  <c r="U138" i="6"/>
  <c r="U139" i="6" s="1"/>
  <c r="J138" i="6"/>
  <c r="T135" i="6"/>
  <c r="S135" i="6"/>
  <c r="R135" i="6"/>
  <c r="Q135" i="6"/>
  <c r="P135" i="6"/>
  <c r="O135" i="6"/>
  <c r="N135" i="6"/>
  <c r="M135" i="6"/>
  <c r="L135" i="6"/>
  <c r="U134" i="6"/>
  <c r="U135" i="6" s="1"/>
  <c r="J134" i="6"/>
  <c r="T129" i="6"/>
  <c r="T131" i="6" s="1"/>
  <c r="S129" i="6"/>
  <c r="S131" i="6" s="1"/>
  <c r="R129" i="6"/>
  <c r="R131" i="6" s="1"/>
  <c r="Q129" i="6"/>
  <c r="Q131" i="6" s="1"/>
  <c r="P129" i="6"/>
  <c r="P131" i="6" s="1"/>
  <c r="O129" i="6"/>
  <c r="O131" i="6" s="1"/>
  <c r="N129" i="6"/>
  <c r="M129" i="6"/>
  <c r="L129" i="6"/>
  <c r="L130" i="6" s="1"/>
  <c r="U128" i="6"/>
  <c r="U129" i="6" s="1"/>
  <c r="J128" i="6"/>
  <c r="T125" i="6"/>
  <c r="S125" i="6"/>
  <c r="R125" i="6"/>
  <c r="Q125" i="6"/>
  <c r="P125" i="6"/>
  <c r="O125" i="6"/>
  <c r="N125" i="6"/>
  <c r="M125" i="6"/>
  <c r="L125" i="6"/>
  <c r="U124" i="6"/>
  <c r="U125" i="6" s="1"/>
  <c r="J124" i="6"/>
  <c r="T121" i="6"/>
  <c r="S121" i="6"/>
  <c r="R121" i="6"/>
  <c r="Q121" i="6"/>
  <c r="P121" i="6"/>
  <c r="O121" i="6"/>
  <c r="N121" i="6"/>
  <c r="M121" i="6"/>
  <c r="L121" i="6"/>
  <c r="U120" i="6"/>
  <c r="J120" i="6"/>
  <c r="U119" i="6"/>
  <c r="J119" i="6"/>
  <c r="T116" i="6"/>
  <c r="S116" i="6"/>
  <c r="R116" i="6"/>
  <c r="Q116" i="6"/>
  <c r="P116" i="6"/>
  <c r="O116" i="6"/>
  <c r="N116" i="6"/>
  <c r="M116" i="6"/>
  <c r="L116" i="6"/>
  <c r="U115" i="6"/>
  <c r="J115" i="6"/>
  <c r="U114" i="6"/>
  <c r="J114" i="6"/>
  <c r="T111" i="6"/>
  <c r="S111" i="6"/>
  <c r="R111" i="6"/>
  <c r="Q111" i="6"/>
  <c r="P111" i="6"/>
  <c r="O111" i="6"/>
  <c r="N111" i="6"/>
  <c r="M111" i="6"/>
  <c r="L111" i="6"/>
  <c r="U110" i="6"/>
  <c r="J110" i="6"/>
  <c r="U109" i="6"/>
  <c r="J109" i="6"/>
  <c r="T106" i="6"/>
  <c r="S106" i="6"/>
  <c r="R106" i="6"/>
  <c r="Q106" i="6"/>
  <c r="P106" i="6"/>
  <c r="O106" i="6"/>
  <c r="N106" i="6"/>
  <c r="M106" i="6"/>
  <c r="L106" i="6"/>
  <c r="U105" i="6"/>
  <c r="J105" i="6"/>
  <c r="U104" i="6"/>
  <c r="J104" i="6"/>
  <c r="T101" i="6"/>
  <c r="S101" i="6"/>
  <c r="R101" i="6"/>
  <c r="Q101" i="6"/>
  <c r="P101" i="6"/>
  <c r="O101" i="6"/>
  <c r="N101" i="6"/>
  <c r="M101" i="6"/>
  <c r="L101" i="6"/>
  <c r="U100" i="6"/>
  <c r="U101" i="6" s="1"/>
  <c r="J100" i="6"/>
  <c r="T97" i="6"/>
  <c r="S97" i="6"/>
  <c r="R97" i="6"/>
  <c r="Q97" i="6"/>
  <c r="P97" i="6"/>
  <c r="O97" i="6"/>
  <c r="N97" i="6"/>
  <c r="M97" i="6"/>
  <c r="L97" i="6"/>
  <c r="U96" i="6"/>
  <c r="J96" i="6"/>
  <c r="U95" i="6"/>
  <c r="J95" i="6"/>
  <c r="T92" i="6"/>
  <c r="S92" i="6"/>
  <c r="R92" i="6"/>
  <c r="Q92" i="6"/>
  <c r="P92" i="6"/>
  <c r="O92" i="6"/>
  <c r="N92" i="6"/>
  <c r="M92" i="6"/>
  <c r="L92" i="6"/>
  <c r="U91" i="6"/>
  <c r="U92" i="6" s="1"/>
  <c r="J91" i="6"/>
  <c r="T86" i="6"/>
  <c r="T88" i="6" s="1"/>
  <c r="S86" i="6"/>
  <c r="S88" i="6" s="1"/>
  <c r="R86" i="6"/>
  <c r="R88" i="6" s="1"/>
  <c r="Q86" i="6"/>
  <c r="Q88" i="6" s="1"/>
  <c r="P86" i="6"/>
  <c r="P88" i="6" s="1"/>
  <c r="O86" i="6"/>
  <c r="O88" i="6" s="1"/>
  <c r="N86" i="6"/>
  <c r="M86" i="6"/>
  <c r="M88" i="6" s="1"/>
  <c r="L86" i="6"/>
  <c r="L88" i="6" s="1"/>
  <c r="U85" i="6"/>
  <c r="U86" i="6" s="1"/>
  <c r="J85" i="6"/>
  <c r="T80" i="6"/>
  <c r="T82" i="6" s="1"/>
  <c r="S80" i="6"/>
  <c r="S82" i="6" s="1"/>
  <c r="R80" i="6"/>
  <c r="R82" i="6" s="1"/>
  <c r="Q80" i="6"/>
  <c r="Q82" i="6" s="1"/>
  <c r="P80" i="6"/>
  <c r="P82" i="6" s="1"/>
  <c r="O80" i="6"/>
  <c r="O82" i="6" s="1"/>
  <c r="N80" i="6"/>
  <c r="M80" i="6"/>
  <c r="M82" i="6" s="1"/>
  <c r="L80" i="6"/>
  <c r="U79" i="6"/>
  <c r="U80" i="6" s="1"/>
  <c r="J79" i="6"/>
  <c r="T76" i="6"/>
  <c r="S76" i="6"/>
  <c r="R76" i="6"/>
  <c r="Q76" i="6"/>
  <c r="P76" i="6"/>
  <c r="O76" i="6"/>
  <c r="N76" i="6"/>
  <c r="M76" i="6"/>
  <c r="L76" i="6"/>
  <c r="U75" i="6"/>
  <c r="U76" i="6" s="1"/>
  <c r="J75" i="6"/>
  <c r="T72" i="6"/>
  <c r="S72" i="6"/>
  <c r="R72" i="6"/>
  <c r="Q72" i="6"/>
  <c r="P72" i="6"/>
  <c r="O72" i="6"/>
  <c r="N72" i="6"/>
  <c r="M72" i="6"/>
  <c r="L72" i="6"/>
  <c r="U71" i="6"/>
  <c r="J71" i="6"/>
  <c r="U70" i="6"/>
  <c r="J70" i="6"/>
  <c r="U69" i="6"/>
  <c r="J69" i="6"/>
  <c r="T66" i="6"/>
  <c r="S66" i="6"/>
  <c r="R66" i="6"/>
  <c r="Q66" i="6"/>
  <c r="P66" i="6"/>
  <c r="O66" i="6"/>
  <c r="N66" i="6"/>
  <c r="M66" i="6"/>
  <c r="L66" i="6"/>
  <c r="U65" i="6"/>
  <c r="J65" i="6"/>
  <c r="U64" i="6"/>
  <c r="J64" i="6"/>
  <c r="U63" i="6"/>
  <c r="J63" i="6"/>
  <c r="T60" i="6"/>
  <c r="S60" i="6"/>
  <c r="R60" i="6"/>
  <c r="Q60" i="6"/>
  <c r="P60" i="6"/>
  <c r="O60" i="6"/>
  <c r="N60" i="6"/>
  <c r="M60" i="6"/>
  <c r="L60" i="6"/>
  <c r="U59" i="6"/>
  <c r="U60" i="6" s="1"/>
  <c r="J59" i="6"/>
  <c r="T56" i="6"/>
  <c r="S56" i="6"/>
  <c r="R56" i="6"/>
  <c r="Q56" i="6"/>
  <c r="P56" i="6"/>
  <c r="O56" i="6"/>
  <c r="N56" i="6"/>
  <c r="M56" i="6"/>
  <c r="L56" i="6"/>
  <c r="U55" i="6"/>
  <c r="J55" i="6"/>
  <c r="U54" i="6"/>
  <c r="J54" i="6"/>
  <c r="U53" i="6"/>
  <c r="J53" i="6"/>
  <c r="T50" i="6"/>
  <c r="S50" i="6"/>
  <c r="R50" i="6"/>
  <c r="Q50" i="6"/>
  <c r="P50" i="6"/>
  <c r="O50" i="6"/>
  <c r="N50" i="6"/>
  <c r="M50" i="6"/>
  <c r="L50" i="6"/>
  <c r="U49" i="6"/>
  <c r="J49" i="6"/>
  <c r="U48" i="6"/>
  <c r="J48" i="6"/>
  <c r="U45" i="6"/>
  <c r="T45" i="6"/>
  <c r="S45" i="6"/>
  <c r="R45" i="6"/>
  <c r="Q45" i="6"/>
  <c r="P45" i="6"/>
  <c r="O45" i="6"/>
  <c r="N45" i="6"/>
  <c r="M45" i="6"/>
  <c r="L45" i="6"/>
  <c r="J44" i="6"/>
  <c r="J43" i="6"/>
  <c r="J42" i="6"/>
  <c r="T39" i="6"/>
  <c r="S39" i="6"/>
  <c r="R39" i="6"/>
  <c r="Q39" i="6"/>
  <c r="P39" i="6"/>
  <c r="O39" i="6"/>
  <c r="N39" i="6"/>
  <c r="M39" i="6"/>
  <c r="L39" i="6"/>
  <c r="J38" i="6"/>
  <c r="T33" i="6"/>
  <c r="T35" i="6" s="1"/>
  <c r="S33" i="6"/>
  <c r="S35" i="6" s="1"/>
  <c r="R33" i="6"/>
  <c r="R35" i="6" s="1"/>
  <c r="Q33" i="6"/>
  <c r="Q35" i="6" s="1"/>
  <c r="P33" i="6"/>
  <c r="P35" i="6" s="1"/>
  <c r="O33" i="6"/>
  <c r="O35" i="6" s="1"/>
  <c r="N33" i="6"/>
  <c r="M33" i="6"/>
  <c r="L33" i="6"/>
  <c r="L34" i="6" s="1"/>
  <c r="J32" i="6"/>
  <c r="T29" i="6"/>
  <c r="S29" i="6"/>
  <c r="R29" i="6"/>
  <c r="Q29" i="6"/>
  <c r="P29" i="6"/>
  <c r="O29" i="6"/>
  <c r="N29" i="6"/>
  <c r="M29" i="6"/>
  <c r="L29" i="6"/>
  <c r="J28" i="6"/>
  <c r="T25" i="6"/>
  <c r="S25" i="6"/>
  <c r="R25" i="6"/>
  <c r="Q25" i="6"/>
  <c r="P25" i="6"/>
  <c r="O25" i="6"/>
  <c r="N25" i="6"/>
  <c r="M25" i="6"/>
  <c r="L25" i="6"/>
  <c r="J24" i="6"/>
  <c r="J23" i="6"/>
  <c r="J22" i="6"/>
  <c r="T17" i="6"/>
  <c r="T19" i="6" s="1"/>
  <c r="S17" i="6"/>
  <c r="S19" i="6" s="1"/>
  <c r="R17" i="6"/>
  <c r="R19" i="6" s="1"/>
  <c r="Q17" i="6"/>
  <c r="Q19" i="6" s="1"/>
  <c r="P17" i="6"/>
  <c r="P19" i="6" s="1"/>
  <c r="O17" i="6"/>
  <c r="O19" i="6" s="1"/>
  <c r="N17" i="6"/>
  <c r="M17" i="6"/>
  <c r="M19" i="6" s="1"/>
  <c r="L17" i="6"/>
  <c r="L18" i="6" s="1"/>
  <c r="J16" i="6"/>
  <c r="T13" i="6"/>
  <c r="S13" i="6"/>
  <c r="R13" i="6"/>
  <c r="Q13" i="6"/>
  <c r="P13" i="6"/>
  <c r="O13" i="6"/>
  <c r="N13" i="6"/>
  <c r="M13" i="6"/>
  <c r="L13" i="6"/>
  <c r="J12" i="6"/>
  <c r="J11" i="6"/>
  <c r="J10" i="6"/>
  <c r="T5" i="6"/>
  <c r="S5" i="6"/>
  <c r="R5" i="6"/>
  <c r="Q5" i="6"/>
  <c r="P5" i="6"/>
  <c r="O5" i="6"/>
  <c r="N5" i="6"/>
  <c r="M5" i="6"/>
  <c r="L5" i="6"/>
  <c r="U150" i="6" l="1"/>
  <c r="J101" i="6"/>
  <c r="J45" i="6"/>
  <c r="J72" i="6"/>
  <c r="N81" i="6"/>
  <c r="U81" i="6" s="1"/>
  <c r="U82" i="6" s="1"/>
  <c r="U97" i="6"/>
  <c r="J80" i="6"/>
  <c r="U111" i="6"/>
  <c r="J150" i="6"/>
  <c r="U29" i="6"/>
  <c r="U50" i="6"/>
  <c r="U121" i="6"/>
  <c r="J13" i="6"/>
  <c r="J92" i="6"/>
  <c r="J97" i="6"/>
  <c r="J76" i="6"/>
  <c r="U33" i="6"/>
  <c r="J17" i="6"/>
  <c r="L35" i="6"/>
  <c r="U39" i="6"/>
  <c r="J60" i="6"/>
  <c r="J81" i="6"/>
  <c r="L82" i="6"/>
  <c r="L87" i="6"/>
  <c r="J111" i="6"/>
  <c r="U56" i="6"/>
  <c r="J130" i="6"/>
  <c r="N130" i="6"/>
  <c r="U130" i="6" s="1"/>
  <c r="U131" i="6" s="1"/>
  <c r="J135" i="6"/>
  <c r="J140" i="6"/>
  <c r="N140" i="6"/>
  <c r="U140" i="6" s="1"/>
  <c r="U141" i="6" s="1"/>
  <c r="J145" i="6"/>
  <c r="U106" i="6"/>
  <c r="J125" i="6"/>
  <c r="M131" i="6"/>
  <c r="M141" i="6"/>
  <c r="U72" i="6"/>
  <c r="L19" i="6"/>
  <c r="U25" i="6"/>
  <c r="U66" i="6"/>
  <c r="J106" i="6"/>
  <c r="N18" i="6"/>
  <c r="U18" i="6" s="1"/>
  <c r="J66" i="6"/>
  <c r="U116" i="6"/>
  <c r="N87" i="6"/>
  <c r="U87" i="6" s="1"/>
  <c r="U88" i="6" s="1"/>
  <c r="J121" i="6"/>
  <c r="J129" i="6"/>
  <c r="L131" i="6"/>
  <c r="J139" i="6"/>
  <c r="L141" i="6"/>
  <c r="U13" i="6"/>
  <c r="M35" i="6"/>
  <c r="J50" i="6"/>
  <c r="J56" i="6"/>
  <c r="L81" i="6"/>
  <c r="J86" i="6"/>
  <c r="J116" i="6"/>
  <c r="N34" i="6"/>
  <c r="U34" i="6" s="1"/>
  <c r="U17" i="6"/>
  <c r="J18" i="6"/>
  <c r="J25" i="6"/>
  <c r="J29" i="6"/>
  <c r="J33" i="6"/>
  <c r="J39" i="6"/>
  <c r="J34" i="6"/>
  <c r="J87" i="6"/>
  <c r="U5" i="6"/>
  <c r="J5" i="6"/>
  <c r="N19" i="6" l="1"/>
  <c r="U19" i="6" s="1"/>
  <c r="N82" i="6"/>
  <c r="J82" i="6" s="1"/>
  <c r="J19" i="6"/>
  <c r="N141" i="6"/>
  <c r="J141" i="6" s="1"/>
  <c r="N131" i="6"/>
  <c r="J131" i="6" s="1"/>
  <c r="N88" i="6"/>
  <c r="J88" i="6" s="1"/>
  <c r="N35" i="6"/>
  <c r="U35" i="6" s="1"/>
  <c r="J35" i="6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<sst xmlns="http://schemas.openxmlformats.org/spreadsheetml/2006/main" count="7502" uniqueCount="608">
  <si>
    <t>Venue</t>
  </si>
  <si>
    <t>City</t>
  </si>
  <si>
    <t>State</t>
  </si>
  <si>
    <t>Event Name</t>
  </si>
  <si>
    <t>Event Date</t>
  </si>
  <si>
    <t>First Name</t>
  </si>
  <si>
    <t>Last Name</t>
  </si>
  <si>
    <t>Email</t>
  </si>
  <si>
    <t>Rate in Effect</t>
  </si>
  <si>
    <t>Hours in Decimal</t>
  </si>
  <si>
    <t>Commission Pay</t>
  </si>
  <si>
    <t>Variable Incentive</t>
  </si>
  <si>
    <t>Tips</t>
  </si>
  <si>
    <t>Rest Break</t>
  </si>
  <si>
    <t>Mileage Miles</t>
  </si>
  <si>
    <t>Mileage Pay</t>
  </si>
  <si>
    <t>Reimbursement</t>
  </si>
  <si>
    <t>Other</t>
  </si>
  <si>
    <t>Total Gross Pay</t>
  </si>
  <si>
    <t>Oakland Arena</t>
  </si>
  <si>
    <t>Oakland</t>
  </si>
  <si>
    <t>CA</t>
  </si>
  <si>
    <t>AESPA</t>
  </si>
  <si>
    <t>2026-10-06</t>
  </si>
  <si>
    <t>kaila</t>
  </si>
  <si>
    <t>vargas</t>
  </si>
  <si>
    <t>15kailav938@gmail.com</t>
  </si>
  <si>
    <t xml:space="preserve"> </t>
  </si>
  <si>
    <t/>
  </si>
  <si>
    <t>Rate in effect</t>
  </si>
  <si>
    <t>Asuncion</t>
  </si>
  <si>
    <t>Reynoso</t>
  </si>
  <si>
    <t>adanreynoso008@gmail.com</t>
  </si>
  <si>
    <t>Variable incentive</t>
  </si>
  <si>
    <t>Total</t>
  </si>
  <si>
    <t>alicia</t>
  </si>
  <si>
    <t>botelho</t>
  </si>
  <si>
    <t>aliciabotelho10@gmail.com</t>
  </si>
  <si>
    <t>Alyssa</t>
  </si>
  <si>
    <t>Tripp</t>
  </si>
  <si>
    <t>alyssa.tripp707@gmail.com</t>
  </si>
  <si>
    <t>Christian</t>
  </si>
  <si>
    <t>Balderas</t>
  </si>
  <si>
    <t>balderaschristian176@gmail.com</t>
  </si>
  <si>
    <t>Belle</t>
  </si>
  <si>
    <t>Botelho</t>
  </si>
  <si>
    <t>bellebotelho16@gmail.com</t>
  </si>
  <si>
    <t>Bryce</t>
  </si>
  <si>
    <t>Pibal</t>
  </si>
  <si>
    <t>brycecgd@gmail.com</t>
  </si>
  <si>
    <t>Gabriel Iglesias</t>
  </si>
  <si>
    <t>2026-10-11</t>
  </si>
  <si>
    <t>Saroyan Theatre</t>
  </si>
  <si>
    <t>Fresno</t>
  </si>
  <si>
    <t>Sonic Live</t>
  </si>
  <si>
    <t>2026-10-02</t>
  </si>
  <si>
    <t xml:space="preserve">Casey </t>
  </si>
  <si>
    <t xml:space="preserve">Osegueda </t>
  </si>
  <si>
    <t>caseyosegueda@gmail.com</t>
  </si>
  <si>
    <t>Christina</t>
  </si>
  <si>
    <t>Garcia</t>
  </si>
  <si>
    <t>christinag780@yahoo.com</t>
  </si>
  <si>
    <t>Dafne</t>
  </si>
  <si>
    <t xml:space="preserve">Villicana </t>
  </si>
  <si>
    <t>dafnemercado46@icloud.com</t>
  </si>
  <si>
    <t>Deidre</t>
  </si>
  <si>
    <t>Lujan</t>
  </si>
  <si>
    <t>deidrelu87@yahoo.com</t>
  </si>
  <si>
    <t>Destiny</t>
  </si>
  <si>
    <t>destiny.balderas1127@gmail.com</t>
  </si>
  <si>
    <t>Elias</t>
  </si>
  <si>
    <t>elujan1234@yahoo.com</t>
  </si>
  <si>
    <t>Ylianna</t>
  </si>
  <si>
    <t>Salimi</t>
  </si>
  <si>
    <t>godoy_ylianna@yahoo.com</t>
  </si>
  <si>
    <t>27.58</t>
  </si>
  <si>
    <t>Jacob</t>
  </si>
  <si>
    <t>Ingram</t>
  </si>
  <si>
    <t>jacingram225@gmail.com</t>
  </si>
  <si>
    <t>Jerry</t>
  </si>
  <si>
    <t>Aguilar</t>
  </si>
  <si>
    <t>jerrytaguilar@gmail.com</t>
  </si>
  <si>
    <t>Javier</t>
  </si>
  <si>
    <t>Godoy</t>
  </si>
  <si>
    <t>jgodoy916@gmail.com</t>
  </si>
  <si>
    <t>Home-Oakland</t>
  </si>
  <si>
    <t>Moving Display cases</t>
  </si>
  <si>
    <t>2026-10-01</t>
  </si>
  <si>
    <t>Judy Christie</t>
  </si>
  <si>
    <t>Raneses</t>
  </si>
  <si>
    <t>judylicious907@gmail.com</t>
  </si>
  <si>
    <t>Katrina</t>
  </si>
  <si>
    <t>Gonzales</t>
  </si>
  <si>
    <t>kdgonzales75@yahoo.com</t>
  </si>
  <si>
    <t xml:space="preserve">Kyana </t>
  </si>
  <si>
    <t xml:space="preserve">Thoummany </t>
  </si>
  <si>
    <t>kyanat018@gmail.com</t>
  </si>
  <si>
    <t>Leon</t>
  </si>
  <si>
    <t>Achekian</t>
  </si>
  <si>
    <t>leolion4life@gmail.com</t>
  </si>
  <si>
    <t>Loralei</t>
  </si>
  <si>
    <t>Schroeder</t>
  </si>
  <si>
    <t>lschr0ed3r@gmail.com</t>
  </si>
  <si>
    <t>Lynne</t>
  </si>
  <si>
    <t>Richardson</t>
  </si>
  <si>
    <t>lyndieloo2@gmail.com</t>
  </si>
  <si>
    <t xml:space="preserve">Marie </t>
  </si>
  <si>
    <t>Vargas</t>
  </si>
  <si>
    <t>marievargas86.mv@gmail.com</t>
  </si>
  <si>
    <t>Maxwell</t>
  </si>
  <si>
    <t>Skillman</t>
  </si>
  <si>
    <t>maxwellskillman@gmail.com</t>
  </si>
  <si>
    <t>Nico</t>
  </si>
  <si>
    <t>Choperena</t>
  </si>
  <si>
    <t>nicochoperena@gmail.com</t>
  </si>
  <si>
    <t>Nydia</t>
  </si>
  <si>
    <t>nydgodoy@yahoo.com</t>
  </si>
  <si>
    <t>Yvette</t>
  </si>
  <si>
    <t>Toledano-Trevorrrow</t>
  </si>
  <si>
    <t>pasobabyfarm@icloud.com</t>
  </si>
  <si>
    <t>savannah</t>
  </si>
  <si>
    <t>savvannhvargas@gmail.com</t>
  </si>
  <si>
    <t>Mario</t>
  </si>
  <si>
    <t>Torres</t>
  </si>
  <si>
    <t>tjade688@gmail.com</t>
  </si>
  <si>
    <t>Stefani</t>
  </si>
  <si>
    <t>vargasstefani095@gmail.com</t>
  </si>
  <si>
    <t xml:space="preserve"> .</t>
  </si>
  <si>
    <t>Tyler</t>
  </si>
  <si>
    <t>Sheets-Dean</t>
  </si>
  <si>
    <t>yuvgty@gmail.com</t>
  </si>
  <si>
    <t>Zechariah</t>
  </si>
  <si>
    <t>zack.e.lujan@gmail.com</t>
  </si>
  <si>
    <t xml:space="preserve">Commission </t>
  </si>
  <si>
    <t xml:space="preserve">Hourly </t>
  </si>
  <si>
    <t xml:space="preserve">Reg Hours </t>
  </si>
  <si>
    <t xml:space="preserve">Rate </t>
  </si>
  <si>
    <t>Bonus</t>
  </si>
  <si>
    <t>Long Beach Arena</t>
  </si>
  <si>
    <t>Long Beach</t>
  </si>
  <si>
    <t>Hot Wheels Monster Trucks Live</t>
  </si>
  <si>
    <t>2026-10-03</t>
  </si>
  <si>
    <t>john</t>
  </si>
  <si>
    <t>leon</t>
  </si>
  <si>
    <t>95blazn@gmail.com</t>
  </si>
  <si>
    <t>2026-10-04</t>
  </si>
  <si>
    <t>Toyota Arena</t>
  </si>
  <si>
    <t>Ontario</t>
  </si>
  <si>
    <t>Staind</t>
  </si>
  <si>
    <t>2026-10-10</t>
  </si>
  <si>
    <t>Kia Forum</t>
  </si>
  <si>
    <t>Inglewood</t>
  </si>
  <si>
    <t>Mumford &amp; Sons</t>
  </si>
  <si>
    <t>adan</t>
  </si>
  <si>
    <t>dunsworth</t>
  </si>
  <si>
    <t>adan.dunsworth@gmail.com</t>
  </si>
  <si>
    <t>2026-10-07</t>
  </si>
  <si>
    <t>Sombr</t>
  </si>
  <si>
    <t>The Neighbourhood</t>
  </si>
  <si>
    <t>2026-10-09</t>
  </si>
  <si>
    <t>Disney Descendants, Zombies &amp; Camp Rock</t>
  </si>
  <si>
    <t>2026-09-30</t>
  </si>
  <si>
    <t>Andrew</t>
  </si>
  <si>
    <t>sanchez</t>
  </si>
  <si>
    <t>andrew.sanchez100@icloud.com</t>
  </si>
  <si>
    <t>ANDREW</t>
  </si>
  <si>
    <t>POTICAR</t>
  </si>
  <si>
    <t>andrewsrobots@gmail.com</t>
  </si>
  <si>
    <t>Intuit Dome</t>
  </si>
  <si>
    <t>Aespa</t>
  </si>
  <si>
    <t>Angela</t>
  </si>
  <si>
    <t>Rosa</t>
  </si>
  <si>
    <t>angelacrosa@gmail.com</t>
  </si>
  <si>
    <t>Angelica</t>
  </si>
  <si>
    <t>Galvez</t>
  </si>
  <si>
    <t>angiegvzthree@gmail.com</t>
  </si>
  <si>
    <t>TLC and Salt-N-Pepa</t>
  </si>
  <si>
    <t>Rod Wave</t>
  </si>
  <si>
    <t>Bryan</t>
  </si>
  <si>
    <t>Silva</t>
  </si>
  <si>
    <t>b.silva09@gmail.com</t>
  </si>
  <si>
    <t>Barbara</t>
  </si>
  <si>
    <t>Azoff</t>
  </si>
  <si>
    <t>barbaraskettle@aol.com</t>
  </si>
  <si>
    <t>Byron</t>
  </si>
  <si>
    <t>Gaither</t>
  </si>
  <si>
    <t>bgaither@mac.com</t>
  </si>
  <si>
    <t>Brandon</t>
  </si>
  <si>
    <t>brandontorres49@yahoo.com</t>
  </si>
  <si>
    <t>Chayanne</t>
  </si>
  <si>
    <t>Brayan</t>
  </si>
  <si>
    <t>Santillan</t>
  </si>
  <si>
    <t>brayan.santillan@gmail.com</t>
  </si>
  <si>
    <t>Hot Wheels - Count in/Set Up</t>
  </si>
  <si>
    <t>Brooklin</t>
  </si>
  <si>
    <t>Sharpe</t>
  </si>
  <si>
    <t>bsharpe35@gmail.com</t>
  </si>
  <si>
    <t>cameron</t>
  </si>
  <si>
    <t>woolman</t>
  </si>
  <si>
    <t>camjackwool@icloud.com</t>
  </si>
  <si>
    <t>Tsuan</t>
  </si>
  <si>
    <t>christinatsuan@gmail.com</t>
  </si>
  <si>
    <t>Count In Aespa</t>
  </si>
  <si>
    <t>Ian</t>
  </si>
  <si>
    <t>Christos</t>
  </si>
  <si>
    <t>christos.ian08@gmail.com</t>
  </si>
  <si>
    <t>christian</t>
  </si>
  <si>
    <t>hernandez</t>
  </si>
  <si>
    <t>chrisychriss25@gmail.com</t>
  </si>
  <si>
    <t>Connor</t>
  </si>
  <si>
    <t>Ryan</t>
  </si>
  <si>
    <t>connorryan13@gmail.com</t>
  </si>
  <si>
    <t>Benny</t>
  </si>
  <si>
    <t>Johnson</t>
  </si>
  <si>
    <t>dale.b38@gmail.com</t>
  </si>
  <si>
    <t>Dylanger</t>
  </si>
  <si>
    <t>Tarpley</t>
  </si>
  <si>
    <t>dylanger.tarpley27@gmail.com</t>
  </si>
  <si>
    <t>Evan</t>
  </si>
  <si>
    <t>echristos07@gmail.com</t>
  </si>
  <si>
    <t>Klangkuenstler</t>
  </si>
  <si>
    <t>Eric</t>
  </si>
  <si>
    <t>egarcia5626@gmail.com</t>
  </si>
  <si>
    <t>Burns</t>
  </si>
  <si>
    <t>evanburns044@gmail.com</t>
  </si>
  <si>
    <t>Farrell</t>
  </si>
  <si>
    <t>Plew-Farrell</t>
  </si>
  <si>
    <t>farrell.e.plew@gmail.com</t>
  </si>
  <si>
    <t>Gabriela</t>
  </si>
  <si>
    <t>Licata</t>
  </si>
  <si>
    <t>gaby6052@yahoo.com</t>
  </si>
  <si>
    <t>Kelly</t>
  </si>
  <si>
    <t>garciakelly1512@gmail.com</t>
  </si>
  <si>
    <t>girlluvroxy@yahoo.com</t>
  </si>
  <si>
    <t>Gonzalo</t>
  </si>
  <si>
    <t>Gutierrez-Orozco</t>
  </si>
  <si>
    <t>gonzalogutierrez7777@gmail.com</t>
  </si>
  <si>
    <t>Michael</t>
  </si>
  <si>
    <t>Houstman</t>
  </si>
  <si>
    <t>houstmanm@gmail.com</t>
  </si>
  <si>
    <t>Galanis</t>
  </si>
  <si>
    <t>ivygalactic@gmail.com</t>
  </si>
  <si>
    <t>Jacqueline</t>
  </si>
  <si>
    <t>Sanchez</t>
  </si>
  <si>
    <t>jackiesanchez26@yahoo.com</t>
  </si>
  <si>
    <t>36.63</t>
  </si>
  <si>
    <t>jacob</t>
  </si>
  <si>
    <t>castro</t>
  </si>
  <si>
    <t>jacob.castro0908@yahoo.com</t>
  </si>
  <si>
    <t>37.98</t>
  </si>
  <si>
    <t>Laylan</t>
  </si>
  <si>
    <t>Hester</t>
  </si>
  <si>
    <t>javarihester@gmail.com</t>
  </si>
  <si>
    <t>37.80</t>
  </si>
  <si>
    <t>chilpa</t>
  </si>
  <si>
    <t>jaychilpa7@gmail.com</t>
  </si>
  <si>
    <t>37.86</t>
  </si>
  <si>
    <t>Jonathan</t>
  </si>
  <si>
    <t>Argandona</t>
  </si>
  <si>
    <t>jdogargie@gmail.com</t>
  </si>
  <si>
    <t>Jaime</t>
  </si>
  <si>
    <t>Moreno</t>
  </si>
  <si>
    <t>jmoreno2131@gmail.com</t>
  </si>
  <si>
    <t>Ramirez</t>
  </si>
  <si>
    <t>Joshua</t>
  </si>
  <si>
    <t>Ibarra</t>
  </si>
  <si>
    <t>joshibarrra@gmail.com</t>
  </si>
  <si>
    <t>david</t>
  </si>
  <si>
    <t>Robbins</t>
  </si>
  <si>
    <t>jrobbins05@msn.com</t>
  </si>
  <si>
    <t>Kathy</t>
  </si>
  <si>
    <t>Marin</t>
  </si>
  <si>
    <t>katmarin7375@gmail.com</t>
  </si>
  <si>
    <t>KELLY</t>
  </si>
  <si>
    <t>SNOW</t>
  </si>
  <si>
    <t>kellysnow911@msn.com</t>
  </si>
  <si>
    <t>Larissa</t>
  </si>
  <si>
    <t>larissa.ibarra@laverne.edu</t>
  </si>
  <si>
    <t>Madison</t>
  </si>
  <si>
    <t>Wallace</t>
  </si>
  <si>
    <t>madi121212@gmail.com</t>
  </si>
  <si>
    <t>Maximilian</t>
  </si>
  <si>
    <t>Levotman</t>
  </si>
  <si>
    <t>maximillianedward2003@gmail.com</t>
  </si>
  <si>
    <t>Maya</t>
  </si>
  <si>
    <t>Martinez</t>
  </si>
  <si>
    <t>mayaisabel04@gmail.com</t>
  </si>
  <si>
    <t>Monique</t>
  </si>
  <si>
    <t>Urzua</t>
  </si>
  <si>
    <t>medina_monique@yahoo.com</t>
  </si>
  <si>
    <t>monkeymadcat@gmail.com</t>
  </si>
  <si>
    <t>Dustin</t>
  </si>
  <si>
    <t>Morrow</t>
  </si>
  <si>
    <t>morrownious@gmail.com</t>
  </si>
  <si>
    <t>Max</t>
  </si>
  <si>
    <t>Siegel</t>
  </si>
  <si>
    <t>msiegel4266@gmail.com</t>
  </si>
  <si>
    <t>Nakalia</t>
  </si>
  <si>
    <t>Furumo-Poston</t>
  </si>
  <si>
    <t>nakaliaisastudent@gmail.com</t>
  </si>
  <si>
    <t>Natalie</t>
  </si>
  <si>
    <t>Troncoso</t>
  </si>
  <si>
    <t>natalietroncoso@yahoo.com</t>
  </si>
  <si>
    <t>Nathan</t>
  </si>
  <si>
    <t>nathansilva2117@gmail.com</t>
  </si>
  <si>
    <t>Nerissa</t>
  </si>
  <si>
    <t>Rivera</t>
  </si>
  <si>
    <t>nerissa.rivera99@gmail.com</t>
  </si>
  <si>
    <t>Eva</t>
  </si>
  <si>
    <t>Salazar</t>
  </si>
  <si>
    <t>nicole.eva.1113@gmail.com</t>
  </si>
  <si>
    <t>Paul</t>
  </si>
  <si>
    <t>Cazarin</t>
  </si>
  <si>
    <t>paullcazarin932@gmail.com</t>
  </si>
  <si>
    <t>Claudia</t>
  </si>
  <si>
    <t>ramirezclaudia50@yahoo.com</t>
  </si>
  <si>
    <t>MELISSA</t>
  </si>
  <si>
    <t>RODRIGUEZ</t>
  </si>
  <si>
    <t>rodriguezvmelissa@gmail.com</t>
  </si>
  <si>
    <t>Ryne</t>
  </si>
  <si>
    <t>rynelion05@gmail.com</t>
  </si>
  <si>
    <t>Sevell</t>
  </si>
  <si>
    <t>Wilson</t>
  </si>
  <si>
    <t>sevell.wilson@icloud.com</t>
  </si>
  <si>
    <t>Teri</t>
  </si>
  <si>
    <t>Beeso</t>
  </si>
  <si>
    <t>tbeeso@icloud.com</t>
  </si>
  <si>
    <t>tete2maz@gmail.com</t>
  </si>
  <si>
    <t>Juan</t>
  </si>
  <si>
    <t>tonyochoa68@gmail.com</t>
  </si>
  <si>
    <t>Vilda</t>
  </si>
  <si>
    <t>Galaviz</t>
  </si>
  <si>
    <t>vilda18@gmail.com</t>
  </si>
  <si>
    <t>Jessica</t>
  </si>
  <si>
    <t>yessicasilvaaa1993@yahoo.com</t>
  </si>
  <si>
    <t>Subtotal</t>
  </si>
  <si>
    <t>Esparza</t>
  </si>
  <si>
    <t>Maira</t>
  </si>
  <si>
    <t>Villalobos</t>
  </si>
  <si>
    <t>Ivy</t>
  </si>
  <si>
    <t>Valdez</t>
  </si>
  <si>
    <t>Ethel</t>
  </si>
  <si>
    <t>Ochoa</t>
  </si>
  <si>
    <t>Grand total</t>
  </si>
  <si>
    <t>Meal Premium</t>
  </si>
  <si>
    <t xml:space="preserve">Meal Premium </t>
  </si>
  <si>
    <t>Desert Diamond Arena</t>
  </si>
  <si>
    <t>Glendale</t>
  </si>
  <si>
    <t>AZ</t>
  </si>
  <si>
    <t>PBR (DDA)</t>
  </si>
  <si>
    <t>2026-10-08</t>
  </si>
  <si>
    <t>Alan</t>
  </si>
  <si>
    <t>alanv44@icloud.com</t>
  </si>
  <si>
    <t>Alexandros</t>
  </si>
  <si>
    <t>Kennedy</t>
  </si>
  <si>
    <t>alexandroskennedy2@gmail.com</t>
  </si>
  <si>
    <t>Antonio</t>
  </si>
  <si>
    <t>Arriaza</t>
  </si>
  <si>
    <t>antonio.arriaza2920@gmail.com</t>
  </si>
  <si>
    <t>Colt</t>
  </si>
  <si>
    <t>Thrasher</t>
  </si>
  <si>
    <t>coltthrasher2007@outlook.com</t>
  </si>
  <si>
    <t>Domenic</t>
  </si>
  <si>
    <t>Elwell</t>
  </si>
  <si>
    <t>dom.elwell@gmail.com</t>
  </si>
  <si>
    <t>Ashlee</t>
  </si>
  <si>
    <t>Goralski</t>
  </si>
  <si>
    <t>leelee.goralski@gmail.com</t>
  </si>
  <si>
    <t>Daye</t>
  </si>
  <si>
    <t>mdaye76@gmail.com</t>
  </si>
  <si>
    <t>Rachael</t>
  </si>
  <si>
    <t>Gurrola</t>
  </si>
  <si>
    <t>rachaelgurrola123456@gmail.com</t>
  </si>
  <si>
    <t>Travis</t>
  </si>
  <si>
    <t>Beeler</t>
  </si>
  <si>
    <t>tbeeler23@gmail.com</t>
  </si>
  <si>
    <t>Aaron</t>
  </si>
  <si>
    <t>Wren</t>
  </si>
  <si>
    <t>waronaren@gmail.com</t>
  </si>
  <si>
    <t>Wyatt</t>
  </si>
  <si>
    <t>Graham</t>
  </si>
  <si>
    <t>wpgraham27@gmail.com</t>
  </si>
  <si>
    <t>Meal Premiium</t>
  </si>
  <si>
    <t>Fiserv Forum</t>
  </si>
  <si>
    <t>Milwaukee</t>
  </si>
  <si>
    <t>WI</t>
  </si>
  <si>
    <t>Koe Wetzel</t>
  </si>
  <si>
    <t>Richards</t>
  </si>
  <si>
    <t>Weezer</t>
  </si>
  <si>
    <t>Mike</t>
  </si>
  <si>
    <t>WWE Monday Night Raw</t>
  </si>
  <si>
    <t>2026-09-28</t>
  </si>
  <si>
    <t>Alicia</t>
  </si>
  <si>
    <t>Cruz</t>
  </si>
  <si>
    <t>alicruz23@hotmail.com</t>
  </si>
  <si>
    <t>Sereno</t>
  </si>
  <si>
    <t>amsereno@gmail.com</t>
  </si>
  <si>
    <t>Bonnie</t>
  </si>
  <si>
    <t>Kiss</t>
  </si>
  <si>
    <t>bkiss1227@gmail.com</t>
  </si>
  <si>
    <t>Brie</t>
  </si>
  <si>
    <t>Smith</t>
  </si>
  <si>
    <t>briejsmith1@gmail.com</t>
  </si>
  <si>
    <t>Christine</t>
  </si>
  <si>
    <t>Drobnik</t>
  </si>
  <si>
    <t>cadrobnik1216@gmail.com</t>
  </si>
  <si>
    <t>Hayley</t>
  </si>
  <si>
    <t>Scherbel</t>
  </si>
  <si>
    <t>hayleyjmeyer@gmail.com</t>
  </si>
  <si>
    <t>Hannah</t>
  </si>
  <si>
    <t>hperonto92@gmail.com</t>
  </si>
  <si>
    <t>Heilmann</t>
  </si>
  <si>
    <t>ianh1@msn.com</t>
  </si>
  <si>
    <t>Chelsey</t>
  </si>
  <si>
    <t>Jaworowicz</t>
  </si>
  <si>
    <t>jaworowiczc@gmail.com</t>
  </si>
  <si>
    <t>Jennifer</t>
  </si>
  <si>
    <t>Werra</t>
  </si>
  <si>
    <t>jennycoffman06@gmail.com</t>
  </si>
  <si>
    <t>Shell</t>
  </si>
  <si>
    <t>jessshell@live.com</t>
  </si>
  <si>
    <t>Kate</t>
  </si>
  <si>
    <t>Kohlman</t>
  </si>
  <si>
    <t>kate.e.kohlman@gmail.com</t>
  </si>
  <si>
    <t>Katherine</t>
  </si>
  <si>
    <t>Juchemich</t>
  </si>
  <si>
    <t>kjuchemich@yahoo.com</t>
  </si>
  <si>
    <t>Amanda</t>
  </si>
  <si>
    <t>Krinn</t>
  </si>
  <si>
    <t>krinns14@yahoo.com</t>
  </si>
  <si>
    <t>kriscars15@gmail.com</t>
  </si>
  <si>
    <t>Lauren</t>
  </si>
  <si>
    <t>Edwards</t>
  </si>
  <si>
    <t>ledwards1003@gmail.com</t>
  </si>
  <si>
    <t>McBride</t>
  </si>
  <si>
    <t>lindsaysmcbride@gmail.com</t>
  </si>
  <si>
    <t>Jeremy</t>
  </si>
  <si>
    <t>Lockwood</t>
  </si>
  <si>
    <t>lockwoodjeremy1@gmail.com</t>
  </si>
  <si>
    <t>Dawn</t>
  </si>
  <si>
    <t>Urban</t>
  </si>
  <si>
    <t>looney0613@aol.com</t>
  </si>
  <si>
    <t>MacKenzie</t>
  </si>
  <si>
    <t>Bailey</t>
  </si>
  <si>
    <t>mackenzie.97bailey@gmail.com</t>
  </si>
  <si>
    <t>Mattisson</t>
  </si>
  <si>
    <t>Voell</t>
  </si>
  <si>
    <t>mattvoell@hotmail.com</t>
  </si>
  <si>
    <t>Michelle</t>
  </si>
  <si>
    <t>Tipton</t>
  </si>
  <si>
    <t>mlthode21@gmail.com</t>
  </si>
  <si>
    <t>Nancy</t>
  </si>
  <si>
    <t>Hesse</t>
  </si>
  <si>
    <t>mother_rooster58@yahoo.com</t>
  </si>
  <si>
    <t>Bryanna</t>
  </si>
  <si>
    <t>Racer</t>
  </si>
  <si>
    <t>nennigb@gmail.com</t>
  </si>
  <si>
    <t>Robb</t>
  </si>
  <si>
    <t>robbh1@prodigy.net</t>
  </si>
  <si>
    <t>Shannon</t>
  </si>
  <si>
    <t>Murawski</t>
  </si>
  <si>
    <t>shannon.murawski@gmail.com</t>
  </si>
  <si>
    <t>Stilling</t>
  </si>
  <si>
    <t>sstilling12@gmail.com</t>
  </si>
  <si>
    <t>Vollmer</t>
  </si>
  <si>
    <t>urban.michelle@yahoo.com</t>
  </si>
  <si>
    <t>Reg Hrs Pay</t>
  </si>
  <si>
    <t>Kristina</t>
  </si>
  <si>
    <t>Carstens</t>
  </si>
  <si>
    <t>Lindsay</t>
  </si>
  <si>
    <t>Stacey</t>
  </si>
  <si>
    <t>Reg Rate</t>
  </si>
  <si>
    <t>Hours</t>
  </si>
  <si>
    <t>Reg Hrs</t>
  </si>
  <si>
    <t>OT Hours</t>
  </si>
  <si>
    <t>DT Hours</t>
  </si>
  <si>
    <t>Reg Pay</t>
  </si>
  <si>
    <t>OT Pay</t>
  </si>
  <si>
    <t>DT Pay</t>
  </si>
  <si>
    <t>Ext Pay</t>
  </si>
  <si>
    <t>CAL COAST SDSU</t>
  </si>
  <si>
    <t>San Diego</t>
  </si>
  <si>
    <t>Julieta Venegas</t>
  </si>
  <si>
    <t xml:space="preserve">Alicia </t>
  </si>
  <si>
    <t>Valdez-vera</t>
  </si>
  <si>
    <t>aliciavv1506@gmail.com</t>
  </si>
  <si>
    <t>28.50</t>
  </si>
  <si>
    <t>7:21</t>
  </si>
  <si>
    <t>Frontwave Arena</t>
  </si>
  <si>
    <t>Oceanside</t>
  </si>
  <si>
    <t>Hockey Home Opener</t>
  </si>
  <si>
    <t>8:04</t>
  </si>
  <si>
    <t>Hockey Oceanside Shock Vs Stockton Thunder</t>
  </si>
  <si>
    <t>7:30</t>
  </si>
  <si>
    <t>Beyda</t>
  </si>
  <si>
    <t>Benitez</t>
  </si>
  <si>
    <t>beydabenitez2009@gmail.com</t>
  </si>
  <si>
    <t>7:11</t>
  </si>
  <si>
    <t>Jazmine</t>
  </si>
  <si>
    <t>Carreon Sigala</t>
  </si>
  <si>
    <t>carreonjazmine1@gmail.com</t>
  </si>
  <si>
    <t>6:53</t>
  </si>
  <si>
    <t>Danielle</t>
  </si>
  <si>
    <t>Aguirre</t>
  </si>
  <si>
    <t>daniellecervantes88@yahoo.com</t>
  </si>
  <si>
    <t>8:06</t>
  </si>
  <si>
    <t>Laurie</t>
  </si>
  <si>
    <t>Jensen</t>
  </si>
  <si>
    <t>laurieaj2365@gmail.com</t>
  </si>
  <si>
    <t>8:07</t>
  </si>
  <si>
    <t>6:54</t>
  </si>
  <si>
    <t>Emma</t>
  </si>
  <si>
    <t>Megens</t>
  </si>
  <si>
    <t>megens.emma@gmail.com</t>
  </si>
  <si>
    <t xml:space="preserve">Echeverria </t>
  </si>
  <si>
    <t>nancy.ech04@gmail.com</t>
  </si>
  <si>
    <t xml:space="preserve">Yvonne </t>
  </si>
  <si>
    <t>DiCarlo</t>
  </si>
  <si>
    <t>ycdc@yvonnedicarlo.com</t>
  </si>
  <si>
    <t>Vendor</t>
  </si>
  <si>
    <t>Event</t>
  </si>
  <si>
    <t>Purchased</t>
  </si>
  <si>
    <t>Description</t>
  </si>
  <si>
    <t>Requested</t>
  </si>
  <si>
    <t>Approved</t>
  </si>
  <si>
    <t>Status</t>
  </si>
  <si>
    <t>Payroll</t>
  </si>
  <si>
    <t>Receipt</t>
  </si>
  <si>
    <t>Jennifer Delzell</t>
  </si>
  <si>
    <t>Standalone</t>
  </si>
  <si>
    <t>Supplies (machine screws to fix iPad holders at Toyota Arena) and zip ties</t>
  </si>
  <si>
    <t>—</t>
  </si>
  <si>
    <t>jenndc0488@gmail.com</t>
  </si>
  <si>
    <t>Pay date Oct 16, 2026</t>
  </si>
  <si>
    <t>by Jen Admin</t>
  </si>
  <si>
    <t>10/4 - Gas and DEF for blue dually - Hot Wheels Long Beach</t>
  </si>
  <si>
    <t>Shane Phillips</t>
  </si>
  <si>
    <t>PDS Operations</t>
  </si>
  <si>
    <t>Deisel for truck and trailer transportation with PDS supplies LA warehouse to Long Beach arena for Hot Wheels for PDS OPTS day 10/1/26.</t>
  </si>
  <si>
    <t>shane.gregory.phillips@gmail.com</t>
  </si>
  <si>
    <t>Oct 1, 2026 · Inglewood Warehouse</t>
  </si>
  <si>
    <t>Hourly</t>
  </si>
  <si>
    <t>Vendor Email</t>
  </si>
  <si>
    <t>Category</t>
  </si>
  <si>
    <t>Regular Time Hours</t>
  </si>
  <si>
    <t>Regular Time Pay</t>
  </si>
  <si>
    <t>Overtime Hours</t>
  </si>
  <si>
    <t>Overtime Pay</t>
  </si>
  <si>
    <t>Double Time Hours</t>
  </si>
  <si>
    <t>Double Time Pay</t>
  </si>
  <si>
    <t xml:space="preserve">Martin </t>
  </si>
  <si>
    <t>Gutierrez</t>
  </si>
  <si>
    <t>Inglewood Warehouse</t>
  </si>
  <si>
    <t>N/A</t>
  </si>
  <si>
    <t xml:space="preserve">Total </t>
  </si>
  <si>
    <t>Zantha</t>
  </si>
  <si>
    <t>Jess</t>
  </si>
  <si>
    <t>Zavaleta</t>
  </si>
  <si>
    <t>Hot Wheels countin</t>
  </si>
  <si>
    <t>Lanise</t>
  </si>
  <si>
    <t>Licata Ozeki</t>
  </si>
  <si>
    <t>Chilpa</t>
  </si>
  <si>
    <t>SMX</t>
  </si>
  <si>
    <t>devan</t>
  </si>
  <si>
    <t>valdez</t>
  </si>
  <si>
    <t>devan.valdez@yahoo.com</t>
  </si>
  <si>
    <t>myclaud5@gmail.com</t>
  </si>
  <si>
    <t xml:space="preserve">Claudia </t>
  </si>
  <si>
    <t xml:space="preserve">Valdez </t>
  </si>
  <si>
    <t>Movido</t>
  </si>
  <si>
    <t>paul.movido@gmail.com</t>
  </si>
  <si>
    <t>Paulina</t>
  </si>
  <si>
    <t>Rojas</t>
  </si>
  <si>
    <t>paulinasajor@gmail.com</t>
  </si>
  <si>
    <t>Comm</t>
  </si>
  <si>
    <t>Shane</t>
  </si>
  <si>
    <t>Phillips</t>
  </si>
  <si>
    <t>Commission</t>
  </si>
  <si>
    <t>zavaletajess@gmail.com</t>
  </si>
  <si>
    <t>Martin</t>
  </si>
  <si>
    <t>Gutierrez Jr</t>
  </si>
  <si>
    <t>gutierrez_martin23@yahoo.com</t>
  </si>
  <si>
    <t>jon2393@gmail.com</t>
  </si>
  <si>
    <t>Jaleesa</t>
  </si>
  <si>
    <t>Holden</t>
  </si>
  <si>
    <t>jaleesa@1pds.net</t>
  </si>
  <si>
    <t>Home-Los Angeles</t>
  </si>
  <si>
    <t>Los Angeles</t>
  </si>
  <si>
    <t>Jaleesa Holden Timesheet for 9/28/26-10/4/26 - 2026-09-28</t>
  </si>
  <si>
    <t>28.85</t>
  </si>
  <si>
    <t>8:00</t>
  </si>
  <si>
    <t>Jaleesa Holden Timesheet for 9/28/26-10/4/26 - 2026-09-29</t>
  </si>
  <si>
    <t>2026-09-29</t>
  </si>
  <si>
    <t>Jaleesa Holden Timesheet for 9/28/26-10/4/26 - 2026-09-30</t>
  </si>
  <si>
    <t>Jaleesa Holden Timesheet for 9/28/26-10/4/26 - 2026-10-01</t>
  </si>
  <si>
    <t>Jaleesa Holden Timesheet for 9/28/26-10/4/26 - 2026-10-02</t>
  </si>
  <si>
    <t>Jaleesa Holden Timesheet 10/5/26-10/11/26 - 2026-10-05</t>
  </si>
  <si>
    <t>2026-10-05</t>
  </si>
  <si>
    <t>Jaleesa Holden Timesheet 10/5/26-10/11/26 - 2026-10-06</t>
  </si>
  <si>
    <t>Jaleesa Holden Timesheet 10/5/26-10/11/26 - 2026-10-07</t>
  </si>
  <si>
    <t>Jaleesa Holden Timesheet 10/5/26-10/11/26 - 2026-10-08</t>
  </si>
  <si>
    <t>Jaleesa Holden Timesheet 10/5/26-10/11/26 - 2026-10-09</t>
  </si>
  <si>
    <t>Norcal</t>
  </si>
  <si>
    <t>Phoenix</t>
  </si>
  <si>
    <t>LA</t>
  </si>
  <si>
    <t>Jaleesa Holden Timesheet 10/5/26-10/11/26</t>
  </si>
  <si>
    <t>Jaleesa Holden Timesheet for 9/28/26-10/4/26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</si>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</sst>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6B7280"/>
      <name val="Arial"/>
      <family val="2"/>
    </font>
    <font>
      <sz val="14"/>
      <color rgb="FF111827"/>
      <name val="Arial"/>
      <family val="2"/>
    </font>
    <font>
      <sz val="14"/>
      <color rgb="FF6B7280"/>
      <name val="Arial"/>
      <family val="2"/>
    </font>
    <font>
      <sz val="14"/>
      <color rgb="FF374151"/>
      <name val="Arial"/>
      <family val="2"/>
    </font>
    <font>
      <sz val="14"/>
      <color rgb="FF111827"/>
      <name val="Arial"/>
      <family val="2"/>
    </font>
    <font>
      <sz val="14"/>
      <color rgb="FF15803D"/>
      <name val="Arial"/>
      <family val="2"/>
    </font>
    <font>
      <sz val="14"/>
      <color rgb="FFD1D5DB"/>
      <name val="Arial"/>
      <family val="2"/>
    </font>
    <font>
      <sz val="14"/>
      <color rgb="FF9CA3AF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none"/>
    </fill>
    <fill>
      <patternFill patternType="solid">
        <fgColor rgb="FFFFFF00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/>
      </patternFill>
    </fill>
    <fill>
      <patternFill patternType="solid">
        <fgColor rgb="FFFFC000"/>
      </patternFill>
    </fill>
    <fill>
      <patternFill patternType="solid">
        <fgColor rgb="FFE2EFDA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8" borderId="1"/>
    <xf numFmtId="0" fontId="7" fillId="0" borderId="0" applyNumberFormat="0" applyFill="0" applyBorder="0" applyAlignment="0" applyProtection="0"/>
  </cellStyleXfs>
  <cellXfs count="125">
    <xf numFmtId="0" fontId="0" fillId="0" borderId="0" xfId="0"/>
    <xf numFmtId="0" fontId="0" fillId="2" borderId="0" xfId="0" applyFill="1"/>
    <xf numFmtId="44" fontId="0" fillId="2" borderId="0" xfId="1" applyFont="1" applyFill="1"/>
    <xf numFmtId="44" fontId="0" fillId="0" borderId="0" xfId="1" applyFont="1"/>
    <xf numFmtId="0" fontId="0" fillId="3" borderId="0" xfId="0" applyFill="1"/>
    <xf numFmtId="44" fontId="0" fillId="3" borderId="0" xfId="0" applyNumberFormat="1" applyFill="1"/>
    <xf numFmtId="44" fontId="0" fillId="3" borderId="0" xfId="1" applyFont="1" applyFill="1"/>
    <xf numFmtId="0" fontId="0" fillId="4" borderId="0" xfId="0" applyFill="1"/>
    <xf numFmtId="44" fontId="0" fillId="4" borderId="0" xfId="0" applyNumberFormat="1" applyFill="1"/>
    <xf numFmtId="44" fontId="0" fillId="4" borderId="0" xfId="1" applyFont="1" applyFill="1"/>
    <xf numFmtId="0" fontId="0" fillId="5" borderId="0" xfId="0" applyFill="1"/>
    <xf numFmtId="0" fontId="0" fillId="6" borderId="0" xfId="0" applyFill="1"/>
    <xf numFmtId="44" fontId="0" fillId="6" borderId="0" xfId="1" applyFont="1" applyFill="1"/>
    <xf numFmtId="0" fontId="3" fillId="9" borderId="1" xfId="2" applyNumberFormat="1" applyFont="1" applyFill="1" applyBorder="1"/>
    <xf numFmtId="44" fontId="3" fillId="9" borderId="1" xfId="3" applyNumberFormat="1" applyFont="1" applyFill="1" applyBorder="1"/>
    <xf numFmtId="44" fontId="3" fillId="8" borderId="1" xfId="3" applyNumberFormat="1" applyFont="1" applyFill="1" applyBorder="1"/>
    <xf numFmtId="0" fontId="3" fillId="10" borderId="1" xfId="2" applyNumberFormat="1" applyFont="1" applyFill="1" applyBorder="1"/>
    <xf numFmtId="0" fontId="3" fillId="11" borderId="1" xfId="2" applyNumberFormat="1" applyFont="1" applyFill="1" applyBorder="1"/>
    <xf numFmtId="44" fontId="3" fillId="11" borderId="1" xfId="3" applyNumberFormat="1" applyFont="1" applyFill="1" applyBorder="1"/>
    <xf numFmtId="0" fontId="4" fillId="8" borderId="1" xfId="2" applyNumberFormat="1" applyFont="1" applyFill="1" applyBorder="1"/>
    <xf numFmtId="44" fontId="3" fillId="12" borderId="1" xfId="3" applyNumberFormat="1" applyFont="1" applyFill="1" applyBorder="1"/>
    <xf numFmtId="44" fontId="3" fillId="8" borderId="1" xfId="2" applyNumberFormat="1" applyFont="1" applyFill="1" applyBorder="1"/>
    <xf numFmtId="44" fontId="3" fillId="9" borderId="1" xfId="4" applyNumberFormat="1" applyFont="1" applyFill="1" applyBorder="1"/>
    <xf numFmtId="2" fontId="3" fillId="8" borderId="1" xfId="2" applyNumberFormat="1" applyFont="1" applyFill="1" applyBorder="1"/>
    <xf numFmtId="0" fontId="5" fillId="8" borderId="1" xfId="2" applyNumberFormat="1" applyFont="1" applyFill="1" applyBorder="1"/>
    <xf numFmtId="0" fontId="5" fillId="13" borderId="1" xfId="2" applyNumberFormat="1" applyFont="1" applyFill="1" applyBorder="1"/>
    <xf numFmtId="2" fontId="5" fillId="13" borderId="1" xfId="2" applyNumberFormat="1" applyFont="1" applyFill="1" applyBorder="1"/>
    <xf numFmtId="2" fontId="3" fillId="11" borderId="1" xfId="2" applyNumberFormat="1" applyFont="1" applyFill="1" applyBorder="1"/>
    <xf numFmtId="0" fontId="3" fillId="4" borderId="1" xfId="2" applyNumberFormat="1" applyFont="1" applyFill="1" applyBorder="1"/>
    <xf numFmtId="44" fontId="3" fillId="4" borderId="1" xfId="3" applyNumberFormat="1" applyFont="1" applyFill="1" applyBorder="1"/>
    <xf numFmtId="2" fontId="3" fillId="4" borderId="1" xfId="2" applyNumberFormat="1" applyFont="1" applyFill="1" applyBorder="1"/>
    <xf numFmtId="2" fontId="3" fillId="14" borderId="1" xfId="2" applyNumberFormat="1" applyFont="1" applyFill="1" applyBorder="1"/>
    <xf numFmtId="0" fontId="5" fillId="3" borderId="1" xfId="2" applyNumberFormat="1" applyFont="1" applyFill="1" applyBorder="1"/>
    <xf numFmtId="2" fontId="5" fillId="3" borderId="1" xfId="2" applyNumberFormat="1" applyFont="1" applyFill="1" applyBorder="1"/>
    <xf numFmtId="44" fontId="3" fillId="3" borderId="1" xfId="3" applyNumberFormat="1" applyFont="1" applyFill="1" applyBorder="1"/>
    <xf numFmtId="0" fontId="3" fillId="3" borderId="1" xfId="2" applyNumberFormat="1" applyFont="1" applyFill="1" applyBorder="1"/>
    <xf numFmtId="44" fontId="0" fillId="14" borderId="1" xfId="4" applyNumberFormat="1" applyFont="1" applyFill="1" applyBorder="1"/>
    <xf numFmtId="44" fontId="0" fillId="8" borderId="1" xfId="3" applyNumberFormat="1" applyFont="1" applyFill="1" applyBorder="1"/>
    <xf numFmtId="0" fontId="4" fillId="3" borderId="1" xfId="2" applyNumberFormat="1" applyFont="1" applyFill="1" applyBorder="1"/>
    <xf numFmtId="2" fontId="3" fillId="15" borderId="1" xfId="2" applyNumberFormat="1" applyFont="1" applyFill="1" applyBorder="1"/>
    <xf numFmtId="44" fontId="0" fillId="15" borderId="1" xfId="4" applyNumberFormat="1" applyFont="1" applyFill="1" applyBorder="1"/>
    <xf numFmtId="44" fontId="0" fillId="4" borderId="1" xfId="3" applyNumberFormat="1" applyFont="1" applyFill="1" applyBorder="1"/>
    <xf numFmtId="2" fontId="3" fillId="3" borderId="1" xfId="2" applyNumberFormat="1" applyFont="1" applyFill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44" fontId="0" fillId="0" borderId="1" xfId="1" applyFont="1" applyBorder="1"/>
    <xf numFmtId="44" fontId="0" fillId="3" borderId="1" xfId="1" applyFont="1" applyFill="1" applyBorder="1"/>
    <xf numFmtId="0" fontId="3" fillId="8" borderId="1" xfId="2" applyNumberFormat="1" applyFont="1" applyFill="1" applyBorder="1"/>
    <xf numFmtId="0" fontId="2" fillId="0" borderId="1" xfId="0" applyFont="1" applyBorder="1"/>
    <xf numFmtId="0" fontId="0" fillId="7" borderId="1" xfId="0" applyFill="1" applyBorder="1"/>
    <xf numFmtId="0" fontId="4" fillId="4" borderId="1" xfId="2" applyNumberFormat="1" applyFont="1" applyFill="1" applyBorder="1"/>
    <xf numFmtId="0" fontId="5" fillId="4" borderId="1" xfId="2" applyNumberFormat="1" applyFont="1" applyFill="1" applyBorder="1"/>
    <xf numFmtId="2" fontId="5" fillId="4" borderId="1" xfId="2" applyNumberFormat="1" applyFont="1" applyFill="1" applyBorder="1"/>
    <xf numFmtId="44" fontId="0" fillId="11" borderId="1" xfId="3" applyNumberFormat="1" applyFont="1" applyFill="1" applyBorder="1"/>
    <xf numFmtId="44" fontId="0" fillId="4" borderId="1" xfId="1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4" borderId="1" xfId="2" applyNumberFormat="1" applyFont="1" applyFill="1" applyBorder="1"/>
    <xf numFmtId="2" fontId="0" fillId="4" borderId="0" xfId="0" applyNumberFormat="1" applyFill="1"/>
    <xf numFmtId="2" fontId="0" fillId="3" borderId="0" xfId="0" applyNumberFormat="1" applyFill="1"/>
    <xf numFmtId="2" fontId="0" fillId="0" borderId="0" xfId="0" applyNumberFormat="1"/>
    <xf numFmtId="2" fontId="0" fillId="2" borderId="0" xfId="0" applyNumberFormat="1" applyFill="1"/>
    <xf numFmtId="0" fontId="0" fillId="16" borderId="1" xfId="0" applyFill="1" applyBorder="1"/>
    <xf numFmtId="0" fontId="5" fillId="16" borderId="1" xfId="2" applyNumberFormat="1" applyFont="1" applyFill="1" applyBorder="1"/>
    <xf numFmtId="2" fontId="5" fillId="16" borderId="1" xfId="2" applyNumberFormat="1" applyFont="1" applyFill="1" applyBorder="1"/>
    <xf numFmtId="44" fontId="0" fillId="16" borderId="1" xfId="1" applyFont="1" applyFill="1" applyBorder="1"/>
    <xf numFmtId="0" fontId="0" fillId="17" borderId="0" xfId="0" applyFill="1"/>
    <xf numFmtId="44" fontId="0" fillId="17" borderId="0" xfId="1" applyFont="1" applyFill="1"/>
    <xf numFmtId="0" fontId="8" fillId="18" borderId="2" xfId="0" applyFont="1" applyFill="1" applyBorder="1" applyAlignment="1">
      <alignment horizontal="left" vertical="center" wrapText="1"/>
    </xf>
    <xf numFmtId="0" fontId="8" fillId="18" borderId="2" xfId="0" applyFont="1" applyFill="1" applyBorder="1" applyAlignment="1">
      <alignment horizontal="right" vertical="center" wrapText="1"/>
    </xf>
    <xf numFmtId="0" fontId="0" fillId="0" borderId="2" xfId="0" applyBorder="1"/>
    <xf numFmtId="0" fontId="9" fillId="18" borderId="2" xfId="0" applyFont="1" applyFill="1" applyBorder="1" applyAlignment="1">
      <alignment vertical="center" wrapText="1"/>
    </xf>
    <xf numFmtId="0" fontId="10" fillId="18" borderId="2" xfId="0" applyFont="1" applyFill="1" applyBorder="1" applyAlignment="1">
      <alignment vertical="center" wrapText="1"/>
    </xf>
    <xf numFmtId="0" fontId="11" fillId="18" borderId="2" xfId="0" applyFont="1" applyFill="1" applyBorder="1" applyAlignment="1">
      <alignment vertical="center" wrapText="1"/>
    </xf>
    <xf numFmtId="0" fontId="13" fillId="18" borderId="2" xfId="0" applyFont="1" applyFill="1" applyBorder="1" applyAlignment="1">
      <alignment vertical="center"/>
    </xf>
    <xf numFmtId="0" fontId="15" fillId="18" borderId="2" xfId="0" applyFont="1" applyFill="1" applyBorder="1" applyAlignment="1">
      <alignment vertical="center" wrapText="1"/>
    </xf>
    <xf numFmtId="0" fontId="15" fillId="18" borderId="2" xfId="0" applyFont="1" applyFill="1" applyBorder="1" applyAlignment="1">
      <alignment vertical="center"/>
    </xf>
    <xf numFmtId="0" fontId="15" fillId="19" borderId="2" xfId="0" applyFont="1" applyFill="1" applyBorder="1" applyAlignment="1">
      <alignment vertical="center" wrapText="1"/>
    </xf>
    <xf numFmtId="15" fontId="11" fillId="19" borderId="2" xfId="0" applyNumberFormat="1" applyFont="1" applyFill="1" applyBorder="1" applyAlignment="1">
      <alignment vertical="center"/>
    </xf>
    <xf numFmtId="0" fontId="11" fillId="19" borderId="2" xfId="0" applyFont="1" applyFill="1" applyBorder="1" applyAlignment="1">
      <alignment vertical="center" wrapText="1"/>
    </xf>
    <xf numFmtId="8" fontId="11" fillId="19" borderId="2" xfId="0" applyNumberFormat="1" applyFont="1" applyFill="1" applyBorder="1" applyAlignment="1">
      <alignment horizontal="right" vertical="center"/>
    </xf>
    <xf numFmtId="8" fontId="12" fillId="19" borderId="2" xfId="0" applyNumberFormat="1" applyFont="1" applyFill="1" applyBorder="1" applyAlignment="1">
      <alignment horizontal="right" vertical="center"/>
    </xf>
    <xf numFmtId="0" fontId="15" fillId="19" borderId="2" xfId="0" applyFont="1" applyFill="1" applyBorder="1" applyAlignment="1">
      <alignment vertical="center"/>
    </xf>
    <xf numFmtId="0" fontId="14" fillId="19" borderId="2" xfId="0" applyFont="1" applyFill="1" applyBorder="1" applyAlignment="1">
      <alignment vertical="center"/>
    </xf>
    <xf numFmtId="0" fontId="7" fillId="19" borderId="2" xfId="6" applyFill="1" applyBorder="1" applyAlignment="1">
      <alignment horizontal="right" vertical="center"/>
    </xf>
    <xf numFmtId="0" fontId="0" fillId="19" borderId="2" xfId="0" applyFill="1" applyBorder="1"/>
    <xf numFmtId="0" fontId="0" fillId="19" borderId="0" xfId="0" applyFill="1"/>
    <xf numFmtId="0" fontId="0" fillId="7" borderId="0" xfId="0" applyFill="1"/>
    <xf numFmtId="0" fontId="0" fillId="2" borderId="0" xfId="0" applyFill="1" applyAlignment="1">
      <alignment wrapText="1"/>
    </xf>
    <xf numFmtId="14" fontId="0" fillId="0" borderId="0" xfId="0" applyNumberFormat="1"/>
    <xf numFmtId="0" fontId="1" fillId="9" borderId="1" xfId="2" applyNumberFormat="1" applyFont="1" applyFill="1" applyBorder="1"/>
    <xf numFmtId="44" fontId="1" fillId="9" borderId="1" xfId="4" applyNumberFormat="1" applyFont="1" applyFill="1" applyBorder="1"/>
    <xf numFmtId="44" fontId="1" fillId="9" borderId="1" xfId="1" applyFont="1" applyFill="1" applyBorder="1"/>
    <xf numFmtId="44" fontId="0" fillId="14" borderId="1" xfId="1" applyFont="1" applyFill="1" applyBorder="1"/>
    <xf numFmtId="44" fontId="1" fillId="8" borderId="1" xfId="3" applyNumberFormat="1" applyFont="1" applyFill="1" applyBorder="1"/>
    <xf numFmtId="0" fontId="1" fillId="17" borderId="1" xfId="2" applyNumberFormat="1" applyFont="1" applyFill="1" applyBorder="1"/>
    <xf numFmtId="44" fontId="1" fillId="17" borderId="1" xfId="3" applyNumberFormat="1" applyFont="1" applyFill="1" applyBorder="1"/>
    <xf numFmtId="2" fontId="1" fillId="14" borderId="1" xfId="2" applyNumberFormat="1" applyFont="1" applyFill="1" applyBorder="1"/>
    <xf numFmtId="44" fontId="1" fillId="17" borderId="1" xfId="1" applyFont="1" applyFill="1" applyBorder="1"/>
    <xf numFmtId="2" fontId="1" fillId="17" borderId="1" xfId="2" applyNumberFormat="1" applyFont="1" applyFill="1" applyBorder="1"/>
    <xf numFmtId="44" fontId="0" fillId="17" borderId="1" xfId="1" applyFont="1" applyFill="1" applyBorder="1"/>
    <xf numFmtId="0" fontId="2" fillId="17" borderId="1" xfId="2" applyNumberFormat="1" applyFont="1" applyFill="1" applyBorder="1"/>
    <xf numFmtId="44" fontId="0" fillId="7" borderId="0" xfId="1" applyFont="1" applyFill="1"/>
    <xf numFmtId="0" fontId="1" fillId="3" borderId="1" xfId="2" applyNumberFormat="1" applyFont="1" applyFill="1" applyBorder="1"/>
    <xf numFmtId="44" fontId="5" fillId="3" borderId="1" xfId="1" applyFont="1" applyFill="1" applyBorder="1"/>
    <xf numFmtId="0" fontId="2" fillId="3" borderId="1" xfId="2" applyNumberFormat="1" applyFont="1" applyFill="1" applyBorder="1"/>
    <xf numFmtId="44" fontId="1" fillId="3" borderId="1" xfId="3" applyNumberFormat="1" applyFont="1" applyFill="1" applyBorder="1"/>
    <xf numFmtId="44" fontId="1" fillId="11" borderId="1" xfId="3" applyNumberFormat="1" applyFont="1" applyFill="1" applyBorder="1"/>
    <xf numFmtId="0" fontId="0" fillId="14" borderId="0" xfId="0" applyFill="1"/>
    <xf numFmtId="44" fontId="0" fillId="14" borderId="0" xfId="1" applyFont="1" applyFill="1"/>
    <xf numFmtId="0" fontId="0" fillId="20" borderId="0" xfId="0" applyFill="1"/>
    <xf numFmtId="44" fontId="0" fillId="20" borderId="0" xfId="1" applyFont="1" applyFill="1"/>
    <xf numFmtId="2" fontId="1" fillId="3" borderId="1" xfId="2" applyNumberFormat="1" applyFont="1" applyFill="1" applyBorder="1"/>
    <xf numFmtId="44" fontId="1" fillId="3" borderId="1" xfId="1" applyFont="1" applyFill="1" applyBorder="1"/>
    <xf numFmtId="0" fontId="1" fillId="11" borderId="1" xfId="2" applyNumberFormat="1" applyFont="1" applyFill="1" applyBorder="1"/>
    <xf numFmtId="0" fontId="2" fillId="3" borderId="0" xfId="0" applyFont="1" applyFill="1"/>
    <xf numFmtId="0" fontId="0" fillId="21" borderId="0" xfId="0" applyFill="1"/>
    <xf numFmtId="0" fontId="7" fillId="18" borderId="2" xfId="6" applyFill="1" applyBorder="1" applyAlignment="1">
      <alignment horizontal="right" vertical="center"/>
    </xf>
    <xf numFmtId="15" fontId="11" fillId="18" borderId="2" xfId="0" applyNumberFormat="1" applyFont="1" applyFill="1" applyBorder="1" applyAlignment="1">
      <alignment vertical="center"/>
    </xf>
    <xf numFmtId="0" fontId="11" fillId="18" borderId="2" xfId="0" applyFont="1" applyFill="1" applyBorder="1" applyAlignment="1">
      <alignment vertical="center" wrapText="1"/>
    </xf>
    <xf numFmtId="8" fontId="11" fillId="18" borderId="2" xfId="0" applyNumberFormat="1" applyFont="1" applyFill="1" applyBorder="1" applyAlignment="1">
      <alignment horizontal="right" vertical="center"/>
    </xf>
    <xf numFmtId="8" fontId="12" fillId="18" borderId="2" xfId="0" applyNumberFormat="1" applyFont="1" applyFill="1" applyBorder="1" applyAlignment="1">
      <alignment horizontal="right" vertical="center"/>
    </xf>
    <xf numFmtId="0" fontId="14" fillId="18" borderId="2" xfId="0" applyFont="1" applyFill="1" applyBorder="1" applyAlignment="1">
      <alignment vertical="center"/>
    </xf>
  </cellXfs>
  <cellStyles count="7">
    <cellStyle name="Comma" xfId="4" builtinId="3"/>
    <cellStyle name="Comma [0]" xfId="3" builtinId="6"/>
    <cellStyle name="Currency" xfId="1" builtinId="4"/>
    <cellStyle name="Currency [0]" xfId="2" builtinId="7"/>
    <cellStyle name="Hyperlink" xfId="6" builtinId="8"/>
    <cellStyle name="Normal" xfId="0" builtinId="0"/>
    <cellStyle name="Normal 2" xfId="5" xr:uid="{B3A507EF-C705-4542-A565-6F52E69A60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bwvnvzlmqqcdemkpecjw.supabase.co/storage/v1/object/sign/vendor-reimbursements/80c29b3d-e1a9-4878-bb3f-1dfdb954d701/1791028038359-IMG_3241.jpeg?token=eyJraWQiOiJiOTAxMmY5Zi0yYWY2LTQ0YTItYjU2Ny0zN2Q2MDQ5YWFhYmQiLCJhbGciOiJIUzI1NiJ9.eyJ1cmwiOiJ2ZW5kb3ItcmVpbWJ1cnNlbWVudHMvODBjMjliM2QtZTFhOS00ODc4LWJiM2YtMWRmZGI5NTRkNzAxLzE3OTEwMjgwMzgzNTktSU1HXzMyNDEuanBlZyIsInNjb3BlIjoiZG93bmxvYWQiLCJpYXQiOjE3OTE5MzM2NTQsImV4cCI6MTc5MTkzNzI1NH0.jkBrnUhpoWEB5b-SxQ-76zX3wD43RGCsrjcXDjLkZq8" TargetMode="External"/><Relationship Id="rId2" Type="http://schemas.openxmlformats.org/officeDocument/2006/relationships/hyperlink" Target="https://bwvnvzlmqqcdemkpecjw.supabase.co/storage/v1/object/sign/vendor-reimbursements/de301768-5459-4405-9c0a-dac735134fc7/1791849351456-JD_Receipt_PDS_10.04.26.jpg?token=eyJraWQiOiJiOTAxMmY5Zi0yYWY2LTQ0YTItYjU2Ny0zN2Q2MDQ5YWFhYmQiLCJhbGciOiJIUzI1NiJ9.eyJ1cmwiOiJ2ZW5kb3ItcmVpbWJ1cnNlbWVudHMvZGUzMDE3NjgtNTQ1OS00NDA1LTljMGEtZGFjNzM1MTM0ZmM3LzE3OTE4NDkzNTE0NTYtSkRfUmVjZWlwdF9QRFNfMTAuMDQuMjYuanBnIiwic2NvcGUiOiJkb3dubG9hZCIsImlhdCI6MTc5MTkzMzY1NCwiZXhwIjoxNzkxOTM3MjU0fQ.7bmzGP2F_4GT0BZOyo_ecxPxVyQvVlQtJkJVeIMcYGI" TargetMode="External"/><Relationship Id="rId1" Type="http://schemas.openxmlformats.org/officeDocument/2006/relationships/hyperlink" Target="https://bwvnvzlmqqcdemkpecjw.supabase.co/storage/v1/object/sign/vendor-reimbursements/de301768-5459-4405-9c0a-dac735134fc7/1791849358245-JD_Receipt_PDS_10.01.26.jpg?token=eyJraWQiOiJiOTAxMmY5Zi0yYWY2LTQ0YTItYjU2Ny0zN2Q2MDQ5YWFhYmQiLCJhbGciOiJIUzI1NiJ9.eyJ1cmwiOiJ2ZW5kb3ItcmVpbWJ1cnNlbWVudHMvZGUzMDE3NjgtNTQ1OS00NDA1LTljMGEtZGFjNzM1MTM0ZmM3LzE3OTE4NDkzNTgyNDUtSkRfUmVjZWlwdF9QRFNfMTAuMDEuMjYuanBnIiwic2NvcGUiOiJkb3dubG9hZCIsImlhdCI6MTc5MTkzMzY1NCwiZXhwIjoxNzkxOTM3MjU0fQ.SGmjTGiTq0UeNeQVN208GNVnxt7JpzRCtiklHd9Tfs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4FC0-E11A-47CD-8E10-D2E9176B7F1E}">
  <dimension ref="A1:V179"/>
  <sheetViews>
    <sheetView topLeftCell="I150" zoomScale="95" workbookViewId="0">
      <selection activeCell="O162" sqref="O162"/>
    </sheetView>
  </sheetViews>
  <sheetFormatPr defaultColWidth="15.53125" defaultRowHeight="14.25" x14ac:dyDescent="0.45"/>
  <cols>
    <col min="13" max="13" width="15.53125" style="3"/>
    <col min="15" max="22" width="15.53125" style="3"/>
  </cols>
  <sheetData>
    <row r="1" spans="1:22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L1" s="1" t="s">
        <v>9</v>
      </c>
      <c r="M1" s="2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/>
    </row>
    <row r="2" spans="1:22" x14ac:dyDescent="0.4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J2" t="s">
        <v>27</v>
      </c>
      <c r="L2">
        <v>13.36</v>
      </c>
      <c r="M2" s="3">
        <v>385.04</v>
      </c>
      <c r="N2" t="s">
        <v>28</v>
      </c>
      <c r="O2" s="3">
        <v>178.21</v>
      </c>
      <c r="P2" s="3">
        <v>18</v>
      </c>
      <c r="Q2" s="3">
        <v>0</v>
      </c>
      <c r="R2" s="3">
        <v>0</v>
      </c>
      <c r="S2" s="3">
        <v>0</v>
      </c>
      <c r="T2" s="3">
        <v>0</v>
      </c>
      <c r="U2" s="3">
        <f>SUM(M2:T2)</f>
        <v>581.25</v>
      </c>
    </row>
    <row r="3" spans="1:22" s="4" customFormat="1" x14ac:dyDescent="0.45">
      <c r="H3" s="4" t="s">
        <v>29</v>
      </c>
      <c r="J3" s="5">
        <f>M3/L3</f>
        <v>28.820359281437128</v>
      </c>
      <c r="L3" s="4">
        <f>L2</f>
        <v>13.36</v>
      </c>
      <c r="M3" s="6">
        <f>M2</f>
        <v>385.04</v>
      </c>
      <c r="N3" s="6" t="s">
        <v>27</v>
      </c>
      <c r="O3" s="6">
        <f t="shared" ref="O3:U3" si="0">O2</f>
        <v>178.21</v>
      </c>
      <c r="P3" s="6">
        <f t="shared" si="0"/>
        <v>18</v>
      </c>
      <c r="Q3" s="6">
        <f t="shared" si="0"/>
        <v>0</v>
      </c>
      <c r="R3" s="6">
        <f t="shared" si="0"/>
        <v>0</v>
      </c>
      <c r="S3" s="6">
        <f t="shared" si="0"/>
        <v>0</v>
      </c>
      <c r="T3" s="6">
        <f t="shared" si="0"/>
        <v>0</v>
      </c>
      <c r="U3" s="6">
        <f t="shared" si="0"/>
        <v>581.25</v>
      </c>
      <c r="V3" s="6"/>
    </row>
    <row r="6" spans="1:22" s="1" customFormat="1" x14ac:dyDescent="0.4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J6" s="1" t="s">
        <v>8</v>
      </c>
      <c r="L6" s="1" t="s">
        <v>9</v>
      </c>
      <c r="M6" s="2" t="s">
        <v>10</v>
      </c>
      <c r="N6" s="1" t="s">
        <v>11</v>
      </c>
      <c r="O6" s="2" t="s">
        <v>12</v>
      </c>
      <c r="P6" s="2" t="s">
        <v>13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/>
    </row>
    <row r="7" spans="1:22" x14ac:dyDescent="0.4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30</v>
      </c>
      <c r="G7" t="s">
        <v>31</v>
      </c>
      <c r="H7" t="s">
        <v>32</v>
      </c>
      <c r="J7" t="s">
        <v>27</v>
      </c>
      <c r="L7">
        <v>13.73</v>
      </c>
      <c r="M7" s="3">
        <v>385.04</v>
      </c>
      <c r="N7" t="s">
        <v>28</v>
      </c>
      <c r="O7" s="3">
        <v>178.21</v>
      </c>
      <c r="P7" s="3">
        <v>18</v>
      </c>
      <c r="Q7" s="3">
        <v>0</v>
      </c>
      <c r="R7" s="3">
        <v>0</v>
      </c>
      <c r="S7" s="3">
        <v>0</v>
      </c>
      <c r="T7" s="3">
        <v>0</v>
      </c>
      <c r="U7" s="3">
        <f>SUM(M7:T7)</f>
        <v>581.25</v>
      </c>
    </row>
    <row r="8" spans="1:22" s="4" customFormat="1" x14ac:dyDescent="0.45">
      <c r="H8" s="4" t="s">
        <v>29</v>
      </c>
      <c r="J8" s="5">
        <f>M8/L8</f>
        <v>28.043699927166788</v>
      </c>
      <c r="L8" s="4">
        <f>L7</f>
        <v>13.73</v>
      </c>
      <c r="M8" s="6">
        <f>M7</f>
        <v>385.04</v>
      </c>
      <c r="N8" s="6" t="s">
        <v>27</v>
      </c>
      <c r="O8" s="6">
        <f t="shared" ref="O8:U8" si="1">O7</f>
        <v>178.21</v>
      </c>
      <c r="P8" s="6">
        <f t="shared" si="1"/>
        <v>18</v>
      </c>
      <c r="Q8" s="6">
        <f t="shared" si="1"/>
        <v>0</v>
      </c>
      <c r="R8" s="6">
        <f t="shared" si="1"/>
        <v>0</v>
      </c>
      <c r="S8" s="6">
        <f t="shared" si="1"/>
        <v>0</v>
      </c>
      <c r="T8" s="6">
        <f t="shared" si="1"/>
        <v>0</v>
      </c>
      <c r="U8" s="6">
        <f t="shared" si="1"/>
        <v>581.25</v>
      </c>
      <c r="V8" s="6"/>
    </row>
    <row r="9" spans="1:22" s="4" customFormat="1" x14ac:dyDescent="0.45">
      <c r="H9" s="4" t="s">
        <v>33</v>
      </c>
      <c r="J9" s="5">
        <f>28.5-J8</f>
        <v>0.45630007283321206</v>
      </c>
      <c r="L9" s="4">
        <f>L8</f>
        <v>13.73</v>
      </c>
      <c r="M9" s="6"/>
      <c r="N9" s="5">
        <f>ROUND(MAX(0,ROUND(L9*28.5-M8,3))+0.00000001,2)</f>
        <v>6.27</v>
      </c>
      <c r="O9" s="6"/>
      <c r="P9" s="6"/>
      <c r="Q9" s="6"/>
      <c r="R9" s="6"/>
      <c r="S9" s="6"/>
      <c r="T9" s="6"/>
      <c r="U9" s="6">
        <f>SUM(M9:T9)</f>
        <v>6.27</v>
      </c>
      <c r="V9" s="6"/>
    </row>
    <row r="10" spans="1:22" s="4" customFormat="1" x14ac:dyDescent="0.45">
      <c r="H10" s="4" t="s">
        <v>34</v>
      </c>
      <c r="J10" s="5">
        <f>SUM(J8:J9)</f>
        <v>28.5</v>
      </c>
      <c r="K10" s="5">
        <f t="shared" ref="K10:U10" si="2">SUM(K8:K9)</f>
        <v>0</v>
      </c>
      <c r="L10" s="5" t="s">
        <v>27</v>
      </c>
      <c r="M10" s="5">
        <f t="shared" si="2"/>
        <v>385.04</v>
      </c>
      <c r="N10" s="5">
        <f t="shared" si="2"/>
        <v>6.27</v>
      </c>
      <c r="O10" s="5">
        <f t="shared" si="2"/>
        <v>178.21</v>
      </c>
      <c r="P10" s="5">
        <f t="shared" si="2"/>
        <v>18</v>
      </c>
      <c r="Q10" s="5">
        <f t="shared" si="2"/>
        <v>0</v>
      </c>
      <c r="R10" s="5">
        <f t="shared" si="2"/>
        <v>0</v>
      </c>
      <c r="S10" s="5">
        <f t="shared" si="2"/>
        <v>0</v>
      </c>
      <c r="T10" s="5">
        <f t="shared" si="2"/>
        <v>0</v>
      </c>
      <c r="U10" s="5">
        <f t="shared" si="2"/>
        <v>587.52</v>
      </c>
      <c r="V10" s="6"/>
    </row>
    <row r="12" spans="1:22" s="1" customFormat="1" x14ac:dyDescent="0.4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J12" s="1" t="s">
        <v>8</v>
      </c>
      <c r="L12" s="1" t="s">
        <v>9</v>
      </c>
      <c r="M12" s="2" t="s">
        <v>10</v>
      </c>
      <c r="N12" s="1" t="s">
        <v>11</v>
      </c>
      <c r="O12" s="2" t="s">
        <v>12</v>
      </c>
      <c r="P12" s="2" t="s">
        <v>13</v>
      </c>
      <c r="Q12" s="2" t="s">
        <v>14</v>
      </c>
      <c r="R12" s="2" t="s">
        <v>15</v>
      </c>
      <c r="S12" s="2" t="s">
        <v>16</v>
      </c>
      <c r="T12" s="2" t="s">
        <v>17</v>
      </c>
      <c r="U12" s="2" t="s">
        <v>18</v>
      </c>
      <c r="V12" s="2"/>
    </row>
    <row r="13" spans="1:22" x14ac:dyDescent="0.45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35</v>
      </c>
      <c r="G13" t="s">
        <v>36</v>
      </c>
      <c r="H13" t="s">
        <v>37</v>
      </c>
      <c r="J13" t="s">
        <v>27</v>
      </c>
      <c r="L13">
        <v>13.51</v>
      </c>
      <c r="M13" s="3">
        <v>385.04</v>
      </c>
      <c r="N13" t="s">
        <v>28</v>
      </c>
      <c r="O13" s="3">
        <v>178.21</v>
      </c>
      <c r="P13" s="3">
        <v>18</v>
      </c>
      <c r="Q13" s="3">
        <v>0</v>
      </c>
      <c r="R13" s="3">
        <v>0</v>
      </c>
      <c r="S13" s="3">
        <v>0</v>
      </c>
      <c r="T13" s="3">
        <v>0</v>
      </c>
      <c r="U13" s="3">
        <f>SUM(M13:T13)</f>
        <v>581.25</v>
      </c>
    </row>
    <row r="14" spans="1:22" s="4" customFormat="1" x14ac:dyDescent="0.45">
      <c r="H14" s="4" t="s">
        <v>29</v>
      </c>
      <c r="J14" s="5">
        <f>M14/L14</f>
        <v>28.500370096225019</v>
      </c>
      <c r="L14" s="4">
        <f>L13</f>
        <v>13.51</v>
      </c>
      <c r="M14" s="6">
        <f>M13</f>
        <v>385.04</v>
      </c>
      <c r="N14" s="6" t="s">
        <v>27</v>
      </c>
      <c r="O14" s="6">
        <f t="shared" ref="O14:U14" si="3">O13</f>
        <v>178.21</v>
      </c>
      <c r="P14" s="6">
        <f t="shared" si="3"/>
        <v>18</v>
      </c>
      <c r="Q14" s="6">
        <f t="shared" si="3"/>
        <v>0</v>
      </c>
      <c r="R14" s="6">
        <f t="shared" si="3"/>
        <v>0</v>
      </c>
      <c r="S14" s="6">
        <f t="shared" si="3"/>
        <v>0</v>
      </c>
      <c r="T14" s="6">
        <f t="shared" si="3"/>
        <v>0</v>
      </c>
      <c r="U14" s="6">
        <f t="shared" si="3"/>
        <v>581.25</v>
      </c>
      <c r="V14" s="6"/>
    </row>
    <row r="17" spans="1:22" s="1" customFormat="1" x14ac:dyDescent="0.4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J17" s="1" t="s">
        <v>8</v>
      </c>
      <c r="L17" s="1" t="s">
        <v>9</v>
      </c>
      <c r="M17" s="2" t="s">
        <v>10</v>
      </c>
      <c r="N17" s="1" t="s">
        <v>11</v>
      </c>
      <c r="O17" s="2" t="s">
        <v>12</v>
      </c>
      <c r="P17" s="2" t="s">
        <v>13</v>
      </c>
      <c r="Q17" s="2" t="s">
        <v>14</v>
      </c>
      <c r="R17" s="2" t="s">
        <v>15</v>
      </c>
      <c r="S17" s="2" t="s">
        <v>16</v>
      </c>
      <c r="T17" s="2" t="s">
        <v>17</v>
      </c>
      <c r="U17" s="2" t="s">
        <v>18</v>
      </c>
      <c r="V17" s="2"/>
    </row>
    <row r="18" spans="1:22" x14ac:dyDescent="0.45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38</v>
      </c>
      <c r="G18" t="s">
        <v>39</v>
      </c>
      <c r="H18" t="s">
        <v>40</v>
      </c>
      <c r="J18" t="s">
        <v>27</v>
      </c>
      <c r="L18">
        <v>14.17</v>
      </c>
      <c r="M18" s="3">
        <v>385.04</v>
      </c>
      <c r="N18" t="s">
        <v>28</v>
      </c>
      <c r="O18" s="3">
        <v>178.21</v>
      </c>
      <c r="P18" s="3">
        <v>18</v>
      </c>
      <c r="Q18" s="3">
        <v>0</v>
      </c>
      <c r="R18" s="3">
        <v>0</v>
      </c>
      <c r="S18" s="3">
        <v>0</v>
      </c>
      <c r="T18" s="3">
        <v>0</v>
      </c>
      <c r="U18" s="3">
        <f>SUM(M18:T18)</f>
        <v>581.25</v>
      </c>
    </row>
    <row r="19" spans="1:22" s="4" customFormat="1" x14ac:dyDescent="0.45">
      <c r="H19" s="4" t="s">
        <v>29</v>
      </c>
      <c r="J19" s="5">
        <f>M19/L19</f>
        <v>27.172900494001414</v>
      </c>
      <c r="L19" s="4">
        <f>L18</f>
        <v>14.17</v>
      </c>
      <c r="M19" s="6">
        <f>M18</f>
        <v>385.04</v>
      </c>
      <c r="N19" s="6" t="s">
        <v>27</v>
      </c>
      <c r="O19" s="6">
        <f t="shared" ref="O19:U19" si="4">O18</f>
        <v>178.21</v>
      </c>
      <c r="P19" s="6">
        <f t="shared" si="4"/>
        <v>18</v>
      </c>
      <c r="Q19" s="6">
        <f t="shared" si="4"/>
        <v>0</v>
      </c>
      <c r="R19" s="6">
        <f t="shared" si="4"/>
        <v>0</v>
      </c>
      <c r="S19" s="6">
        <f t="shared" si="4"/>
        <v>0</v>
      </c>
      <c r="T19" s="6">
        <f t="shared" si="4"/>
        <v>0</v>
      </c>
      <c r="U19" s="6">
        <f t="shared" si="4"/>
        <v>581.25</v>
      </c>
      <c r="V19" s="6"/>
    </row>
    <row r="20" spans="1:22" s="4" customFormat="1" x14ac:dyDescent="0.45">
      <c r="H20" s="4" t="s">
        <v>33</v>
      </c>
      <c r="J20" s="5">
        <f>28.5-J19</f>
        <v>1.3270995059985857</v>
      </c>
      <c r="L20" s="4">
        <f>L19</f>
        <v>14.17</v>
      </c>
      <c r="M20" s="6"/>
      <c r="N20" s="5">
        <f>ROUND(MAX(0,ROUND(L20*28.5-M19,3))+0.00000001,2)</f>
        <v>18.809999999999999</v>
      </c>
      <c r="O20" s="6"/>
      <c r="P20" s="6"/>
      <c r="Q20" s="6"/>
      <c r="R20" s="6"/>
      <c r="S20" s="6"/>
      <c r="T20" s="6"/>
      <c r="U20" s="6">
        <f>SUM(M20:T20)</f>
        <v>18.809999999999999</v>
      </c>
      <c r="V20" s="6"/>
    </row>
    <row r="21" spans="1:22" s="4" customFormat="1" x14ac:dyDescent="0.45">
      <c r="H21" s="4" t="s">
        <v>34</v>
      </c>
      <c r="J21" s="5">
        <f>SUM(J19:J20)</f>
        <v>28.5</v>
      </c>
      <c r="K21" s="5">
        <f t="shared" ref="K21" si="5">SUM(K19:K20)</f>
        <v>0</v>
      </c>
      <c r="L21" s="5" t="s">
        <v>27</v>
      </c>
      <c r="M21" s="5">
        <f t="shared" ref="M21:U21" si="6">SUM(M19:M20)</f>
        <v>385.04</v>
      </c>
      <c r="N21" s="5">
        <f t="shared" si="6"/>
        <v>18.809999999999999</v>
      </c>
      <c r="O21" s="5">
        <f t="shared" si="6"/>
        <v>178.21</v>
      </c>
      <c r="P21" s="5">
        <f t="shared" si="6"/>
        <v>18</v>
      </c>
      <c r="Q21" s="5">
        <f t="shared" si="6"/>
        <v>0</v>
      </c>
      <c r="R21" s="5">
        <f t="shared" si="6"/>
        <v>0</v>
      </c>
      <c r="S21" s="5">
        <f t="shared" si="6"/>
        <v>0</v>
      </c>
      <c r="T21" s="5">
        <f t="shared" si="6"/>
        <v>0</v>
      </c>
      <c r="U21" s="5">
        <f t="shared" si="6"/>
        <v>600.05999999999995</v>
      </c>
      <c r="V21" s="6"/>
    </row>
    <row r="22" spans="1:22" s="7" customFormat="1" x14ac:dyDescent="0.45"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</row>
    <row r="23" spans="1:22" s="1" customFormat="1" x14ac:dyDescent="0.4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J23" s="1" t="s">
        <v>8</v>
      </c>
      <c r="L23" s="1" t="s">
        <v>9</v>
      </c>
      <c r="M23" s="2" t="s">
        <v>10</v>
      </c>
      <c r="N23" s="1" t="s">
        <v>11</v>
      </c>
      <c r="O23" s="2" t="s">
        <v>12</v>
      </c>
      <c r="P23" s="2" t="s">
        <v>13</v>
      </c>
      <c r="Q23" s="2" t="s">
        <v>14</v>
      </c>
      <c r="R23" s="2" t="s">
        <v>15</v>
      </c>
      <c r="S23" s="2" t="s">
        <v>16</v>
      </c>
      <c r="T23" s="2" t="s">
        <v>17</v>
      </c>
      <c r="U23" s="2" t="s">
        <v>18</v>
      </c>
      <c r="V23" s="2"/>
    </row>
    <row r="24" spans="1:22" x14ac:dyDescent="0.45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41</v>
      </c>
      <c r="G24" t="s">
        <v>42</v>
      </c>
      <c r="H24" t="s">
        <v>43</v>
      </c>
      <c r="J24" t="s">
        <v>27</v>
      </c>
      <c r="L24">
        <v>13.51</v>
      </c>
      <c r="M24" s="3">
        <v>385.04</v>
      </c>
      <c r="N24" t="s">
        <v>28</v>
      </c>
      <c r="O24" s="3">
        <v>178.21</v>
      </c>
      <c r="P24" s="3">
        <v>18</v>
      </c>
      <c r="Q24" s="3">
        <v>0</v>
      </c>
      <c r="R24" s="3">
        <v>0</v>
      </c>
      <c r="S24" s="3">
        <v>0</v>
      </c>
      <c r="T24" s="3">
        <v>0</v>
      </c>
      <c r="U24" s="3">
        <f>SUM(M24:T24)</f>
        <v>581.25</v>
      </c>
    </row>
    <row r="25" spans="1:22" s="4" customFormat="1" x14ac:dyDescent="0.45">
      <c r="H25" s="4" t="s">
        <v>29</v>
      </c>
      <c r="J25" s="5">
        <f>M25/L25</f>
        <v>28.500370096225019</v>
      </c>
      <c r="L25" s="4">
        <f>L24</f>
        <v>13.51</v>
      </c>
      <c r="M25" s="6">
        <f>M24</f>
        <v>385.04</v>
      </c>
      <c r="N25" s="6" t="s">
        <v>27</v>
      </c>
      <c r="O25" s="6">
        <f t="shared" ref="O25:U25" si="7">O24</f>
        <v>178.21</v>
      </c>
      <c r="P25" s="6">
        <f t="shared" si="7"/>
        <v>18</v>
      </c>
      <c r="Q25" s="6">
        <f t="shared" si="7"/>
        <v>0</v>
      </c>
      <c r="R25" s="6">
        <f t="shared" si="7"/>
        <v>0</v>
      </c>
      <c r="S25" s="6">
        <f t="shared" si="7"/>
        <v>0</v>
      </c>
      <c r="T25" s="6">
        <f t="shared" si="7"/>
        <v>0</v>
      </c>
      <c r="U25" s="6">
        <f t="shared" si="7"/>
        <v>581.25</v>
      </c>
      <c r="V25" s="6"/>
    </row>
    <row r="28" spans="1:22" s="1" customFormat="1" x14ac:dyDescent="0.4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J28" s="1" t="s">
        <v>8</v>
      </c>
      <c r="L28" s="1" t="s">
        <v>9</v>
      </c>
      <c r="M28" s="2" t="s">
        <v>10</v>
      </c>
      <c r="N28" s="1" t="s">
        <v>11</v>
      </c>
      <c r="O28" s="2" t="s">
        <v>12</v>
      </c>
      <c r="P28" s="2" t="s">
        <v>13</v>
      </c>
      <c r="Q28" s="2" t="s">
        <v>14</v>
      </c>
      <c r="R28" s="2" t="s">
        <v>15</v>
      </c>
      <c r="S28" s="2" t="s">
        <v>16</v>
      </c>
      <c r="T28" s="2" t="s">
        <v>17</v>
      </c>
      <c r="U28" s="2" t="s">
        <v>18</v>
      </c>
      <c r="V28" s="2"/>
    </row>
    <row r="29" spans="1:22" x14ac:dyDescent="0.45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44</v>
      </c>
      <c r="G29" t="s">
        <v>45</v>
      </c>
      <c r="H29" t="s">
        <v>46</v>
      </c>
      <c r="J29" t="s">
        <v>27</v>
      </c>
      <c r="L29">
        <v>13.51</v>
      </c>
      <c r="M29" s="3">
        <v>385.04</v>
      </c>
      <c r="N29" t="s">
        <v>28</v>
      </c>
      <c r="O29" s="3">
        <v>178.21</v>
      </c>
      <c r="P29" s="3">
        <v>18</v>
      </c>
      <c r="Q29" s="3">
        <v>0</v>
      </c>
      <c r="R29" s="3">
        <v>0</v>
      </c>
      <c r="S29" s="3">
        <v>0</v>
      </c>
      <c r="T29" s="3">
        <v>0</v>
      </c>
      <c r="U29" s="3">
        <f>SUM(M29:T29)</f>
        <v>581.25</v>
      </c>
    </row>
    <row r="30" spans="1:22" s="4" customFormat="1" x14ac:dyDescent="0.45">
      <c r="H30" s="4" t="s">
        <v>29</v>
      </c>
      <c r="J30" s="5">
        <f>M30/L30</f>
        <v>28.500370096225019</v>
      </c>
      <c r="L30" s="4">
        <f>L29</f>
        <v>13.51</v>
      </c>
      <c r="M30" s="6">
        <f>M29</f>
        <v>385.04</v>
      </c>
      <c r="N30" s="6" t="s">
        <v>27</v>
      </c>
      <c r="O30" s="6">
        <f t="shared" ref="O30:U30" si="8">O29</f>
        <v>178.21</v>
      </c>
      <c r="P30" s="6">
        <f t="shared" si="8"/>
        <v>18</v>
      </c>
      <c r="Q30" s="6">
        <f t="shared" si="8"/>
        <v>0</v>
      </c>
      <c r="R30" s="6">
        <f t="shared" si="8"/>
        <v>0</v>
      </c>
      <c r="S30" s="6">
        <f t="shared" si="8"/>
        <v>0</v>
      </c>
      <c r="T30" s="6">
        <f t="shared" si="8"/>
        <v>0</v>
      </c>
      <c r="U30" s="6">
        <f t="shared" si="8"/>
        <v>581.25</v>
      </c>
      <c r="V30" s="6"/>
    </row>
    <row r="33" spans="1:22" s="1" customFormat="1" x14ac:dyDescent="0.4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J33" s="1" t="s">
        <v>8</v>
      </c>
      <c r="L33" s="1" t="s">
        <v>9</v>
      </c>
      <c r="M33" s="2" t="s">
        <v>10</v>
      </c>
      <c r="N33" s="1" t="s">
        <v>11</v>
      </c>
      <c r="O33" s="2" t="s">
        <v>12</v>
      </c>
      <c r="P33" s="2" t="s">
        <v>13</v>
      </c>
      <c r="Q33" s="2" t="s">
        <v>14</v>
      </c>
      <c r="R33" s="2" t="s">
        <v>15</v>
      </c>
      <c r="S33" s="2" t="s">
        <v>16</v>
      </c>
      <c r="T33" s="2" t="s">
        <v>17</v>
      </c>
      <c r="U33" s="2" t="s">
        <v>18</v>
      </c>
      <c r="V33" s="2"/>
    </row>
    <row r="34" spans="1:22" x14ac:dyDescent="0.45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47</v>
      </c>
      <c r="G34" t="s">
        <v>48</v>
      </c>
      <c r="H34" t="s">
        <v>49</v>
      </c>
      <c r="J34" t="s">
        <v>27</v>
      </c>
      <c r="L34">
        <v>12.94</v>
      </c>
      <c r="M34" s="3">
        <v>385.04</v>
      </c>
      <c r="N34" t="s">
        <v>28</v>
      </c>
      <c r="O34" s="3">
        <v>178.21</v>
      </c>
      <c r="P34" s="3">
        <v>18</v>
      </c>
      <c r="Q34" s="3">
        <v>0</v>
      </c>
      <c r="R34" s="3">
        <v>0</v>
      </c>
      <c r="S34" s="3">
        <v>0</v>
      </c>
      <c r="T34" s="3">
        <v>0</v>
      </c>
      <c r="U34" s="3">
        <f>SUM(M34:T34)</f>
        <v>581.25</v>
      </c>
    </row>
    <row r="35" spans="1:22" x14ac:dyDescent="0.45">
      <c r="A35" t="s">
        <v>19</v>
      </c>
      <c r="B35" t="s">
        <v>20</v>
      </c>
      <c r="C35" t="s">
        <v>21</v>
      </c>
      <c r="D35" t="s">
        <v>50</v>
      </c>
      <c r="E35" t="s">
        <v>51</v>
      </c>
      <c r="F35" t="s">
        <v>47</v>
      </c>
      <c r="G35" t="s">
        <v>48</v>
      </c>
      <c r="H35" t="s">
        <v>49</v>
      </c>
      <c r="J35" t="s">
        <v>27</v>
      </c>
      <c r="L35">
        <v>9.31</v>
      </c>
      <c r="M35" s="3">
        <v>288.89</v>
      </c>
      <c r="N35" t="s">
        <v>28</v>
      </c>
      <c r="O35" s="3">
        <v>173.54</v>
      </c>
      <c r="P35" s="3">
        <v>9</v>
      </c>
      <c r="Q35" s="3">
        <v>0</v>
      </c>
      <c r="R35" s="3">
        <v>0</v>
      </c>
      <c r="S35" s="3">
        <v>0</v>
      </c>
      <c r="T35" s="3">
        <v>0</v>
      </c>
      <c r="U35" s="3">
        <f>SUM(M35:T35)</f>
        <v>471.42999999999995</v>
      </c>
    </row>
    <row r="36" spans="1:22" s="4" customFormat="1" x14ac:dyDescent="0.45">
      <c r="H36" s="4" t="s">
        <v>29</v>
      </c>
      <c r="J36" s="5">
        <f>M36/L36</f>
        <v>30.288988764044948</v>
      </c>
      <c r="L36" s="4">
        <f>SUM(L34:L35)</f>
        <v>22.25</v>
      </c>
      <c r="M36" s="6">
        <f>SUM(M34:M35)</f>
        <v>673.93000000000006</v>
      </c>
      <c r="N36" s="6">
        <f t="shared" ref="N36:U36" si="9">SUM(N34:N35)</f>
        <v>0</v>
      </c>
      <c r="O36" s="6">
        <f t="shared" si="9"/>
        <v>351.75</v>
      </c>
      <c r="P36" s="6">
        <f t="shared" si="9"/>
        <v>27</v>
      </c>
      <c r="Q36" s="6">
        <f t="shared" si="9"/>
        <v>0</v>
      </c>
      <c r="R36" s="6">
        <f t="shared" si="9"/>
        <v>0</v>
      </c>
      <c r="S36" s="6">
        <f t="shared" si="9"/>
        <v>0</v>
      </c>
      <c r="T36" s="6">
        <f t="shared" si="9"/>
        <v>0</v>
      </c>
      <c r="U36" s="6">
        <f t="shared" si="9"/>
        <v>1052.6799999999998</v>
      </c>
      <c r="V36" s="6"/>
    </row>
    <row r="39" spans="1:22" s="1" customFormat="1" x14ac:dyDescent="0.4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J39" s="1" t="s">
        <v>8</v>
      </c>
      <c r="L39" s="1" t="s">
        <v>9</v>
      </c>
      <c r="M39" s="2" t="s">
        <v>10</v>
      </c>
      <c r="N39" s="1" t="s">
        <v>11</v>
      </c>
      <c r="O39" s="2" t="s">
        <v>12</v>
      </c>
      <c r="P39" s="2" t="s">
        <v>13</v>
      </c>
      <c r="Q39" s="2" t="s">
        <v>14</v>
      </c>
      <c r="R39" s="2" t="s">
        <v>15</v>
      </c>
      <c r="S39" s="2" t="s">
        <v>16</v>
      </c>
      <c r="T39" s="2" t="s">
        <v>17</v>
      </c>
      <c r="U39" s="2" t="s">
        <v>18</v>
      </c>
      <c r="V39" s="2"/>
    </row>
    <row r="40" spans="1:22" x14ac:dyDescent="0.45">
      <c r="A40" t="s">
        <v>52</v>
      </c>
      <c r="B40" t="s">
        <v>53</v>
      </c>
      <c r="C40" t="s">
        <v>21</v>
      </c>
      <c r="D40" t="s">
        <v>54</v>
      </c>
      <c r="E40" t="s">
        <v>55</v>
      </c>
      <c r="F40" t="s">
        <v>56</v>
      </c>
      <c r="G40" t="s">
        <v>57</v>
      </c>
      <c r="H40" t="s">
        <v>58</v>
      </c>
      <c r="J40" t="s">
        <v>27</v>
      </c>
      <c r="L40">
        <v>7.76</v>
      </c>
      <c r="M40" s="3">
        <v>138.36000000000001</v>
      </c>
      <c r="N40" t="s">
        <v>28</v>
      </c>
      <c r="O40" s="3">
        <v>62.1</v>
      </c>
      <c r="P40" s="3">
        <v>9</v>
      </c>
      <c r="Q40" s="3">
        <v>0</v>
      </c>
      <c r="R40" s="3">
        <v>0</v>
      </c>
      <c r="S40" s="3">
        <v>0</v>
      </c>
      <c r="T40" s="3">
        <v>0</v>
      </c>
      <c r="U40" s="3">
        <f>SUM(M40:T40)</f>
        <v>209.46</v>
      </c>
    </row>
    <row r="41" spans="1:22" s="4" customFormat="1" x14ac:dyDescent="0.45">
      <c r="H41" s="4" t="s">
        <v>29</v>
      </c>
      <c r="J41" s="5">
        <f>M41/L41</f>
        <v>17.829896907216497</v>
      </c>
      <c r="L41" s="4">
        <f>L40</f>
        <v>7.76</v>
      </c>
      <c r="M41" s="6">
        <f>M40</f>
        <v>138.36000000000001</v>
      </c>
      <c r="N41" s="6" t="s">
        <v>27</v>
      </c>
      <c r="O41" s="6">
        <f t="shared" ref="O41:U41" si="10">O40</f>
        <v>62.1</v>
      </c>
      <c r="P41" s="6">
        <f t="shared" si="10"/>
        <v>9</v>
      </c>
      <c r="Q41" s="6">
        <f t="shared" si="10"/>
        <v>0</v>
      </c>
      <c r="R41" s="6">
        <f t="shared" si="10"/>
        <v>0</v>
      </c>
      <c r="S41" s="6">
        <f t="shared" si="10"/>
        <v>0</v>
      </c>
      <c r="T41" s="6">
        <f t="shared" si="10"/>
        <v>0</v>
      </c>
      <c r="U41" s="6">
        <f t="shared" si="10"/>
        <v>209.46</v>
      </c>
      <c r="V41" s="6"/>
    </row>
    <row r="42" spans="1:22" s="4" customFormat="1" x14ac:dyDescent="0.45">
      <c r="H42" s="4" t="s">
        <v>33</v>
      </c>
      <c r="J42" s="5">
        <f>28.5-J41</f>
        <v>10.670103092783503</v>
      </c>
      <c r="L42" s="4">
        <f>L41</f>
        <v>7.76</v>
      </c>
      <c r="M42" s="6"/>
      <c r="N42" s="5">
        <f>L42*J42</f>
        <v>82.799999999999983</v>
      </c>
      <c r="O42" s="6"/>
      <c r="P42" s="6"/>
      <c r="Q42" s="6"/>
      <c r="R42" s="6"/>
      <c r="S42" s="6"/>
      <c r="T42" s="6"/>
      <c r="U42" s="6">
        <f>SUM(M42:T42)</f>
        <v>82.799999999999983</v>
      </c>
      <c r="V42" s="6"/>
    </row>
    <row r="43" spans="1:22" s="4" customFormat="1" x14ac:dyDescent="0.45">
      <c r="H43" s="4" t="s">
        <v>34</v>
      </c>
      <c r="J43" s="5">
        <f>SUM(J41:J42)</f>
        <v>28.5</v>
      </c>
      <c r="K43" s="5">
        <f t="shared" ref="K43" si="11">SUM(K41:K42)</f>
        <v>0</v>
      </c>
      <c r="L43" s="5" t="s">
        <v>27</v>
      </c>
      <c r="M43" s="5">
        <f t="shared" ref="M43:U43" si="12">SUM(M41:M42)</f>
        <v>138.36000000000001</v>
      </c>
      <c r="N43" s="5">
        <f t="shared" si="12"/>
        <v>82.799999999999983</v>
      </c>
      <c r="O43" s="5">
        <f t="shared" si="12"/>
        <v>62.1</v>
      </c>
      <c r="P43" s="5">
        <f t="shared" si="12"/>
        <v>9</v>
      </c>
      <c r="Q43" s="5">
        <f t="shared" si="12"/>
        <v>0</v>
      </c>
      <c r="R43" s="5">
        <f t="shared" si="12"/>
        <v>0</v>
      </c>
      <c r="S43" s="5">
        <f t="shared" si="12"/>
        <v>0</v>
      </c>
      <c r="T43" s="5">
        <f t="shared" si="12"/>
        <v>0</v>
      </c>
      <c r="U43" s="5">
        <f t="shared" si="12"/>
        <v>292.26</v>
      </c>
      <c r="V43" s="6"/>
    </row>
    <row r="44" spans="1:22" s="7" customFormat="1" x14ac:dyDescent="0.45"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9"/>
    </row>
    <row r="45" spans="1:22" s="1" customFormat="1" x14ac:dyDescent="0.4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J45" s="1" t="s">
        <v>8</v>
      </c>
      <c r="L45" s="1" t="s">
        <v>9</v>
      </c>
      <c r="M45" s="2" t="s">
        <v>10</v>
      </c>
      <c r="N45" s="1" t="s">
        <v>11</v>
      </c>
      <c r="O45" s="2" t="s">
        <v>12</v>
      </c>
      <c r="P45" s="2" t="s">
        <v>13</v>
      </c>
      <c r="Q45" s="2" t="s">
        <v>14</v>
      </c>
      <c r="R45" s="2" t="s">
        <v>15</v>
      </c>
      <c r="S45" s="2" t="s">
        <v>16</v>
      </c>
      <c r="T45" s="2" t="s">
        <v>17</v>
      </c>
      <c r="U45" s="2" t="s">
        <v>18</v>
      </c>
      <c r="V45" s="2"/>
    </row>
    <row r="46" spans="1:22" x14ac:dyDescent="0.45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59</v>
      </c>
      <c r="G46" t="s">
        <v>60</v>
      </c>
      <c r="H46" t="s">
        <v>61</v>
      </c>
      <c r="J46" t="s">
        <v>27</v>
      </c>
      <c r="L46">
        <v>11.85</v>
      </c>
      <c r="M46" s="3">
        <v>385.04</v>
      </c>
      <c r="N46" t="s">
        <v>28</v>
      </c>
      <c r="O46" s="3">
        <v>178.21</v>
      </c>
      <c r="P46" s="3">
        <v>18</v>
      </c>
      <c r="Q46" s="3">
        <v>0</v>
      </c>
      <c r="R46" s="3">
        <v>0</v>
      </c>
      <c r="S46" s="3">
        <v>0</v>
      </c>
      <c r="T46" s="3">
        <v>0</v>
      </c>
      <c r="U46" s="3">
        <f>SUM(M46:T46)</f>
        <v>581.25</v>
      </c>
    </row>
    <row r="47" spans="1:22" x14ac:dyDescent="0.45">
      <c r="A47" t="s">
        <v>19</v>
      </c>
      <c r="B47" t="s">
        <v>20</v>
      </c>
      <c r="C47" t="s">
        <v>21</v>
      </c>
      <c r="D47" t="s">
        <v>50</v>
      </c>
      <c r="E47" t="s">
        <v>51</v>
      </c>
      <c r="F47" t="s">
        <v>59</v>
      </c>
      <c r="G47" t="s">
        <v>60</v>
      </c>
      <c r="H47" t="s">
        <v>61</v>
      </c>
      <c r="J47" t="s">
        <v>27</v>
      </c>
      <c r="L47">
        <v>9.81</v>
      </c>
      <c r="M47" s="3">
        <v>288.89</v>
      </c>
      <c r="N47" t="s">
        <v>28</v>
      </c>
      <c r="O47" s="3">
        <v>173.54</v>
      </c>
      <c r="P47" s="3">
        <v>9</v>
      </c>
      <c r="Q47" s="3">
        <v>0</v>
      </c>
      <c r="R47" s="3">
        <v>0</v>
      </c>
      <c r="S47" s="3">
        <v>0</v>
      </c>
      <c r="T47" s="3">
        <v>0</v>
      </c>
      <c r="U47" s="3">
        <f>SUM(M47:T47)</f>
        <v>471.42999999999995</v>
      </c>
    </row>
    <row r="48" spans="1:22" s="4" customFormat="1" x14ac:dyDescent="0.45">
      <c r="H48" s="4" t="s">
        <v>29</v>
      </c>
      <c r="J48" s="5">
        <f>M48/L48</f>
        <v>31.114035087719301</v>
      </c>
      <c r="L48" s="4">
        <f>SUM(L46:L47)</f>
        <v>21.66</v>
      </c>
      <c r="M48" s="6">
        <f>SUM(M46:M47)</f>
        <v>673.93000000000006</v>
      </c>
      <c r="N48" s="6">
        <f t="shared" ref="N48:U48" si="13">SUM(N46:N47)</f>
        <v>0</v>
      </c>
      <c r="O48" s="6">
        <f t="shared" si="13"/>
        <v>351.75</v>
      </c>
      <c r="P48" s="6">
        <f t="shared" si="13"/>
        <v>27</v>
      </c>
      <c r="Q48" s="6">
        <f t="shared" si="13"/>
        <v>0</v>
      </c>
      <c r="R48" s="6">
        <f t="shared" si="13"/>
        <v>0</v>
      </c>
      <c r="S48" s="6">
        <f t="shared" si="13"/>
        <v>0</v>
      </c>
      <c r="T48" s="6">
        <f t="shared" si="13"/>
        <v>0</v>
      </c>
      <c r="U48" s="6">
        <f t="shared" si="13"/>
        <v>1052.6799999999998</v>
      </c>
      <c r="V48" s="6"/>
    </row>
    <row r="51" spans="1:22" s="1" customFormat="1" x14ac:dyDescent="0.4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J51" s="1" t="s">
        <v>8</v>
      </c>
      <c r="L51" s="1" t="s">
        <v>9</v>
      </c>
      <c r="M51" s="2" t="s">
        <v>10</v>
      </c>
      <c r="N51" s="1" t="s">
        <v>11</v>
      </c>
      <c r="O51" s="2" t="s">
        <v>12</v>
      </c>
      <c r="P51" s="2" t="s">
        <v>13</v>
      </c>
      <c r="Q51" s="2" t="s">
        <v>14</v>
      </c>
      <c r="R51" s="2" t="s">
        <v>15</v>
      </c>
      <c r="S51" s="2" t="s">
        <v>16</v>
      </c>
      <c r="T51" s="2" t="s">
        <v>17</v>
      </c>
      <c r="U51" s="2" t="s">
        <v>18</v>
      </c>
      <c r="V51" s="2"/>
    </row>
    <row r="52" spans="1:22" x14ac:dyDescent="0.45">
      <c r="A52" t="s">
        <v>19</v>
      </c>
      <c r="B52" t="s">
        <v>20</v>
      </c>
      <c r="C52" t="s">
        <v>21</v>
      </c>
      <c r="D52" t="s">
        <v>22</v>
      </c>
      <c r="E52" t="s">
        <v>23</v>
      </c>
      <c r="F52" t="s">
        <v>62</v>
      </c>
      <c r="G52" t="s">
        <v>63</v>
      </c>
      <c r="H52" t="s">
        <v>64</v>
      </c>
      <c r="J52" t="s">
        <v>27</v>
      </c>
      <c r="L52">
        <v>13.52</v>
      </c>
      <c r="M52" s="3">
        <v>385.04</v>
      </c>
      <c r="N52" t="s">
        <v>28</v>
      </c>
      <c r="O52" s="3">
        <v>178.21</v>
      </c>
      <c r="P52" s="3">
        <v>18</v>
      </c>
      <c r="Q52" s="3">
        <v>0</v>
      </c>
      <c r="R52" s="3">
        <v>0</v>
      </c>
      <c r="S52" s="3">
        <v>0</v>
      </c>
      <c r="T52" s="3">
        <v>0</v>
      </c>
      <c r="U52" s="3">
        <f>SUM(M52:T52)</f>
        <v>581.25</v>
      </c>
    </row>
    <row r="53" spans="1:22" s="4" customFormat="1" x14ac:dyDescent="0.45">
      <c r="H53" s="4" t="s">
        <v>29</v>
      </c>
      <c r="J53" s="5">
        <f>M53/L53</f>
        <v>28.479289940828405</v>
      </c>
      <c r="L53" s="4">
        <f>L52</f>
        <v>13.52</v>
      </c>
      <c r="M53" s="6">
        <f>M52</f>
        <v>385.04</v>
      </c>
      <c r="N53" s="6" t="s">
        <v>27</v>
      </c>
      <c r="O53" s="6">
        <f t="shared" ref="O53:U53" si="14">O52</f>
        <v>178.21</v>
      </c>
      <c r="P53" s="6">
        <f t="shared" si="14"/>
        <v>18</v>
      </c>
      <c r="Q53" s="6">
        <f t="shared" si="14"/>
        <v>0</v>
      </c>
      <c r="R53" s="6">
        <f t="shared" si="14"/>
        <v>0</v>
      </c>
      <c r="S53" s="6">
        <f t="shared" si="14"/>
        <v>0</v>
      </c>
      <c r="T53" s="6">
        <f t="shared" si="14"/>
        <v>0</v>
      </c>
      <c r="U53" s="6">
        <f t="shared" si="14"/>
        <v>581.25</v>
      </c>
      <c r="V53" s="6"/>
    </row>
    <row r="54" spans="1:22" s="4" customFormat="1" x14ac:dyDescent="0.45">
      <c r="H54" s="4" t="s">
        <v>33</v>
      </c>
      <c r="J54" s="5">
        <f>28.5-J53</f>
        <v>2.0710059171594963E-2</v>
      </c>
      <c r="L54" s="4">
        <f>L53</f>
        <v>13.52</v>
      </c>
      <c r="M54" s="6"/>
      <c r="N54" s="5">
        <f>L54*J54</f>
        <v>0.27999999999996389</v>
      </c>
      <c r="O54" s="6"/>
      <c r="P54" s="6"/>
      <c r="Q54" s="6"/>
      <c r="R54" s="6"/>
      <c r="S54" s="6"/>
      <c r="T54" s="6"/>
      <c r="U54" s="6">
        <f>SUM(M54:T54)</f>
        <v>0.27999999999996389</v>
      </c>
      <c r="V54" s="6"/>
    </row>
    <row r="55" spans="1:22" s="4" customFormat="1" x14ac:dyDescent="0.45">
      <c r="H55" s="4" t="s">
        <v>34</v>
      </c>
      <c r="J55" s="5">
        <f>SUM(J53:J54)</f>
        <v>28.5</v>
      </c>
      <c r="K55" s="5">
        <f t="shared" ref="K55" si="15">SUM(K53:K54)</f>
        <v>0</v>
      </c>
      <c r="L55" s="5" t="s">
        <v>27</v>
      </c>
      <c r="M55" s="5">
        <f t="shared" ref="M55:U55" si="16">SUM(M53:M54)</f>
        <v>385.04</v>
      </c>
      <c r="N55" s="5">
        <f t="shared" si="16"/>
        <v>0.27999999999996389</v>
      </c>
      <c r="O55" s="5">
        <f t="shared" si="16"/>
        <v>178.21</v>
      </c>
      <c r="P55" s="5">
        <f t="shared" si="16"/>
        <v>18</v>
      </c>
      <c r="Q55" s="5">
        <f t="shared" si="16"/>
        <v>0</v>
      </c>
      <c r="R55" s="5">
        <f t="shared" si="16"/>
        <v>0</v>
      </c>
      <c r="S55" s="5">
        <f t="shared" si="16"/>
        <v>0</v>
      </c>
      <c r="T55" s="5">
        <f t="shared" si="16"/>
        <v>0</v>
      </c>
      <c r="U55" s="5">
        <f t="shared" si="16"/>
        <v>581.53</v>
      </c>
      <c r="V55" s="6"/>
    </row>
    <row r="56" spans="1:22" s="7" customFormat="1" x14ac:dyDescent="0.45"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9"/>
    </row>
    <row r="57" spans="1:22" s="1" customFormat="1" ht="15.4" customHeight="1" x14ac:dyDescent="0.4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J57" s="1" t="s">
        <v>8</v>
      </c>
      <c r="L57" s="1" t="s">
        <v>9</v>
      </c>
      <c r="M57" s="2" t="s">
        <v>10</v>
      </c>
      <c r="N57" s="1" t="s">
        <v>11</v>
      </c>
      <c r="O57" s="2" t="s">
        <v>12</v>
      </c>
      <c r="P57" s="2" t="s">
        <v>13</v>
      </c>
      <c r="Q57" s="2" t="s">
        <v>14</v>
      </c>
      <c r="R57" s="2" t="s">
        <v>15</v>
      </c>
      <c r="S57" s="2" t="s">
        <v>16</v>
      </c>
      <c r="T57" s="2" t="s">
        <v>17</v>
      </c>
      <c r="U57" s="2" t="s">
        <v>18</v>
      </c>
      <c r="V57" s="2"/>
    </row>
    <row r="58" spans="1:22" x14ac:dyDescent="0.45">
      <c r="A58" t="s">
        <v>19</v>
      </c>
      <c r="B58" t="s">
        <v>20</v>
      </c>
      <c r="C58" t="s">
        <v>21</v>
      </c>
      <c r="D58" t="s">
        <v>22</v>
      </c>
      <c r="E58" t="s">
        <v>23</v>
      </c>
      <c r="F58" t="s">
        <v>65</v>
      </c>
      <c r="G58" t="s">
        <v>66</v>
      </c>
      <c r="H58" t="s">
        <v>67</v>
      </c>
      <c r="J58" t="s">
        <v>27</v>
      </c>
      <c r="L58">
        <v>11.93</v>
      </c>
      <c r="M58" s="3">
        <v>385.04</v>
      </c>
      <c r="N58" t="s">
        <v>28</v>
      </c>
      <c r="O58" s="3">
        <v>178.21</v>
      </c>
      <c r="P58" s="3">
        <v>18</v>
      </c>
      <c r="Q58" s="3">
        <v>0</v>
      </c>
      <c r="R58" s="3">
        <v>0</v>
      </c>
      <c r="S58" s="3">
        <v>0</v>
      </c>
      <c r="T58" s="3">
        <v>0</v>
      </c>
      <c r="U58" s="3">
        <f>SUM(M58:T58)</f>
        <v>581.25</v>
      </c>
    </row>
    <row r="59" spans="1:22" s="4" customFormat="1" x14ac:dyDescent="0.45">
      <c r="H59" s="4" t="s">
        <v>29</v>
      </c>
      <c r="J59" s="5">
        <f>M59/L59</f>
        <v>32.274937133277454</v>
      </c>
      <c r="L59" s="4">
        <f>L58</f>
        <v>11.93</v>
      </c>
      <c r="M59" s="6">
        <f>M58</f>
        <v>385.04</v>
      </c>
      <c r="N59" s="6" t="s">
        <v>27</v>
      </c>
      <c r="O59" s="6">
        <f t="shared" ref="O59:U59" si="17">O58</f>
        <v>178.21</v>
      </c>
      <c r="P59" s="6">
        <f t="shared" si="17"/>
        <v>18</v>
      </c>
      <c r="Q59" s="6">
        <f t="shared" si="17"/>
        <v>0</v>
      </c>
      <c r="R59" s="6">
        <f t="shared" si="17"/>
        <v>0</v>
      </c>
      <c r="S59" s="6">
        <f t="shared" si="17"/>
        <v>0</v>
      </c>
      <c r="T59" s="6">
        <f t="shared" si="17"/>
        <v>0</v>
      </c>
      <c r="U59" s="6">
        <f t="shared" si="17"/>
        <v>581.25</v>
      </c>
      <c r="V59" s="6"/>
    </row>
    <row r="62" spans="1:22" s="1" customFormat="1" x14ac:dyDescent="0.4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J62" s="1" t="s">
        <v>8</v>
      </c>
      <c r="L62" s="1" t="s">
        <v>9</v>
      </c>
      <c r="M62" s="2" t="s">
        <v>10</v>
      </c>
      <c r="N62" s="1" t="s">
        <v>11</v>
      </c>
      <c r="O62" s="2" t="s">
        <v>12</v>
      </c>
      <c r="P62" s="2" t="s">
        <v>13</v>
      </c>
      <c r="Q62" s="2" t="s">
        <v>14</v>
      </c>
      <c r="R62" s="2" t="s">
        <v>15</v>
      </c>
      <c r="S62" s="2" t="s">
        <v>16</v>
      </c>
      <c r="T62" s="2" t="s">
        <v>17</v>
      </c>
      <c r="U62" s="2" t="s">
        <v>18</v>
      </c>
      <c r="V62" s="2"/>
    </row>
    <row r="63" spans="1:22" x14ac:dyDescent="0.45">
      <c r="A63" t="s">
        <v>19</v>
      </c>
      <c r="B63" t="s">
        <v>20</v>
      </c>
      <c r="C63" t="s">
        <v>21</v>
      </c>
      <c r="D63" t="s">
        <v>22</v>
      </c>
      <c r="E63" t="s">
        <v>23</v>
      </c>
      <c r="F63" t="s">
        <v>68</v>
      </c>
      <c r="G63" t="s">
        <v>42</v>
      </c>
      <c r="H63" t="s">
        <v>69</v>
      </c>
      <c r="J63" t="s">
        <v>27</v>
      </c>
      <c r="L63">
        <v>13.47</v>
      </c>
      <c r="M63" s="3">
        <v>385.04</v>
      </c>
      <c r="N63" t="s">
        <v>28</v>
      </c>
      <c r="O63" s="3">
        <v>178.21</v>
      </c>
      <c r="P63" s="3">
        <v>18</v>
      </c>
      <c r="Q63" s="3">
        <v>0</v>
      </c>
      <c r="R63" s="3">
        <v>0</v>
      </c>
      <c r="S63" s="3">
        <v>0</v>
      </c>
      <c r="T63" s="3">
        <v>0</v>
      </c>
      <c r="U63" s="3">
        <f>SUM(M63:T63)</f>
        <v>581.25</v>
      </c>
    </row>
    <row r="64" spans="1:22" s="4" customFormat="1" x14ac:dyDescent="0.45">
      <c r="H64" s="4" t="s">
        <v>29</v>
      </c>
      <c r="J64" s="5">
        <f>M64/L64</f>
        <v>28.585003711952488</v>
      </c>
      <c r="L64" s="4">
        <f>L63</f>
        <v>13.47</v>
      </c>
      <c r="M64" s="6">
        <f>M63</f>
        <v>385.04</v>
      </c>
      <c r="N64" s="6" t="s">
        <v>27</v>
      </c>
      <c r="O64" s="6">
        <f t="shared" ref="O64:U64" si="18">O63</f>
        <v>178.21</v>
      </c>
      <c r="P64" s="6">
        <f t="shared" si="18"/>
        <v>18</v>
      </c>
      <c r="Q64" s="6">
        <f t="shared" si="18"/>
        <v>0</v>
      </c>
      <c r="R64" s="6">
        <f t="shared" si="18"/>
        <v>0</v>
      </c>
      <c r="S64" s="6">
        <f t="shared" si="18"/>
        <v>0</v>
      </c>
      <c r="T64" s="6">
        <f t="shared" si="18"/>
        <v>0</v>
      </c>
      <c r="U64" s="6">
        <f t="shared" si="18"/>
        <v>581.25</v>
      </c>
      <c r="V64" s="6"/>
    </row>
    <row r="67" spans="1:22" s="1" customFormat="1" x14ac:dyDescent="0.4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J67" s="1" t="s">
        <v>8</v>
      </c>
      <c r="L67" s="1" t="s">
        <v>9</v>
      </c>
      <c r="M67" s="2" t="s">
        <v>10</v>
      </c>
      <c r="N67" s="1" t="s">
        <v>11</v>
      </c>
      <c r="O67" s="2" t="s">
        <v>12</v>
      </c>
      <c r="P67" s="2" t="s">
        <v>13</v>
      </c>
      <c r="Q67" s="2" t="s">
        <v>14</v>
      </c>
      <c r="R67" s="2" t="s">
        <v>15</v>
      </c>
      <c r="S67" s="2" t="s">
        <v>16</v>
      </c>
      <c r="T67" s="2" t="s">
        <v>17</v>
      </c>
      <c r="U67" s="2" t="s">
        <v>18</v>
      </c>
      <c r="V67" s="2"/>
    </row>
    <row r="68" spans="1:22" s="10" customFormat="1" x14ac:dyDescent="0.45">
      <c r="A68" t="s">
        <v>19</v>
      </c>
      <c r="B68" t="s">
        <v>20</v>
      </c>
      <c r="C68" t="s">
        <v>21</v>
      </c>
      <c r="D68" t="s">
        <v>22</v>
      </c>
      <c r="E68" t="s">
        <v>23</v>
      </c>
      <c r="F68" t="s">
        <v>70</v>
      </c>
      <c r="G68" t="s">
        <v>66</v>
      </c>
      <c r="H68" t="s">
        <v>71</v>
      </c>
      <c r="I68"/>
      <c r="J68" t="s">
        <v>27</v>
      </c>
      <c r="K68"/>
      <c r="L68">
        <v>11.89</v>
      </c>
      <c r="M68" s="3">
        <v>385.04</v>
      </c>
      <c r="N68" t="s">
        <v>28</v>
      </c>
      <c r="O68" s="3">
        <v>178.21</v>
      </c>
      <c r="P68" s="3">
        <v>18</v>
      </c>
      <c r="Q68" s="3">
        <v>0</v>
      </c>
      <c r="R68" s="3">
        <v>0</v>
      </c>
      <c r="S68" s="3">
        <v>0</v>
      </c>
      <c r="T68" s="3">
        <v>0</v>
      </c>
      <c r="U68" s="3">
        <f>SUM(M68:T68)</f>
        <v>581.25</v>
      </c>
      <c r="V68" s="3"/>
    </row>
    <row r="69" spans="1:22" x14ac:dyDescent="0.45">
      <c r="A69" t="s">
        <v>19</v>
      </c>
      <c r="B69" t="s">
        <v>20</v>
      </c>
      <c r="C69" t="s">
        <v>21</v>
      </c>
      <c r="D69" t="s">
        <v>50</v>
      </c>
      <c r="E69" t="s">
        <v>51</v>
      </c>
      <c r="F69" t="s">
        <v>70</v>
      </c>
      <c r="G69" t="s">
        <v>66</v>
      </c>
      <c r="H69" t="s">
        <v>71</v>
      </c>
      <c r="J69" t="s">
        <v>27</v>
      </c>
      <c r="L69">
        <v>9.59</v>
      </c>
      <c r="M69" s="3">
        <v>288.89</v>
      </c>
      <c r="N69" t="s">
        <v>28</v>
      </c>
      <c r="O69" s="3">
        <v>173.54</v>
      </c>
      <c r="P69" s="3">
        <v>9</v>
      </c>
      <c r="Q69" s="3">
        <v>0</v>
      </c>
      <c r="R69" s="3">
        <v>0</v>
      </c>
      <c r="S69" s="3">
        <v>0</v>
      </c>
      <c r="T69" s="3">
        <v>0</v>
      </c>
      <c r="U69" s="3">
        <f>SUM(M69:T69)</f>
        <v>471.42999999999995</v>
      </c>
    </row>
    <row r="70" spans="1:22" s="4" customFormat="1" x14ac:dyDescent="0.45">
      <c r="H70" s="4" t="s">
        <v>29</v>
      </c>
      <c r="J70" s="5">
        <f>M70/L70</f>
        <v>31.374767225325886</v>
      </c>
      <c r="L70" s="4">
        <f>SUM(L68:L69)</f>
        <v>21.48</v>
      </c>
      <c r="M70" s="6">
        <f>SUM(M68:M69)</f>
        <v>673.93000000000006</v>
      </c>
      <c r="N70" s="6">
        <f t="shared" ref="N70:U70" si="19">SUM(N68:N69)</f>
        <v>0</v>
      </c>
      <c r="O70" s="6">
        <f t="shared" si="19"/>
        <v>351.75</v>
      </c>
      <c r="P70" s="6">
        <f t="shared" si="19"/>
        <v>27</v>
      </c>
      <c r="Q70" s="6">
        <f t="shared" si="19"/>
        <v>0</v>
      </c>
      <c r="R70" s="6">
        <f t="shared" si="19"/>
        <v>0</v>
      </c>
      <c r="S70" s="6">
        <f t="shared" si="19"/>
        <v>0</v>
      </c>
      <c r="T70" s="6">
        <f t="shared" si="19"/>
        <v>0</v>
      </c>
      <c r="U70" s="6">
        <f t="shared" si="19"/>
        <v>1052.6799999999998</v>
      </c>
      <c r="V70" s="6"/>
    </row>
    <row r="73" spans="1:22" s="1" customFormat="1" x14ac:dyDescent="0.45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J73" s="1" t="s">
        <v>8</v>
      </c>
      <c r="L73" s="1" t="s">
        <v>9</v>
      </c>
      <c r="M73" s="2" t="s">
        <v>10</v>
      </c>
      <c r="N73" s="1" t="s">
        <v>11</v>
      </c>
      <c r="O73" s="2" t="s">
        <v>12</v>
      </c>
      <c r="P73" s="2" t="s">
        <v>13</v>
      </c>
      <c r="Q73" s="2" t="s">
        <v>14</v>
      </c>
      <c r="R73" s="2" t="s">
        <v>15</v>
      </c>
      <c r="S73" s="2" t="s">
        <v>16</v>
      </c>
      <c r="T73" s="2" t="s">
        <v>17</v>
      </c>
      <c r="U73" s="2" t="s">
        <v>18</v>
      </c>
      <c r="V73" s="2"/>
    </row>
    <row r="74" spans="1:22" ht="19.5" customHeight="1" x14ac:dyDescent="0.45">
      <c r="A74" t="s">
        <v>19</v>
      </c>
      <c r="B74" t="s">
        <v>20</v>
      </c>
      <c r="C74" t="s">
        <v>21</v>
      </c>
      <c r="D74" t="s">
        <v>22</v>
      </c>
      <c r="E74" t="s">
        <v>23</v>
      </c>
      <c r="F74" t="s">
        <v>72</v>
      </c>
      <c r="G74" t="s">
        <v>73</v>
      </c>
      <c r="H74" t="s">
        <v>74</v>
      </c>
      <c r="J74" t="s">
        <v>75</v>
      </c>
      <c r="L74">
        <v>13.96</v>
      </c>
      <c r="M74" s="3">
        <v>385.04</v>
      </c>
      <c r="N74" t="s">
        <v>28</v>
      </c>
      <c r="O74" s="3">
        <v>178.21</v>
      </c>
      <c r="P74" s="3">
        <v>18</v>
      </c>
      <c r="Q74" s="3">
        <v>0</v>
      </c>
      <c r="R74" s="3">
        <v>0</v>
      </c>
      <c r="S74" s="3">
        <v>0</v>
      </c>
      <c r="T74" s="3">
        <v>0</v>
      </c>
      <c r="U74" s="3">
        <f>SUM(M74:T74)</f>
        <v>581.25</v>
      </c>
    </row>
    <row r="75" spans="1:22" s="4" customFormat="1" x14ac:dyDescent="0.45">
      <c r="H75" s="4" t="s">
        <v>29</v>
      </c>
      <c r="J75" s="5">
        <f>M75/L75</f>
        <v>27.581661891117477</v>
      </c>
      <c r="L75" s="4">
        <f>L74</f>
        <v>13.96</v>
      </c>
      <c r="M75" s="6">
        <f>M74</f>
        <v>385.04</v>
      </c>
      <c r="N75" s="6" t="s">
        <v>27</v>
      </c>
      <c r="O75" s="6">
        <f t="shared" ref="O75:U75" si="20">O74</f>
        <v>178.21</v>
      </c>
      <c r="P75" s="6">
        <f t="shared" si="20"/>
        <v>18</v>
      </c>
      <c r="Q75" s="6">
        <f t="shared" si="20"/>
        <v>0</v>
      </c>
      <c r="R75" s="6">
        <f t="shared" si="20"/>
        <v>0</v>
      </c>
      <c r="S75" s="6">
        <f t="shared" si="20"/>
        <v>0</v>
      </c>
      <c r="T75" s="6">
        <f t="shared" si="20"/>
        <v>0</v>
      </c>
      <c r="U75" s="6">
        <f t="shared" si="20"/>
        <v>581.25</v>
      </c>
      <c r="V75" s="6"/>
    </row>
    <row r="76" spans="1:22" s="4" customFormat="1" x14ac:dyDescent="0.45">
      <c r="H76" s="4" t="s">
        <v>33</v>
      </c>
      <c r="J76" s="5">
        <f>28.5-J75</f>
        <v>0.91833810888252287</v>
      </c>
      <c r="L76" s="4">
        <f>L75</f>
        <v>13.96</v>
      </c>
      <c r="M76" s="6"/>
      <c r="N76" s="5">
        <f>L76*J76</f>
        <v>12.82000000000002</v>
      </c>
      <c r="O76" s="6"/>
      <c r="P76" s="6"/>
      <c r="Q76" s="6"/>
      <c r="R76" s="6"/>
      <c r="S76" s="6"/>
      <c r="T76" s="6"/>
      <c r="U76" s="6">
        <f>SUM(M76:T76)</f>
        <v>12.82000000000002</v>
      </c>
      <c r="V76" s="6"/>
    </row>
    <row r="77" spans="1:22" s="4" customFormat="1" x14ac:dyDescent="0.45">
      <c r="H77" s="4" t="s">
        <v>34</v>
      </c>
      <c r="J77" s="5">
        <f>SUM(J75:J76)</f>
        <v>28.5</v>
      </c>
      <c r="K77" s="5">
        <f t="shared" ref="K77" si="21">SUM(K75:K76)</f>
        <v>0</v>
      </c>
      <c r="L77" s="5" t="s">
        <v>27</v>
      </c>
      <c r="M77" s="5">
        <f t="shared" ref="M77:U77" si="22">SUM(M75:M76)</f>
        <v>385.04</v>
      </c>
      <c r="N77" s="5">
        <f t="shared" si="22"/>
        <v>12.82000000000002</v>
      </c>
      <c r="O77" s="5">
        <f t="shared" si="22"/>
        <v>178.21</v>
      </c>
      <c r="P77" s="5">
        <f t="shared" si="22"/>
        <v>18</v>
      </c>
      <c r="Q77" s="5">
        <f t="shared" si="22"/>
        <v>0</v>
      </c>
      <c r="R77" s="5">
        <f t="shared" si="22"/>
        <v>0</v>
      </c>
      <c r="S77" s="5">
        <f t="shared" si="22"/>
        <v>0</v>
      </c>
      <c r="T77" s="5">
        <f t="shared" si="22"/>
        <v>0</v>
      </c>
      <c r="U77" s="5">
        <f t="shared" si="22"/>
        <v>594.07000000000005</v>
      </c>
      <c r="V77" s="6"/>
    </row>
    <row r="78" spans="1:22" s="7" customFormat="1" x14ac:dyDescent="0.45"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9"/>
    </row>
    <row r="79" spans="1:22" s="1" customFormat="1" x14ac:dyDescent="0.4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J79" s="1" t="s">
        <v>8</v>
      </c>
      <c r="L79" s="1" t="s">
        <v>9</v>
      </c>
      <c r="M79" s="2" t="s">
        <v>10</v>
      </c>
      <c r="N79" s="1" t="s">
        <v>11</v>
      </c>
      <c r="O79" s="2" t="s">
        <v>12</v>
      </c>
      <c r="P79" s="2" t="s">
        <v>13</v>
      </c>
      <c r="Q79" s="2" t="s">
        <v>14</v>
      </c>
      <c r="R79" s="2" t="s">
        <v>15</v>
      </c>
      <c r="S79" s="2" t="s">
        <v>16</v>
      </c>
      <c r="T79" s="2" t="s">
        <v>17</v>
      </c>
      <c r="U79" s="2" t="s">
        <v>18</v>
      </c>
      <c r="V79" s="2"/>
    </row>
    <row r="80" spans="1:22" x14ac:dyDescent="0.45">
      <c r="A80" t="s">
        <v>19</v>
      </c>
      <c r="B80" t="s">
        <v>20</v>
      </c>
      <c r="C80" t="s">
        <v>21</v>
      </c>
      <c r="D80" t="s">
        <v>22</v>
      </c>
      <c r="E80" t="s">
        <v>23</v>
      </c>
      <c r="F80" t="s">
        <v>76</v>
      </c>
      <c r="G80" t="s">
        <v>77</v>
      </c>
      <c r="H80" t="s">
        <v>78</v>
      </c>
      <c r="J80" t="s">
        <v>27</v>
      </c>
      <c r="L80">
        <v>11.96</v>
      </c>
      <c r="M80" s="3">
        <v>385.04</v>
      </c>
      <c r="N80" t="s">
        <v>28</v>
      </c>
      <c r="O80" s="3">
        <v>178.21</v>
      </c>
      <c r="P80" s="3">
        <v>18</v>
      </c>
      <c r="Q80" s="3">
        <v>0</v>
      </c>
      <c r="R80" s="3">
        <v>0</v>
      </c>
      <c r="S80" s="3">
        <v>0</v>
      </c>
      <c r="T80" s="3">
        <v>0</v>
      </c>
      <c r="U80" s="3">
        <f>SUM(M80:T80)</f>
        <v>581.25</v>
      </c>
    </row>
    <row r="81" spans="1:22" s="4" customFormat="1" x14ac:dyDescent="0.45">
      <c r="H81" s="4" t="s">
        <v>29</v>
      </c>
      <c r="J81" s="5">
        <f>M81/L81</f>
        <v>32.19397993311037</v>
      </c>
      <c r="L81" s="4">
        <f>L80</f>
        <v>11.96</v>
      </c>
      <c r="M81" s="6">
        <f>M80</f>
        <v>385.04</v>
      </c>
      <c r="N81" s="6" t="s">
        <v>27</v>
      </c>
      <c r="O81" s="6">
        <f t="shared" ref="O81:U81" si="23">O80</f>
        <v>178.21</v>
      </c>
      <c r="P81" s="6">
        <f t="shared" si="23"/>
        <v>18</v>
      </c>
      <c r="Q81" s="6">
        <f t="shared" si="23"/>
        <v>0</v>
      </c>
      <c r="R81" s="6">
        <f t="shared" si="23"/>
        <v>0</v>
      </c>
      <c r="S81" s="6">
        <f t="shared" si="23"/>
        <v>0</v>
      </c>
      <c r="T81" s="6">
        <f t="shared" si="23"/>
        <v>0</v>
      </c>
      <c r="U81" s="6">
        <f t="shared" si="23"/>
        <v>581.25</v>
      </c>
      <c r="V81" s="6"/>
    </row>
    <row r="84" spans="1:22" s="1" customFormat="1" x14ac:dyDescent="0.4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G84" s="1" t="s">
        <v>6</v>
      </c>
      <c r="H84" s="1" t="s">
        <v>7</v>
      </c>
      <c r="J84" s="1" t="s">
        <v>8</v>
      </c>
      <c r="L84" s="1" t="s">
        <v>9</v>
      </c>
      <c r="M84" s="2" t="s">
        <v>10</v>
      </c>
      <c r="N84" s="1" t="s">
        <v>11</v>
      </c>
      <c r="O84" s="2" t="s">
        <v>12</v>
      </c>
      <c r="P84" s="2" t="s">
        <v>13</v>
      </c>
      <c r="Q84" s="2" t="s">
        <v>14</v>
      </c>
      <c r="R84" s="2" t="s">
        <v>15</v>
      </c>
      <c r="S84" s="2" t="s">
        <v>16</v>
      </c>
      <c r="T84" s="2" t="s">
        <v>17</v>
      </c>
      <c r="U84" s="2" t="s">
        <v>18</v>
      </c>
      <c r="V84" s="2"/>
    </row>
    <row r="85" spans="1:22" x14ac:dyDescent="0.45">
      <c r="A85" t="s">
        <v>19</v>
      </c>
      <c r="B85" t="s">
        <v>20</v>
      </c>
      <c r="C85" t="s">
        <v>21</v>
      </c>
      <c r="D85" t="s">
        <v>22</v>
      </c>
      <c r="E85" t="s">
        <v>23</v>
      </c>
      <c r="F85" t="s">
        <v>79</v>
      </c>
      <c r="G85" t="s">
        <v>80</v>
      </c>
      <c r="H85" t="s">
        <v>81</v>
      </c>
      <c r="J85" t="s">
        <v>27</v>
      </c>
      <c r="L85">
        <v>8.7100000000000009</v>
      </c>
      <c r="M85" s="3">
        <v>385.04</v>
      </c>
      <c r="N85" t="s">
        <v>28</v>
      </c>
      <c r="O85" s="3">
        <v>178.21</v>
      </c>
      <c r="P85" s="3">
        <v>18</v>
      </c>
      <c r="Q85" s="3">
        <v>0</v>
      </c>
      <c r="R85" s="3">
        <v>0</v>
      </c>
      <c r="S85" s="3">
        <v>0</v>
      </c>
      <c r="T85" s="3">
        <v>0</v>
      </c>
      <c r="U85" s="3">
        <f>SUM(M85:T85)</f>
        <v>581.25</v>
      </c>
    </row>
    <row r="86" spans="1:22" s="4" customFormat="1" x14ac:dyDescent="0.45">
      <c r="H86" s="4" t="s">
        <v>29</v>
      </c>
      <c r="J86" s="5">
        <f>M86/L86</f>
        <v>44.20665901262916</v>
      </c>
      <c r="L86" s="4">
        <f>L85</f>
        <v>8.7100000000000009</v>
      </c>
      <c r="M86" s="6">
        <f>M85</f>
        <v>385.04</v>
      </c>
      <c r="N86" s="6" t="s">
        <v>27</v>
      </c>
      <c r="O86" s="6">
        <f t="shared" ref="O86:U86" si="24">O85</f>
        <v>178.21</v>
      </c>
      <c r="P86" s="6">
        <f t="shared" si="24"/>
        <v>18</v>
      </c>
      <c r="Q86" s="6">
        <f t="shared" si="24"/>
        <v>0</v>
      </c>
      <c r="R86" s="6">
        <f t="shared" si="24"/>
        <v>0</v>
      </c>
      <c r="S86" s="6">
        <f t="shared" si="24"/>
        <v>0</v>
      </c>
      <c r="T86" s="6">
        <f t="shared" si="24"/>
        <v>0</v>
      </c>
      <c r="U86" s="6">
        <f t="shared" si="24"/>
        <v>581.25</v>
      </c>
      <c r="V86" s="6"/>
    </row>
    <row r="88" spans="1:22" s="7" customFormat="1" x14ac:dyDescent="0.45">
      <c r="M88" s="9"/>
      <c r="O88" s="9"/>
      <c r="P88" s="9"/>
      <c r="Q88" s="9"/>
      <c r="R88" s="9"/>
      <c r="S88" s="9"/>
      <c r="T88" s="9"/>
      <c r="U88" s="9"/>
      <c r="V88" s="9"/>
    </row>
    <row r="89" spans="1:22" s="1" customFormat="1" x14ac:dyDescent="0.4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J89" s="1" t="s">
        <v>8</v>
      </c>
      <c r="L89" s="1" t="s">
        <v>9</v>
      </c>
      <c r="M89" s="2" t="s">
        <v>10</v>
      </c>
      <c r="N89" s="1" t="s">
        <v>11</v>
      </c>
      <c r="O89" s="2" t="s">
        <v>12</v>
      </c>
      <c r="P89" s="2" t="s">
        <v>13</v>
      </c>
      <c r="Q89" s="2" t="s">
        <v>14</v>
      </c>
      <c r="R89" s="2" t="s">
        <v>15</v>
      </c>
      <c r="S89" s="2" t="s">
        <v>16</v>
      </c>
      <c r="T89" s="2" t="s">
        <v>17</v>
      </c>
      <c r="U89" s="2" t="s">
        <v>18</v>
      </c>
      <c r="V89" s="2"/>
    </row>
    <row r="90" spans="1:22" x14ac:dyDescent="0.45">
      <c r="A90" t="s">
        <v>19</v>
      </c>
      <c r="B90" t="s">
        <v>20</v>
      </c>
      <c r="C90" t="s">
        <v>21</v>
      </c>
      <c r="D90" t="s">
        <v>22</v>
      </c>
      <c r="E90" t="s">
        <v>23</v>
      </c>
      <c r="F90" t="s">
        <v>88</v>
      </c>
      <c r="G90" t="s">
        <v>89</v>
      </c>
      <c r="H90" t="s">
        <v>90</v>
      </c>
      <c r="J90" t="s">
        <v>27</v>
      </c>
      <c r="L90">
        <v>12.08</v>
      </c>
      <c r="M90" s="3">
        <v>385.04</v>
      </c>
      <c r="N90" t="s">
        <v>28</v>
      </c>
      <c r="O90" s="3">
        <v>178.21</v>
      </c>
      <c r="P90" s="3">
        <v>18</v>
      </c>
      <c r="Q90" s="3">
        <v>0</v>
      </c>
      <c r="R90" s="3">
        <v>0</v>
      </c>
      <c r="S90" s="3">
        <v>0</v>
      </c>
      <c r="T90" s="3">
        <v>0</v>
      </c>
      <c r="U90" s="3">
        <f>SUM(M90:T90)</f>
        <v>581.25</v>
      </c>
    </row>
    <row r="91" spans="1:22" s="4" customFormat="1" x14ac:dyDescent="0.45">
      <c r="H91" s="4" t="s">
        <v>29</v>
      </c>
      <c r="J91" s="5">
        <f>M91/L91</f>
        <v>31.874172185430464</v>
      </c>
      <c r="L91" s="4">
        <f>L90</f>
        <v>12.08</v>
      </c>
      <c r="M91" s="6">
        <f>M90</f>
        <v>385.04</v>
      </c>
      <c r="N91" s="6" t="s">
        <v>27</v>
      </c>
      <c r="O91" s="6">
        <f t="shared" ref="O91:U91" si="25">O90</f>
        <v>178.21</v>
      </c>
      <c r="P91" s="6">
        <f t="shared" si="25"/>
        <v>18</v>
      </c>
      <c r="Q91" s="6">
        <f t="shared" si="25"/>
        <v>0</v>
      </c>
      <c r="R91" s="6">
        <f t="shared" si="25"/>
        <v>0</v>
      </c>
      <c r="S91" s="6">
        <f t="shared" si="25"/>
        <v>0</v>
      </c>
      <c r="T91" s="6">
        <f t="shared" si="25"/>
        <v>0</v>
      </c>
      <c r="U91" s="6">
        <f t="shared" si="25"/>
        <v>581.25</v>
      </c>
      <c r="V91" s="6"/>
    </row>
    <row r="94" spans="1:22" s="1" customFormat="1" x14ac:dyDescent="0.4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  <c r="H94" s="1" t="s">
        <v>7</v>
      </c>
      <c r="J94" s="1" t="s">
        <v>8</v>
      </c>
      <c r="L94" s="1" t="s">
        <v>9</v>
      </c>
      <c r="M94" s="2" t="s">
        <v>10</v>
      </c>
      <c r="N94" s="1" t="s">
        <v>11</v>
      </c>
      <c r="O94" s="2" t="s">
        <v>12</v>
      </c>
      <c r="P94" s="2" t="s">
        <v>13</v>
      </c>
      <c r="Q94" s="2" t="s">
        <v>14</v>
      </c>
      <c r="R94" s="2" t="s">
        <v>15</v>
      </c>
      <c r="S94" s="2" t="s">
        <v>16</v>
      </c>
      <c r="T94" s="2" t="s">
        <v>17</v>
      </c>
      <c r="U94" s="2" t="s">
        <v>18</v>
      </c>
      <c r="V94" s="2"/>
    </row>
    <row r="95" spans="1:22" x14ac:dyDescent="0.45">
      <c r="A95" t="s">
        <v>19</v>
      </c>
      <c r="B95" t="s">
        <v>20</v>
      </c>
      <c r="C95" t="s">
        <v>21</v>
      </c>
      <c r="D95" t="s">
        <v>50</v>
      </c>
      <c r="E95" t="s">
        <v>51</v>
      </c>
      <c r="F95" t="s">
        <v>91</v>
      </c>
      <c r="G95" t="s">
        <v>92</v>
      </c>
      <c r="H95" t="s">
        <v>93</v>
      </c>
      <c r="J95" t="s">
        <v>27</v>
      </c>
      <c r="L95">
        <v>9.9</v>
      </c>
      <c r="M95" s="3">
        <v>288.89</v>
      </c>
      <c r="N95" t="s">
        <v>28</v>
      </c>
      <c r="O95" s="3">
        <v>173.54</v>
      </c>
      <c r="P95" s="3">
        <v>9</v>
      </c>
      <c r="Q95" s="3">
        <v>0</v>
      </c>
      <c r="R95" s="3">
        <v>0</v>
      </c>
      <c r="S95" s="3">
        <v>0</v>
      </c>
      <c r="T95" s="3">
        <v>0</v>
      </c>
      <c r="U95" s="3">
        <f>SUM(M95:T95)</f>
        <v>471.42999999999995</v>
      </c>
    </row>
    <row r="96" spans="1:22" s="4" customFormat="1" x14ac:dyDescent="0.45">
      <c r="H96" s="4" t="s">
        <v>29</v>
      </c>
      <c r="J96" s="5">
        <f>M96/L96</f>
        <v>29.180808080808077</v>
      </c>
      <c r="L96" s="4">
        <f>L95</f>
        <v>9.9</v>
      </c>
      <c r="M96" s="6">
        <f>M95</f>
        <v>288.89</v>
      </c>
      <c r="N96" s="6" t="s">
        <v>27</v>
      </c>
      <c r="O96" s="6">
        <f t="shared" ref="O96:U96" si="26">O95</f>
        <v>173.54</v>
      </c>
      <c r="P96" s="6">
        <f t="shared" si="26"/>
        <v>9</v>
      </c>
      <c r="Q96" s="6">
        <f t="shared" si="26"/>
        <v>0</v>
      </c>
      <c r="R96" s="6">
        <f t="shared" si="26"/>
        <v>0</v>
      </c>
      <c r="S96" s="6">
        <f t="shared" si="26"/>
        <v>0</v>
      </c>
      <c r="T96" s="6">
        <f t="shared" si="26"/>
        <v>0</v>
      </c>
      <c r="U96" s="6">
        <f t="shared" si="26"/>
        <v>471.42999999999995</v>
      </c>
      <c r="V96" s="6"/>
    </row>
    <row r="99" spans="1:22" s="1" customFormat="1" x14ac:dyDescent="0.4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J99" s="1" t="s">
        <v>8</v>
      </c>
      <c r="L99" s="1" t="s">
        <v>9</v>
      </c>
      <c r="M99" s="2" t="s">
        <v>10</v>
      </c>
      <c r="N99" s="1" t="s">
        <v>11</v>
      </c>
      <c r="O99" s="2" t="s">
        <v>12</v>
      </c>
      <c r="P99" s="2" t="s">
        <v>13</v>
      </c>
      <c r="Q99" s="2" t="s">
        <v>14</v>
      </c>
      <c r="R99" s="2" t="s">
        <v>15</v>
      </c>
      <c r="S99" s="2" t="s">
        <v>16</v>
      </c>
      <c r="T99" s="2" t="s">
        <v>17</v>
      </c>
      <c r="U99" s="2" t="s">
        <v>18</v>
      </c>
      <c r="V99" s="2"/>
    </row>
    <row r="100" spans="1:22" x14ac:dyDescent="0.45">
      <c r="A100" t="s">
        <v>52</v>
      </c>
      <c r="B100" t="s">
        <v>53</v>
      </c>
      <c r="C100" t="s">
        <v>21</v>
      </c>
      <c r="D100" t="s">
        <v>54</v>
      </c>
      <c r="E100" t="s">
        <v>55</v>
      </c>
      <c r="F100" t="s">
        <v>94</v>
      </c>
      <c r="G100" t="s">
        <v>95</v>
      </c>
      <c r="H100" t="s">
        <v>96</v>
      </c>
      <c r="J100" t="s">
        <v>27</v>
      </c>
      <c r="L100">
        <v>7.75</v>
      </c>
      <c r="M100" s="3">
        <v>138.36000000000001</v>
      </c>
      <c r="N100" t="s">
        <v>28</v>
      </c>
      <c r="O100" s="3">
        <v>62.1</v>
      </c>
      <c r="P100" s="3">
        <v>9</v>
      </c>
      <c r="Q100" s="3">
        <v>0</v>
      </c>
      <c r="R100" s="3">
        <v>0</v>
      </c>
      <c r="S100" s="3">
        <v>0</v>
      </c>
      <c r="T100" s="3">
        <v>0</v>
      </c>
      <c r="U100" s="3">
        <f>SUM(M100:T100)</f>
        <v>209.46</v>
      </c>
    </row>
    <row r="101" spans="1:22" s="4" customFormat="1" x14ac:dyDescent="0.45">
      <c r="H101" s="4" t="s">
        <v>29</v>
      </c>
      <c r="J101" s="5">
        <f>M101/L101</f>
        <v>17.852903225806454</v>
      </c>
      <c r="L101" s="4">
        <f>L100</f>
        <v>7.75</v>
      </c>
      <c r="M101" s="6">
        <f>M100</f>
        <v>138.36000000000001</v>
      </c>
      <c r="N101" s="6" t="s">
        <v>27</v>
      </c>
      <c r="O101" s="6">
        <f t="shared" ref="O101:U101" si="27">O100</f>
        <v>62.1</v>
      </c>
      <c r="P101" s="6">
        <f t="shared" si="27"/>
        <v>9</v>
      </c>
      <c r="Q101" s="6">
        <f t="shared" si="27"/>
        <v>0</v>
      </c>
      <c r="R101" s="6">
        <f t="shared" si="27"/>
        <v>0</v>
      </c>
      <c r="S101" s="6">
        <f t="shared" si="27"/>
        <v>0</v>
      </c>
      <c r="T101" s="6">
        <f t="shared" si="27"/>
        <v>0</v>
      </c>
      <c r="U101" s="6">
        <f t="shared" si="27"/>
        <v>209.46</v>
      </c>
      <c r="V101" s="6"/>
    </row>
    <row r="102" spans="1:22" s="4" customFormat="1" x14ac:dyDescent="0.45">
      <c r="H102" s="4" t="s">
        <v>33</v>
      </c>
      <c r="J102" s="5">
        <f>28.5-J101</f>
        <v>10.647096774193546</v>
      </c>
      <c r="L102" s="4">
        <f>L101</f>
        <v>7.75</v>
      </c>
      <c r="M102" s="6"/>
      <c r="N102" s="5">
        <f>ROUND(MAX(0,ROUND(L102*28.5-M101,3))+0.00000001,2)</f>
        <v>82.52</v>
      </c>
      <c r="O102" s="6"/>
      <c r="P102" s="6"/>
      <c r="Q102" s="6"/>
      <c r="R102" s="6"/>
      <c r="S102" s="6"/>
      <c r="T102" s="6"/>
      <c r="U102" s="6">
        <f>SUM(M102:T102)</f>
        <v>82.52</v>
      </c>
      <c r="V102" s="6"/>
    </row>
    <row r="103" spans="1:22" s="4" customFormat="1" x14ac:dyDescent="0.45">
      <c r="H103" s="4" t="s">
        <v>34</v>
      </c>
      <c r="J103" s="5">
        <f>SUM(J101:J102)</f>
        <v>28.5</v>
      </c>
      <c r="K103" s="5">
        <f t="shared" ref="K103" si="28">SUM(K101:K102)</f>
        <v>0</v>
      </c>
      <c r="L103" s="5" t="s">
        <v>27</v>
      </c>
      <c r="M103" s="5">
        <f t="shared" ref="M103:U103" si="29">SUM(M101:M102)</f>
        <v>138.36000000000001</v>
      </c>
      <c r="N103" s="5">
        <f t="shared" si="29"/>
        <v>82.52</v>
      </c>
      <c r="O103" s="5">
        <f t="shared" si="29"/>
        <v>62.1</v>
      </c>
      <c r="P103" s="5">
        <f t="shared" si="29"/>
        <v>9</v>
      </c>
      <c r="Q103" s="5">
        <f t="shared" si="29"/>
        <v>0</v>
      </c>
      <c r="R103" s="5">
        <f t="shared" si="29"/>
        <v>0</v>
      </c>
      <c r="S103" s="5">
        <f t="shared" si="29"/>
        <v>0</v>
      </c>
      <c r="T103" s="5">
        <f t="shared" si="29"/>
        <v>0</v>
      </c>
      <c r="U103" s="5">
        <f t="shared" si="29"/>
        <v>291.98</v>
      </c>
      <c r="V103" s="6"/>
    </row>
    <row r="104" spans="1:22" s="7" customFormat="1" x14ac:dyDescent="0.45"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9"/>
    </row>
    <row r="105" spans="1:22" s="1" customFormat="1" x14ac:dyDescent="0.4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J105" s="1" t="s">
        <v>8</v>
      </c>
      <c r="L105" s="1" t="s">
        <v>9</v>
      </c>
      <c r="M105" s="2" t="s">
        <v>10</v>
      </c>
      <c r="N105" s="1" t="s">
        <v>11</v>
      </c>
      <c r="O105" s="2" t="s">
        <v>12</v>
      </c>
      <c r="P105" s="2" t="s">
        <v>13</v>
      </c>
      <c r="Q105" s="2" t="s">
        <v>14</v>
      </c>
      <c r="R105" s="2" t="s">
        <v>15</v>
      </c>
      <c r="S105" s="2" t="s">
        <v>16</v>
      </c>
      <c r="T105" s="2" t="s">
        <v>17</v>
      </c>
      <c r="U105" s="2" t="s">
        <v>18</v>
      </c>
      <c r="V105" s="2"/>
    </row>
    <row r="106" spans="1:22" x14ac:dyDescent="0.45">
      <c r="A106" t="s">
        <v>19</v>
      </c>
      <c r="B106" t="s">
        <v>20</v>
      </c>
      <c r="C106" t="s">
        <v>21</v>
      </c>
      <c r="D106" t="s">
        <v>22</v>
      </c>
      <c r="E106" t="s">
        <v>23</v>
      </c>
      <c r="F106" t="s">
        <v>97</v>
      </c>
      <c r="G106" t="s">
        <v>98</v>
      </c>
      <c r="H106" t="s">
        <v>99</v>
      </c>
      <c r="J106" t="s">
        <v>27</v>
      </c>
      <c r="L106">
        <v>12.19</v>
      </c>
      <c r="M106" s="3">
        <v>385.04</v>
      </c>
      <c r="N106" t="s">
        <v>28</v>
      </c>
      <c r="O106" s="3">
        <v>178.21</v>
      </c>
      <c r="P106" s="3">
        <v>18</v>
      </c>
      <c r="Q106" s="3">
        <v>0</v>
      </c>
      <c r="R106" s="3">
        <v>0</v>
      </c>
      <c r="S106" s="3">
        <v>0</v>
      </c>
      <c r="T106" s="3">
        <v>0</v>
      </c>
      <c r="U106" s="3">
        <f>SUM(M106:T106)</f>
        <v>581.25</v>
      </c>
    </row>
    <row r="107" spans="1:22" s="4" customFormat="1" x14ac:dyDescent="0.45">
      <c r="H107" s="4" t="s">
        <v>29</v>
      </c>
      <c r="J107" s="5">
        <f>M107/L107</f>
        <v>31.586546349466779</v>
      </c>
      <c r="L107" s="4">
        <f>L106</f>
        <v>12.19</v>
      </c>
      <c r="M107" s="6">
        <f>M106</f>
        <v>385.04</v>
      </c>
      <c r="N107" s="6" t="s">
        <v>27</v>
      </c>
      <c r="O107" s="6">
        <f t="shared" ref="O107:U107" si="30">O106</f>
        <v>178.21</v>
      </c>
      <c r="P107" s="6">
        <f t="shared" si="30"/>
        <v>18</v>
      </c>
      <c r="Q107" s="6">
        <f t="shared" si="30"/>
        <v>0</v>
      </c>
      <c r="R107" s="6">
        <f t="shared" si="30"/>
        <v>0</v>
      </c>
      <c r="S107" s="6">
        <f t="shared" si="30"/>
        <v>0</v>
      </c>
      <c r="T107" s="6">
        <f t="shared" si="30"/>
        <v>0</v>
      </c>
      <c r="U107" s="6">
        <f t="shared" si="30"/>
        <v>581.25</v>
      </c>
      <c r="V107" s="6"/>
    </row>
    <row r="110" spans="1:22" s="1" customFormat="1" x14ac:dyDescent="0.4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</v>
      </c>
      <c r="G110" s="1" t="s">
        <v>6</v>
      </c>
      <c r="H110" s="1" t="s">
        <v>7</v>
      </c>
      <c r="J110" s="1" t="s">
        <v>8</v>
      </c>
      <c r="L110" s="1" t="s">
        <v>9</v>
      </c>
      <c r="M110" s="2" t="s">
        <v>10</v>
      </c>
      <c r="N110" s="1" t="s">
        <v>11</v>
      </c>
      <c r="O110" s="2" t="s">
        <v>12</v>
      </c>
      <c r="P110" s="2" t="s">
        <v>13</v>
      </c>
      <c r="Q110" s="2" t="s">
        <v>14</v>
      </c>
      <c r="R110" s="2" t="s">
        <v>15</v>
      </c>
      <c r="S110" s="2" t="s">
        <v>16</v>
      </c>
      <c r="T110" s="2" t="s">
        <v>17</v>
      </c>
      <c r="U110" s="2" t="s">
        <v>18</v>
      </c>
      <c r="V110" s="2"/>
    </row>
    <row r="111" spans="1:22" x14ac:dyDescent="0.45">
      <c r="A111" t="s">
        <v>19</v>
      </c>
      <c r="B111" t="s">
        <v>20</v>
      </c>
      <c r="C111" t="s">
        <v>21</v>
      </c>
      <c r="D111" t="s">
        <v>50</v>
      </c>
      <c r="E111" t="s">
        <v>51</v>
      </c>
      <c r="F111" t="s">
        <v>100</v>
      </c>
      <c r="G111" t="s">
        <v>101</v>
      </c>
      <c r="H111" t="s">
        <v>102</v>
      </c>
      <c r="J111" t="s">
        <v>27</v>
      </c>
      <c r="L111">
        <v>9.7799999999999994</v>
      </c>
      <c r="M111" s="3">
        <v>288.89</v>
      </c>
      <c r="N111" t="s">
        <v>28</v>
      </c>
      <c r="O111" s="3">
        <v>173.54</v>
      </c>
      <c r="P111" s="3">
        <v>9</v>
      </c>
      <c r="Q111" s="3">
        <v>0</v>
      </c>
      <c r="R111" s="3">
        <v>0</v>
      </c>
      <c r="S111" s="3">
        <v>0</v>
      </c>
      <c r="T111" s="3">
        <v>0</v>
      </c>
      <c r="U111" s="3">
        <f>SUM(M111:T111)</f>
        <v>471.42999999999995</v>
      </c>
    </row>
    <row r="112" spans="1:22" s="4" customFormat="1" x14ac:dyDescent="0.45">
      <c r="H112" s="4" t="s">
        <v>29</v>
      </c>
      <c r="J112" s="5">
        <f>M112/L112</f>
        <v>29.538854805725972</v>
      </c>
      <c r="L112" s="4">
        <f>L111</f>
        <v>9.7799999999999994</v>
      </c>
      <c r="M112" s="6">
        <f>M111</f>
        <v>288.89</v>
      </c>
      <c r="N112" s="6" t="s">
        <v>27</v>
      </c>
      <c r="O112" s="6">
        <f t="shared" ref="O112:U112" si="31">O111</f>
        <v>173.54</v>
      </c>
      <c r="P112" s="6">
        <f t="shared" si="31"/>
        <v>9</v>
      </c>
      <c r="Q112" s="6">
        <f t="shared" si="31"/>
        <v>0</v>
      </c>
      <c r="R112" s="6">
        <f t="shared" si="31"/>
        <v>0</v>
      </c>
      <c r="S112" s="6">
        <f t="shared" si="31"/>
        <v>0</v>
      </c>
      <c r="T112" s="6">
        <f t="shared" si="31"/>
        <v>0</v>
      </c>
      <c r="U112" s="6">
        <f t="shared" si="31"/>
        <v>471.42999999999995</v>
      </c>
      <c r="V112" s="6"/>
    </row>
    <row r="115" spans="1:22" s="1" customFormat="1" x14ac:dyDescent="0.4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5</v>
      </c>
      <c r="G115" s="1" t="s">
        <v>6</v>
      </c>
      <c r="H115" s="1" t="s">
        <v>7</v>
      </c>
      <c r="J115" s="1" t="s">
        <v>8</v>
      </c>
      <c r="L115" s="1" t="s">
        <v>9</v>
      </c>
      <c r="M115" s="2" t="s">
        <v>10</v>
      </c>
      <c r="N115" s="1" t="s">
        <v>11</v>
      </c>
      <c r="O115" s="2" t="s">
        <v>12</v>
      </c>
      <c r="P115" s="2" t="s">
        <v>13</v>
      </c>
      <c r="Q115" s="2" t="s">
        <v>14</v>
      </c>
      <c r="R115" s="2" t="s">
        <v>15</v>
      </c>
      <c r="S115" s="2" t="s">
        <v>16</v>
      </c>
      <c r="T115" s="2" t="s">
        <v>17</v>
      </c>
      <c r="U115" s="2" t="s">
        <v>18</v>
      </c>
      <c r="V115" s="2"/>
    </row>
    <row r="116" spans="1:22" x14ac:dyDescent="0.45">
      <c r="A116" t="s">
        <v>19</v>
      </c>
      <c r="B116" t="s">
        <v>20</v>
      </c>
      <c r="C116" t="s">
        <v>21</v>
      </c>
      <c r="D116" t="s">
        <v>22</v>
      </c>
      <c r="E116" t="s">
        <v>23</v>
      </c>
      <c r="F116" t="s">
        <v>103</v>
      </c>
      <c r="G116" t="s">
        <v>104</v>
      </c>
      <c r="H116" t="s">
        <v>105</v>
      </c>
      <c r="J116" t="s">
        <v>27</v>
      </c>
      <c r="L116">
        <v>12.08</v>
      </c>
      <c r="M116" s="3">
        <v>385.04</v>
      </c>
      <c r="N116" t="s">
        <v>28</v>
      </c>
      <c r="O116" s="3">
        <v>178.21</v>
      </c>
      <c r="P116" s="3">
        <v>18</v>
      </c>
      <c r="Q116" s="3">
        <v>0</v>
      </c>
      <c r="R116" s="3">
        <v>0</v>
      </c>
      <c r="S116" s="3">
        <v>0</v>
      </c>
      <c r="T116" s="3">
        <v>0</v>
      </c>
      <c r="U116" s="3">
        <f>SUM(M116:T116)</f>
        <v>581.25</v>
      </c>
    </row>
    <row r="117" spans="1:22" s="4" customFormat="1" x14ac:dyDescent="0.45">
      <c r="H117" s="4" t="s">
        <v>29</v>
      </c>
      <c r="J117" s="5">
        <f>M117/L117</f>
        <v>31.874172185430464</v>
      </c>
      <c r="L117" s="4">
        <f>L116</f>
        <v>12.08</v>
      </c>
      <c r="M117" s="6">
        <f>M116</f>
        <v>385.04</v>
      </c>
      <c r="N117" s="6" t="s">
        <v>27</v>
      </c>
      <c r="O117" s="6">
        <f t="shared" ref="O117:U117" si="32">O116</f>
        <v>178.21</v>
      </c>
      <c r="P117" s="6">
        <f t="shared" si="32"/>
        <v>18</v>
      </c>
      <c r="Q117" s="6">
        <f t="shared" si="32"/>
        <v>0</v>
      </c>
      <c r="R117" s="6">
        <f t="shared" si="32"/>
        <v>0</v>
      </c>
      <c r="S117" s="6">
        <f t="shared" si="32"/>
        <v>0</v>
      </c>
      <c r="T117" s="6">
        <f t="shared" si="32"/>
        <v>0</v>
      </c>
      <c r="U117" s="6">
        <f t="shared" si="32"/>
        <v>581.25</v>
      </c>
      <c r="V117" s="6"/>
    </row>
    <row r="120" spans="1:22" s="1" customFormat="1" x14ac:dyDescent="0.4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J120" s="1" t="s">
        <v>8</v>
      </c>
      <c r="L120" s="1" t="s">
        <v>9</v>
      </c>
      <c r="M120" s="2" t="s">
        <v>10</v>
      </c>
      <c r="N120" s="1" t="s">
        <v>11</v>
      </c>
      <c r="O120" s="2" t="s">
        <v>12</v>
      </c>
      <c r="P120" s="2" t="s">
        <v>13</v>
      </c>
      <c r="Q120" s="2" t="s">
        <v>14</v>
      </c>
      <c r="R120" s="2" t="s">
        <v>15</v>
      </c>
      <c r="S120" s="2" t="s">
        <v>16</v>
      </c>
      <c r="T120" s="2" t="s">
        <v>17</v>
      </c>
      <c r="U120" s="2" t="s">
        <v>18</v>
      </c>
      <c r="V120" s="2"/>
    </row>
    <row r="121" spans="1:22" x14ac:dyDescent="0.45">
      <c r="A121" t="s">
        <v>19</v>
      </c>
      <c r="B121" t="s">
        <v>20</v>
      </c>
      <c r="C121" t="s">
        <v>21</v>
      </c>
      <c r="D121" t="s">
        <v>22</v>
      </c>
      <c r="E121" t="s">
        <v>23</v>
      </c>
      <c r="F121" t="s">
        <v>106</v>
      </c>
      <c r="G121" t="s">
        <v>107</v>
      </c>
      <c r="H121" t="s">
        <v>108</v>
      </c>
      <c r="J121" t="s">
        <v>27</v>
      </c>
      <c r="L121">
        <v>13.59</v>
      </c>
      <c r="M121" s="3">
        <v>385.04</v>
      </c>
      <c r="N121" t="s">
        <v>28</v>
      </c>
      <c r="O121" s="3">
        <v>178.21</v>
      </c>
      <c r="P121" s="3">
        <v>18</v>
      </c>
      <c r="Q121" s="3">
        <v>0</v>
      </c>
      <c r="R121" s="3">
        <v>0</v>
      </c>
      <c r="S121" s="3">
        <v>0</v>
      </c>
      <c r="T121" s="3">
        <v>0</v>
      </c>
      <c r="U121" s="3">
        <f>SUM(M121:T121)</f>
        <v>581.25</v>
      </c>
    </row>
    <row r="122" spans="1:22" s="4" customFormat="1" x14ac:dyDescent="0.45">
      <c r="H122" s="4" t="s">
        <v>29</v>
      </c>
      <c r="J122" s="5">
        <f>M122/L122</f>
        <v>28.332597498160414</v>
      </c>
      <c r="L122" s="4">
        <f>L121</f>
        <v>13.59</v>
      </c>
      <c r="M122" s="6">
        <f>M121</f>
        <v>385.04</v>
      </c>
      <c r="N122" s="6" t="s">
        <v>27</v>
      </c>
      <c r="O122" s="6">
        <f t="shared" ref="O122:U122" si="33">O121</f>
        <v>178.21</v>
      </c>
      <c r="P122" s="6">
        <f t="shared" si="33"/>
        <v>18</v>
      </c>
      <c r="Q122" s="6">
        <f t="shared" si="33"/>
        <v>0</v>
      </c>
      <c r="R122" s="6">
        <f t="shared" si="33"/>
        <v>0</v>
      </c>
      <c r="S122" s="6">
        <f t="shared" si="33"/>
        <v>0</v>
      </c>
      <c r="T122" s="6">
        <f t="shared" si="33"/>
        <v>0</v>
      </c>
      <c r="U122" s="6">
        <f t="shared" si="33"/>
        <v>581.25</v>
      </c>
      <c r="V122" s="6"/>
    </row>
    <row r="123" spans="1:22" s="4" customFormat="1" x14ac:dyDescent="0.45">
      <c r="H123" s="4" t="s">
        <v>33</v>
      </c>
      <c r="J123" s="5">
        <f>28.5-J122</f>
        <v>0.16740250183958594</v>
      </c>
      <c r="L123" s="4">
        <f>L122</f>
        <v>13.59</v>
      </c>
      <c r="M123" s="6"/>
      <c r="N123" s="5">
        <f>ROUND(MAX(0,ROUND(L123*28.5-M122,3))+0.00000001,2)</f>
        <v>2.2799999999999998</v>
      </c>
      <c r="O123" s="6"/>
      <c r="P123" s="6"/>
      <c r="Q123" s="6"/>
      <c r="R123" s="6"/>
      <c r="S123" s="6"/>
      <c r="T123" s="6"/>
      <c r="U123" s="6">
        <f>SUM(M123:T123)</f>
        <v>2.2799999999999998</v>
      </c>
      <c r="V123" s="6"/>
    </row>
    <row r="124" spans="1:22" s="4" customFormat="1" x14ac:dyDescent="0.45">
      <c r="H124" s="4" t="s">
        <v>34</v>
      </c>
      <c r="J124" s="5">
        <f>SUM(J122:J123)</f>
        <v>28.5</v>
      </c>
      <c r="K124" s="5">
        <f t="shared" ref="K124" si="34">SUM(K122:K123)</f>
        <v>0</v>
      </c>
      <c r="L124" s="5" t="s">
        <v>27</v>
      </c>
      <c r="M124" s="5">
        <f t="shared" ref="M124:U124" si="35">SUM(M122:M123)</f>
        <v>385.04</v>
      </c>
      <c r="N124" s="5">
        <f t="shared" si="35"/>
        <v>2.2799999999999998</v>
      </c>
      <c r="O124" s="5">
        <f t="shared" si="35"/>
        <v>178.21</v>
      </c>
      <c r="P124" s="5">
        <f t="shared" si="35"/>
        <v>18</v>
      </c>
      <c r="Q124" s="5">
        <f t="shared" si="35"/>
        <v>0</v>
      </c>
      <c r="R124" s="5">
        <f t="shared" si="35"/>
        <v>0</v>
      </c>
      <c r="S124" s="5">
        <f t="shared" si="35"/>
        <v>0</v>
      </c>
      <c r="T124" s="5">
        <f t="shared" si="35"/>
        <v>0</v>
      </c>
      <c r="U124" s="5">
        <f t="shared" si="35"/>
        <v>583.53</v>
      </c>
      <c r="V124" s="6"/>
    </row>
    <row r="125" spans="1:22" s="7" customFormat="1" x14ac:dyDescent="0.45"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9"/>
    </row>
    <row r="126" spans="1:22" s="1" customFormat="1" x14ac:dyDescent="0.4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5</v>
      </c>
      <c r="G126" s="1" t="s">
        <v>6</v>
      </c>
      <c r="H126" s="1" t="s">
        <v>7</v>
      </c>
      <c r="J126" s="1" t="s">
        <v>8</v>
      </c>
      <c r="L126" s="1" t="s">
        <v>9</v>
      </c>
      <c r="M126" s="2" t="s">
        <v>10</v>
      </c>
      <c r="N126" s="1" t="s">
        <v>11</v>
      </c>
      <c r="O126" s="2" t="s">
        <v>12</v>
      </c>
      <c r="P126" s="2" t="s">
        <v>13</v>
      </c>
      <c r="Q126" s="2" t="s">
        <v>14</v>
      </c>
      <c r="R126" s="2" t="s">
        <v>15</v>
      </c>
      <c r="S126" s="2" t="s">
        <v>16</v>
      </c>
      <c r="T126" s="2" t="s">
        <v>17</v>
      </c>
      <c r="U126" s="2" t="s">
        <v>18</v>
      </c>
      <c r="V126" s="2"/>
    </row>
    <row r="127" spans="1:22" x14ac:dyDescent="0.45">
      <c r="A127" t="s">
        <v>19</v>
      </c>
      <c r="B127" t="s">
        <v>20</v>
      </c>
      <c r="C127" t="s">
        <v>21</v>
      </c>
      <c r="D127" t="s">
        <v>22</v>
      </c>
      <c r="E127" t="s">
        <v>23</v>
      </c>
      <c r="F127" t="s">
        <v>109</v>
      </c>
      <c r="G127" t="s">
        <v>110</v>
      </c>
      <c r="H127" t="s">
        <v>111</v>
      </c>
      <c r="J127" t="s">
        <v>27</v>
      </c>
      <c r="L127">
        <v>14.16</v>
      </c>
      <c r="M127" s="3">
        <v>385.04</v>
      </c>
      <c r="N127" t="s">
        <v>28</v>
      </c>
      <c r="O127" s="3">
        <v>178.21</v>
      </c>
      <c r="P127" s="3">
        <v>18</v>
      </c>
      <c r="Q127" s="3">
        <v>0</v>
      </c>
      <c r="R127" s="3">
        <v>0</v>
      </c>
      <c r="S127" s="3">
        <v>0</v>
      </c>
      <c r="T127" s="3">
        <v>0</v>
      </c>
      <c r="U127" s="3">
        <f>SUM(M127:T127)</f>
        <v>581.25</v>
      </c>
    </row>
    <row r="128" spans="1:22" s="4" customFormat="1" x14ac:dyDescent="0.45">
      <c r="H128" s="4" t="s">
        <v>29</v>
      </c>
      <c r="J128" s="5">
        <f>M128/L128</f>
        <v>27.192090395480228</v>
      </c>
      <c r="L128" s="4">
        <f>L127</f>
        <v>14.16</v>
      </c>
      <c r="M128" s="6">
        <f>M127</f>
        <v>385.04</v>
      </c>
      <c r="N128" s="6" t="s">
        <v>27</v>
      </c>
      <c r="O128" s="6">
        <f t="shared" ref="O128:U128" si="36">O127</f>
        <v>178.21</v>
      </c>
      <c r="P128" s="6">
        <f t="shared" si="36"/>
        <v>18</v>
      </c>
      <c r="Q128" s="6">
        <f t="shared" si="36"/>
        <v>0</v>
      </c>
      <c r="R128" s="6">
        <f t="shared" si="36"/>
        <v>0</v>
      </c>
      <c r="S128" s="6">
        <f t="shared" si="36"/>
        <v>0</v>
      </c>
      <c r="T128" s="6">
        <f t="shared" si="36"/>
        <v>0</v>
      </c>
      <c r="U128" s="6">
        <f t="shared" si="36"/>
        <v>581.25</v>
      </c>
      <c r="V128" s="6"/>
    </row>
    <row r="129" spans="1:22" s="4" customFormat="1" x14ac:dyDescent="0.45">
      <c r="H129" s="4" t="s">
        <v>33</v>
      </c>
      <c r="J129" s="5">
        <f>28.5-J128</f>
        <v>1.3079096045197716</v>
      </c>
      <c r="L129" s="4">
        <f>L128</f>
        <v>14.16</v>
      </c>
      <c r="M129" s="6"/>
      <c r="N129" s="5">
        <f>L129*J129</f>
        <v>18.519999999999964</v>
      </c>
      <c r="O129" s="6"/>
      <c r="P129" s="6"/>
      <c r="Q129" s="6"/>
      <c r="R129" s="6"/>
      <c r="S129" s="6"/>
      <c r="T129" s="6"/>
      <c r="U129" s="6">
        <f>SUM(M129:T129)</f>
        <v>18.519999999999964</v>
      </c>
      <c r="V129" s="6"/>
    </row>
    <row r="130" spans="1:22" s="4" customFormat="1" x14ac:dyDescent="0.45">
      <c r="H130" s="4" t="s">
        <v>34</v>
      </c>
      <c r="J130" s="5">
        <f>SUM(J128:J129)</f>
        <v>28.5</v>
      </c>
      <c r="K130" s="5">
        <f t="shared" ref="K130" si="37">SUM(K128:K129)</f>
        <v>0</v>
      </c>
      <c r="L130" s="5" t="s">
        <v>27</v>
      </c>
      <c r="M130" s="5">
        <f t="shared" ref="M130:U130" si="38">SUM(M128:M129)</f>
        <v>385.04</v>
      </c>
      <c r="N130" s="5">
        <f t="shared" si="38"/>
        <v>18.519999999999964</v>
      </c>
      <c r="O130" s="5">
        <f t="shared" si="38"/>
        <v>178.21</v>
      </c>
      <c r="P130" s="5">
        <f t="shared" si="38"/>
        <v>18</v>
      </c>
      <c r="Q130" s="5">
        <f t="shared" si="38"/>
        <v>0</v>
      </c>
      <c r="R130" s="5">
        <f t="shared" si="38"/>
        <v>0</v>
      </c>
      <c r="S130" s="5">
        <f t="shared" si="38"/>
        <v>0</v>
      </c>
      <c r="T130" s="5">
        <f t="shared" si="38"/>
        <v>0</v>
      </c>
      <c r="U130" s="5">
        <f t="shared" si="38"/>
        <v>599.77</v>
      </c>
      <c r="V130" s="6"/>
    </row>
    <row r="131" spans="1:22" s="7" customFormat="1" x14ac:dyDescent="0.45"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9"/>
    </row>
    <row r="132" spans="1:22" s="1" customFormat="1" x14ac:dyDescent="0.45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  <c r="H132" s="1" t="s">
        <v>7</v>
      </c>
      <c r="J132" s="1" t="s">
        <v>8</v>
      </c>
      <c r="L132" s="1" t="s">
        <v>9</v>
      </c>
      <c r="M132" s="2" t="s">
        <v>10</v>
      </c>
      <c r="N132" s="1" t="s">
        <v>11</v>
      </c>
      <c r="O132" s="2" t="s">
        <v>12</v>
      </c>
      <c r="P132" s="2" t="s">
        <v>13</v>
      </c>
      <c r="Q132" s="2" t="s">
        <v>14</v>
      </c>
      <c r="R132" s="2" t="s">
        <v>15</v>
      </c>
      <c r="S132" s="2" t="s">
        <v>16</v>
      </c>
      <c r="T132" s="2" t="s">
        <v>17</v>
      </c>
      <c r="U132" s="2" t="s">
        <v>18</v>
      </c>
      <c r="V132" s="2"/>
    </row>
    <row r="133" spans="1:22" x14ac:dyDescent="0.45">
      <c r="A133" t="s">
        <v>19</v>
      </c>
      <c r="B133" t="s">
        <v>20</v>
      </c>
      <c r="C133" t="s">
        <v>21</v>
      </c>
      <c r="D133" t="s">
        <v>22</v>
      </c>
      <c r="E133" t="s">
        <v>23</v>
      </c>
      <c r="F133" t="s">
        <v>112</v>
      </c>
      <c r="G133" t="s">
        <v>113</v>
      </c>
      <c r="H133" t="s">
        <v>114</v>
      </c>
      <c r="J133" t="s">
        <v>27</v>
      </c>
      <c r="L133">
        <v>13.16</v>
      </c>
      <c r="M133" s="3">
        <v>385.04</v>
      </c>
      <c r="N133" t="s">
        <v>28</v>
      </c>
      <c r="O133" s="3">
        <v>178.21</v>
      </c>
      <c r="P133" s="3">
        <v>18</v>
      </c>
      <c r="Q133" s="3">
        <v>0</v>
      </c>
      <c r="R133" s="3">
        <v>0</v>
      </c>
      <c r="S133" s="3">
        <v>0</v>
      </c>
      <c r="T133" s="3">
        <v>0</v>
      </c>
      <c r="U133" s="3">
        <f>SUM(M133:T133)</f>
        <v>581.25</v>
      </c>
    </row>
    <row r="134" spans="1:22" s="4" customFormat="1" x14ac:dyDescent="0.45">
      <c r="H134" s="4" t="s">
        <v>29</v>
      </c>
      <c r="J134" s="5">
        <f>M134/L134</f>
        <v>29.258358662613983</v>
      </c>
      <c r="L134" s="4">
        <f>L133</f>
        <v>13.16</v>
      </c>
      <c r="M134" s="6">
        <f>M133</f>
        <v>385.04</v>
      </c>
      <c r="N134" s="6" t="s">
        <v>27</v>
      </c>
      <c r="O134" s="6">
        <f t="shared" ref="O134:U134" si="39">O133</f>
        <v>178.21</v>
      </c>
      <c r="P134" s="6">
        <f t="shared" si="39"/>
        <v>18</v>
      </c>
      <c r="Q134" s="6">
        <f t="shared" si="39"/>
        <v>0</v>
      </c>
      <c r="R134" s="6">
        <f t="shared" si="39"/>
        <v>0</v>
      </c>
      <c r="S134" s="6">
        <f t="shared" si="39"/>
        <v>0</v>
      </c>
      <c r="T134" s="6">
        <f t="shared" si="39"/>
        <v>0</v>
      </c>
      <c r="U134" s="6">
        <f t="shared" si="39"/>
        <v>581.25</v>
      </c>
      <c r="V134" s="6"/>
    </row>
    <row r="137" spans="1:22" s="1" customFormat="1" x14ac:dyDescent="0.4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G137" s="1" t="s">
        <v>6</v>
      </c>
      <c r="H137" s="1" t="s">
        <v>7</v>
      </c>
      <c r="J137" s="1" t="s">
        <v>8</v>
      </c>
      <c r="L137" s="1" t="s">
        <v>9</v>
      </c>
      <c r="M137" s="2" t="s">
        <v>10</v>
      </c>
      <c r="N137" s="1" t="s">
        <v>11</v>
      </c>
      <c r="O137" s="2" t="s">
        <v>12</v>
      </c>
      <c r="P137" s="2" t="s">
        <v>13</v>
      </c>
      <c r="Q137" s="2" t="s">
        <v>14</v>
      </c>
      <c r="R137" s="2" t="s">
        <v>15</v>
      </c>
      <c r="S137" s="2" t="s">
        <v>16</v>
      </c>
      <c r="T137" s="2" t="s">
        <v>17</v>
      </c>
      <c r="U137" s="2" t="s">
        <v>18</v>
      </c>
      <c r="V137" s="2"/>
    </row>
    <row r="138" spans="1:22" x14ac:dyDescent="0.45">
      <c r="A138" t="s">
        <v>19</v>
      </c>
      <c r="B138" t="s">
        <v>20</v>
      </c>
      <c r="C138" t="s">
        <v>21</v>
      </c>
      <c r="D138" t="s">
        <v>22</v>
      </c>
      <c r="E138" t="s">
        <v>23</v>
      </c>
      <c r="F138" t="s">
        <v>115</v>
      </c>
      <c r="G138" t="s">
        <v>83</v>
      </c>
      <c r="H138" t="s">
        <v>116</v>
      </c>
      <c r="J138" t="s">
        <v>27</v>
      </c>
      <c r="L138">
        <v>13.2</v>
      </c>
      <c r="M138" s="3">
        <v>385.04</v>
      </c>
      <c r="N138" t="s">
        <v>28</v>
      </c>
      <c r="O138" s="3">
        <v>178.21</v>
      </c>
      <c r="P138" s="3">
        <v>18</v>
      </c>
      <c r="Q138" s="3">
        <v>0</v>
      </c>
      <c r="R138" s="3">
        <v>0</v>
      </c>
      <c r="S138" s="3">
        <v>0</v>
      </c>
      <c r="T138" s="3">
        <v>0</v>
      </c>
      <c r="U138" s="3">
        <f>SUM(M138:T138)</f>
        <v>581.25</v>
      </c>
    </row>
    <row r="139" spans="1:22" s="4" customFormat="1" x14ac:dyDescent="0.45">
      <c r="H139" s="4" t="s">
        <v>29</v>
      </c>
      <c r="J139" s="5">
        <f>M139/L139</f>
        <v>29.169696969696972</v>
      </c>
      <c r="L139" s="4">
        <f>L138</f>
        <v>13.2</v>
      </c>
      <c r="M139" s="6">
        <f>M138</f>
        <v>385.04</v>
      </c>
      <c r="N139" s="6" t="s">
        <v>27</v>
      </c>
      <c r="O139" s="6">
        <f t="shared" ref="O139:U139" si="40">O138</f>
        <v>178.21</v>
      </c>
      <c r="P139" s="6">
        <f t="shared" si="40"/>
        <v>18</v>
      </c>
      <c r="Q139" s="6">
        <f t="shared" si="40"/>
        <v>0</v>
      </c>
      <c r="R139" s="6">
        <f t="shared" si="40"/>
        <v>0</v>
      </c>
      <c r="S139" s="6">
        <f t="shared" si="40"/>
        <v>0</v>
      </c>
      <c r="T139" s="6">
        <f t="shared" si="40"/>
        <v>0</v>
      </c>
      <c r="U139" s="6">
        <f t="shared" si="40"/>
        <v>581.25</v>
      </c>
      <c r="V139" s="6"/>
    </row>
    <row r="143" spans="1:22" s="1" customFormat="1" x14ac:dyDescent="0.45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 t="s">
        <v>5</v>
      </c>
      <c r="G143" s="1" t="s">
        <v>6</v>
      </c>
      <c r="H143" s="1" t="s">
        <v>7</v>
      </c>
      <c r="J143" s="1" t="s">
        <v>8</v>
      </c>
      <c r="L143" s="1" t="s">
        <v>9</v>
      </c>
      <c r="M143" s="2" t="s">
        <v>10</v>
      </c>
      <c r="N143" s="1" t="s">
        <v>11</v>
      </c>
      <c r="O143" s="2" t="s">
        <v>12</v>
      </c>
      <c r="P143" s="2" t="s">
        <v>13</v>
      </c>
      <c r="Q143" s="2" t="s">
        <v>14</v>
      </c>
      <c r="R143" s="2" t="s">
        <v>15</v>
      </c>
      <c r="S143" s="2" t="s">
        <v>16</v>
      </c>
      <c r="T143" s="2" t="s">
        <v>17</v>
      </c>
      <c r="U143" s="2" t="s">
        <v>18</v>
      </c>
      <c r="V143" s="2"/>
    </row>
    <row r="144" spans="1:22" x14ac:dyDescent="0.45">
      <c r="A144" t="s">
        <v>19</v>
      </c>
      <c r="B144" t="s">
        <v>20</v>
      </c>
      <c r="C144" t="s">
        <v>21</v>
      </c>
      <c r="D144" t="s">
        <v>22</v>
      </c>
      <c r="E144" t="s">
        <v>23</v>
      </c>
      <c r="F144" t="s">
        <v>117</v>
      </c>
      <c r="G144" t="s">
        <v>118</v>
      </c>
      <c r="H144" t="s">
        <v>119</v>
      </c>
      <c r="J144" t="s">
        <v>27</v>
      </c>
      <c r="L144">
        <v>12.21</v>
      </c>
      <c r="M144" s="3">
        <v>385.04</v>
      </c>
      <c r="N144" t="s">
        <v>28</v>
      </c>
      <c r="O144" s="3">
        <v>178.21</v>
      </c>
      <c r="P144" s="3">
        <v>18</v>
      </c>
      <c r="Q144" s="3">
        <v>0</v>
      </c>
      <c r="R144" s="3">
        <v>0</v>
      </c>
      <c r="S144" s="3">
        <v>0</v>
      </c>
      <c r="T144" s="3">
        <v>0</v>
      </c>
      <c r="U144" s="3">
        <f>SUM(M144:T144)</f>
        <v>581.25</v>
      </c>
    </row>
    <row r="145" spans="1:22" s="4" customFormat="1" x14ac:dyDescent="0.45">
      <c r="H145" s="4" t="s">
        <v>29</v>
      </c>
      <c r="J145" s="5">
        <f>M145/L145</f>
        <v>31.534807534807534</v>
      </c>
      <c r="L145" s="4">
        <f>L144</f>
        <v>12.21</v>
      </c>
      <c r="M145" s="6">
        <f>M144</f>
        <v>385.04</v>
      </c>
      <c r="N145" s="6" t="s">
        <v>27</v>
      </c>
      <c r="O145" s="6">
        <f t="shared" ref="O145:U145" si="41">O144</f>
        <v>178.21</v>
      </c>
      <c r="P145" s="6">
        <f t="shared" si="41"/>
        <v>18</v>
      </c>
      <c r="Q145" s="6">
        <f t="shared" si="41"/>
        <v>0</v>
      </c>
      <c r="R145" s="6">
        <f t="shared" si="41"/>
        <v>0</v>
      </c>
      <c r="S145" s="6">
        <f t="shared" si="41"/>
        <v>0</v>
      </c>
      <c r="T145" s="6">
        <f t="shared" si="41"/>
        <v>0</v>
      </c>
      <c r="U145" s="6">
        <f t="shared" si="41"/>
        <v>581.25</v>
      </c>
      <c r="V145" s="6"/>
    </row>
    <row r="149" spans="1:22" s="1" customFormat="1" x14ac:dyDescent="0.45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</v>
      </c>
      <c r="F149" s="1" t="s">
        <v>5</v>
      </c>
      <c r="G149" s="1" t="s">
        <v>6</v>
      </c>
      <c r="H149" s="1" t="s">
        <v>7</v>
      </c>
      <c r="J149" s="1" t="s">
        <v>8</v>
      </c>
      <c r="L149" s="1" t="s">
        <v>9</v>
      </c>
      <c r="M149" s="2" t="s">
        <v>10</v>
      </c>
      <c r="N149" s="1" t="s">
        <v>11</v>
      </c>
      <c r="O149" s="2" t="s">
        <v>12</v>
      </c>
      <c r="P149" s="2" t="s">
        <v>13</v>
      </c>
      <c r="Q149" s="2" t="s">
        <v>14</v>
      </c>
      <c r="R149" s="2" t="s">
        <v>15</v>
      </c>
      <c r="S149" s="2" t="s">
        <v>16</v>
      </c>
      <c r="T149" s="2" t="s">
        <v>17</v>
      </c>
      <c r="U149" s="2" t="s">
        <v>18</v>
      </c>
      <c r="V149" s="2"/>
    </row>
    <row r="150" spans="1:22" x14ac:dyDescent="0.45">
      <c r="A150" t="s">
        <v>19</v>
      </c>
      <c r="B150" t="s">
        <v>20</v>
      </c>
      <c r="C150" t="s">
        <v>21</v>
      </c>
      <c r="D150" t="s">
        <v>22</v>
      </c>
      <c r="E150" t="s">
        <v>23</v>
      </c>
      <c r="F150" t="s">
        <v>120</v>
      </c>
      <c r="G150" t="s">
        <v>25</v>
      </c>
      <c r="H150" t="s">
        <v>121</v>
      </c>
      <c r="J150" t="s">
        <v>27</v>
      </c>
      <c r="L150">
        <v>13.59</v>
      </c>
      <c r="M150" s="3">
        <v>385.04</v>
      </c>
      <c r="N150" t="s">
        <v>28</v>
      </c>
      <c r="O150" s="3">
        <v>178.21</v>
      </c>
      <c r="P150" s="3">
        <v>18</v>
      </c>
      <c r="Q150" s="3">
        <v>0</v>
      </c>
      <c r="R150" s="3">
        <v>0</v>
      </c>
      <c r="S150" s="3">
        <v>0</v>
      </c>
      <c r="T150" s="3">
        <v>0</v>
      </c>
      <c r="U150" s="3">
        <f>SUM(M150:T150)</f>
        <v>581.25</v>
      </c>
    </row>
    <row r="151" spans="1:22" x14ac:dyDescent="0.45">
      <c r="A151" t="s">
        <v>19</v>
      </c>
      <c r="B151" t="s">
        <v>20</v>
      </c>
      <c r="C151" t="s">
        <v>21</v>
      </c>
      <c r="D151" t="s">
        <v>50</v>
      </c>
      <c r="E151" t="s">
        <v>51</v>
      </c>
      <c r="F151" t="s">
        <v>120</v>
      </c>
      <c r="G151" t="s">
        <v>25</v>
      </c>
      <c r="H151" t="s">
        <v>121</v>
      </c>
      <c r="J151" t="s">
        <v>27</v>
      </c>
      <c r="L151">
        <v>9.69</v>
      </c>
      <c r="M151" s="3">
        <v>288.89</v>
      </c>
      <c r="N151" t="s">
        <v>28</v>
      </c>
      <c r="O151" s="3">
        <v>173.54</v>
      </c>
      <c r="P151" s="3">
        <v>9</v>
      </c>
      <c r="Q151" s="3">
        <v>0</v>
      </c>
      <c r="R151" s="3">
        <v>0</v>
      </c>
      <c r="S151" s="3">
        <v>0</v>
      </c>
      <c r="T151" s="3">
        <v>0</v>
      </c>
      <c r="U151" s="3">
        <f>SUM(M151:T151)</f>
        <v>471.42999999999995</v>
      </c>
    </row>
    <row r="152" spans="1:22" x14ac:dyDescent="0.45">
      <c r="A152" t="s">
        <v>52</v>
      </c>
      <c r="B152" t="s">
        <v>53</v>
      </c>
      <c r="C152" t="s">
        <v>21</v>
      </c>
      <c r="D152" t="s">
        <v>54</v>
      </c>
      <c r="E152" t="s">
        <v>55</v>
      </c>
      <c r="F152" t="s">
        <v>120</v>
      </c>
      <c r="G152" t="s">
        <v>25</v>
      </c>
      <c r="H152" t="s">
        <v>121</v>
      </c>
      <c r="J152" t="s">
        <v>27</v>
      </c>
      <c r="L152">
        <v>7.77</v>
      </c>
      <c r="M152" s="3">
        <v>138.36000000000001</v>
      </c>
      <c r="N152" t="s">
        <v>28</v>
      </c>
      <c r="O152" s="3">
        <v>62.1</v>
      </c>
      <c r="P152" s="3">
        <v>9</v>
      </c>
      <c r="Q152" s="3">
        <v>0</v>
      </c>
      <c r="R152" s="3">
        <v>0</v>
      </c>
      <c r="S152" s="3">
        <v>0</v>
      </c>
      <c r="T152" s="3">
        <v>0</v>
      </c>
      <c r="U152" s="3">
        <f>SUM(M152:T152)</f>
        <v>209.46</v>
      </c>
    </row>
    <row r="153" spans="1:22" s="4" customFormat="1" x14ac:dyDescent="0.45">
      <c r="H153" s="4" t="s">
        <v>29</v>
      </c>
      <c r="J153" s="5">
        <f>M153/L153</f>
        <v>26.16070853462158</v>
      </c>
      <c r="L153" s="4">
        <f>SUM(L150:L152)</f>
        <v>31.05</v>
      </c>
      <c r="M153" s="6">
        <f>SUM(M150:M152)</f>
        <v>812.29000000000008</v>
      </c>
      <c r="O153" s="6">
        <f t="shared" ref="O153:U153" si="42">SUM(O150:O152)</f>
        <v>413.85</v>
      </c>
      <c r="P153" s="6">
        <f t="shared" si="42"/>
        <v>36</v>
      </c>
      <c r="Q153" s="6">
        <f t="shared" si="42"/>
        <v>0</v>
      </c>
      <c r="R153" s="6">
        <f t="shared" si="42"/>
        <v>0</v>
      </c>
      <c r="S153" s="6">
        <f t="shared" si="42"/>
        <v>0</v>
      </c>
      <c r="T153" s="6">
        <f t="shared" si="42"/>
        <v>0</v>
      </c>
      <c r="U153" s="6">
        <f t="shared" si="42"/>
        <v>1262.1399999999999</v>
      </c>
      <c r="V153" s="6"/>
    </row>
    <row r="154" spans="1:22" s="4" customFormat="1" x14ac:dyDescent="0.45">
      <c r="H154" s="4" t="s">
        <v>33</v>
      </c>
      <c r="J154" s="5">
        <f>28.5-J153</f>
        <v>2.3392914653784196</v>
      </c>
      <c r="L154" s="4">
        <f>L153</f>
        <v>31.05</v>
      </c>
      <c r="M154" s="6"/>
      <c r="N154" s="5">
        <f>ROUND(MAX(0,ROUND(L154*28.5-M153,3))+0.00000001,2)</f>
        <v>72.64</v>
      </c>
      <c r="O154" s="6"/>
      <c r="P154" s="6"/>
      <c r="Q154" s="6"/>
      <c r="R154" s="6"/>
      <c r="S154" s="6"/>
      <c r="T154" s="6"/>
      <c r="U154" s="6">
        <f>SUM(M154:T154)</f>
        <v>72.64</v>
      </c>
      <c r="V154" s="6"/>
    </row>
    <row r="155" spans="1:22" s="4" customFormat="1" x14ac:dyDescent="0.45">
      <c r="H155" s="4" t="s">
        <v>34</v>
      </c>
      <c r="J155" s="5">
        <f>SUM(J153:J154)</f>
        <v>28.5</v>
      </c>
      <c r="M155" s="5">
        <f t="shared" ref="M155:U155" si="43">SUM(M153:M154)</f>
        <v>812.29000000000008</v>
      </c>
      <c r="N155" s="5">
        <f t="shared" si="43"/>
        <v>72.64</v>
      </c>
      <c r="O155" s="5">
        <f t="shared" si="43"/>
        <v>413.85</v>
      </c>
      <c r="P155" s="5">
        <f t="shared" si="43"/>
        <v>36</v>
      </c>
      <c r="Q155" s="5">
        <f t="shared" si="43"/>
        <v>0</v>
      </c>
      <c r="R155" s="5">
        <f t="shared" si="43"/>
        <v>0</v>
      </c>
      <c r="S155" s="5">
        <f t="shared" si="43"/>
        <v>0</v>
      </c>
      <c r="T155" s="5">
        <f t="shared" si="43"/>
        <v>0</v>
      </c>
      <c r="U155" s="5">
        <f t="shared" si="43"/>
        <v>1334.78</v>
      </c>
      <c r="V155" s="6"/>
    </row>
    <row r="157" spans="1:22" s="7" customFormat="1" x14ac:dyDescent="0.45">
      <c r="M157" s="9"/>
      <c r="O157" s="9"/>
      <c r="P157" s="9"/>
      <c r="Q157" s="9"/>
      <c r="R157" s="9"/>
      <c r="S157" s="9"/>
      <c r="T157" s="9"/>
      <c r="U157" s="9"/>
      <c r="V157" s="9"/>
    </row>
    <row r="158" spans="1:22" s="1" customFormat="1" x14ac:dyDescent="0.45">
      <c r="A158" s="1" t="s">
        <v>0</v>
      </c>
      <c r="B158" s="1" t="s">
        <v>1</v>
      </c>
      <c r="C158" s="1" t="s">
        <v>2</v>
      </c>
      <c r="D158" s="1" t="s">
        <v>3</v>
      </c>
      <c r="E158" s="1" t="s">
        <v>4</v>
      </c>
      <c r="F158" s="1" t="s">
        <v>5</v>
      </c>
      <c r="G158" s="1" t="s">
        <v>6</v>
      </c>
      <c r="H158" s="1" t="s">
        <v>7</v>
      </c>
      <c r="J158" s="1" t="s">
        <v>8</v>
      </c>
      <c r="L158" s="1" t="s">
        <v>9</v>
      </c>
      <c r="M158" s="2" t="s">
        <v>10</v>
      </c>
      <c r="N158" s="1" t="s">
        <v>11</v>
      </c>
      <c r="O158" s="2" t="s">
        <v>12</v>
      </c>
      <c r="P158" s="2" t="s">
        <v>13</v>
      </c>
      <c r="Q158" s="2" t="s">
        <v>14</v>
      </c>
      <c r="R158" s="2" t="s">
        <v>15</v>
      </c>
      <c r="S158" s="2" t="s">
        <v>16</v>
      </c>
      <c r="T158" s="2" t="s">
        <v>17</v>
      </c>
      <c r="U158" s="2" t="s">
        <v>18</v>
      </c>
      <c r="V158" s="2"/>
    </row>
    <row r="159" spans="1:22" x14ac:dyDescent="0.45">
      <c r="A159" t="s">
        <v>19</v>
      </c>
      <c r="B159" t="s">
        <v>20</v>
      </c>
      <c r="C159" t="s">
        <v>21</v>
      </c>
      <c r="D159" t="s">
        <v>22</v>
      </c>
      <c r="E159" t="s">
        <v>23</v>
      </c>
      <c r="F159" t="s">
        <v>122</v>
      </c>
      <c r="G159" t="s">
        <v>123</v>
      </c>
      <c r="H159" t="s">
        <v>124</v>
      </c>
      <c r="J159" t="s">
        <v>27</v>
      </c>
      <c r="L159">
        <v>12.98</v>
      </c>
      <c r="M159" s="3">
        <v>385.04</v>
      </c>
      <c r="N159" t="s">
        <v>28</v>
      </c>
      <c r="O159" s="3">
        <v>178.21</v>
      </c>
      <c r="P159" s="3">
        <v>18</v>
      </c>
      <c r="Q159" s="3">
        <v>0</v>
      </c>
      <c r="R159" s="3">
        <v>0</v>
      </c>
      <c r="S159" s="3">
        <v>0</v>
      </c>
      <c r="T159" s="3">
        <v>0</v>
      </c>
      <c r="U159" s="3">
        <f>SUM(M159:T159)</f>
        <v>581.25</v>
      </c>
    </row>
    <row r="160" spans="1:22" s="4" customFormat="1" x14ac:dyDescent="0.45">
      <c r="H160" s="4" t="s">
        <v>29</v>
      </c>
      <c r="J160" s="5">
        <f>M160/L160</f>
        <v>29.664098613251156</v>
      </c>
      <c r="L160" s="4">
        <f>L159</f>
        <v>12.98</v>
      </c>
      <c r="M160" s="6">
        <f>M159</f>
        <v>385.04</v>
      </c>
      <c r="N160" s="6" t="s">
        <v>27</v>
      </c>
      <c r="O160" s="6">
        <f t="shared" ref="O160:U160" si="44">O159</f>
        <v>178.21</v>
      </c>
      <c r="P160" s="6">
        <f t="shared" si="44"/>
        <v>18</v>
      </c>
      <c r="Q160" s="6">
        <f t="shared" si="44"/>
        <v>0</v>
      </c>
      <c r="R160" s="6">
        <f t="shared" si="44"/>
        <v>0</v>
      </c>
      <c r="S160" s="6">
        <f t="shared" si="44"/>
        <v>0</v>
      </c>
      <c r="T160" s="6">
        <f t="shared" si="44"/>
        <v>0</v>
      </c>
      <c r="U160" s="6">
        <f t="shared" si="44"/>
        <v>581.25</v>
      </c>
      <c r="V160" s="6"/>
    </row>
    <row r="163" spans="1:22" s="1" customFormat="1" x14ac:dyDescent="0.45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4</v>
      </c>
      <c r="F163" s="1" t="s">
        <v>5</v>
      </c>
      <c r="G163" s="1" t="s">
        <v>6</v>
      </c>
      <c r="H163" s="1" t="s">
        <v>7</v>
      </c>
      <c r="J163" s="1" t="s">
        <v>8</v>
      </c>
      <c r="L163" s="1" t="s">
        <v>9</v>
      </c>
      <c r="M163" s="2" t="s">
        <v>10</v>
      </c>
      <c r="N163" s="1" t="s">
        <v>11</v>
      </c>
      <c r="O163" s="2" t="s">
        <v>12</v>
      </c>
      <c r="P163" s="2" t="s">
        <v>13</v>
      </c>
      <c r="Q163" s="2" t="s">
        <v>14</v>
      </c>
      <c r="R163" s="2" t="s">
        <v>15</v>
      </c>
      <c r="S163" s="2" t="s">
        <v>16</v>
      </c>
      <c r="T163" s="2" t="s">
        <v>17</v>
      </c>
      <c r="U163" s="2" t="s">
        <v>18</v>
      </c>
      <c r="V163" s="2"/>
    </row>
    <row r="164" spans="1:22" x14ac:dyDescent="0.45">
      <c r="A164" t="s">
        <v>19</v>
      </c>
      <c r="B164" t="s">
        <v>20</v>
      </c>
      <c r="C164" t="s">
        <v>21</v>
      </c>
      <c r="D164" t="s">
        <v>22</v>
      </c>
      <c r="E164" t="s">
        <v>23</v>
      </c>
      <c r="F164" t="s">
        <v>125</v>
      </c>
      <c r="G164" t="s">
        <v>25</v>
      </c>
      <c r="H164" t="s">
        <v>126</v>
      </c>
      <c r="J164" t="s">
        <v>127</v>
      </c>
      <c r="L164">
        <v>13.6</v>
      </c>
      <c r="M164" s="3">
        <v>385.04</v>
      </c>
      <c r="N164" t="s">
        <v>28</v>
      </c>
      <c r="O164" s="3">
        <v>178.21</v>
      </c>
      <c r="P164" s="3">
        <v>18</v>
      </c>
      <c r="Q164" s="3">
        <v>0</v>
      </c>
      <c r="R164" s="3">
        <v>0</v>
      </c>
      <c r="S164" s="3">
        <v>0</v>
      </c>
      <c r="T164" s="3">
        <v>0</v>
      </c>
      <c r="U164" s="3">
        <f>SUM(M164:T164)</f>
        <v>581.25</v>
      </c>
    </row>
    <row r="165" spans="1:22" x14ac:dyDescent="0.45">
      <c r="A165" t="s">
        <v>19</v>
      </c>
      <c r="B165" t="s">
        <v>20</v>
      </c>
      <c r="C165" t="s">
        <v>21</v>
      </c>
      <c r="D165" t="s">
        <v>50</v>
      </c>
      <c r="E165" t="s">
        <v>51</v>
      </c>
      <c r="F165" t="s">
        <v>125</v>
      </c>
      <c r="G165" t="s">
        <v>25</v>
      </c>
      <c r="H165" t="s">
        <v>126</v>
      </c>
      <c r="J165" t="s">
        <v>27</v>
      </c>
      <c r="L165">
        <v>9.81</v>
      </c>
      <c r="M165" s="3">
        <v>288.89</v>
      </c>
      <c r="N165" t="s">
        <v>28</v>
      </c>
      <c r="O165" s="3">
        <v>173.54</v>
      </c>
      <c r="P165" s="3">
        <v>9</v>
      </c>
      <c r="Q165" s="3">
        <v>0</v>
      </c>
      <c r="R165" s="3">
        <v>0</v>
      </c>
      <c r="S165" s="3">
        <v>0</v>
      </c>
      <c r="T165" s="3">
        <v>0</v>
      </c>
      <c r="U165" s="3">
        <f>SUM(M165:T165)</f>
        <v>471.42999999999995</v>
      </c>
    </row>
    <row r="166" spans="1:22" x14ac:dyDescent="0.45">
      <c r="A166" t="s">
        <v>52</v>
      </c>
      <c r="B166" t="s">
        <v>53</v>
      </c>
      <c r="C166" t="s">
        <v>21</v>
      </c>
      <c r="D166" t="s">
        <v>54</v>
      </c>
      <c r="E166" t="s">
        <v>55</v>
      </c>
      <c r="F166" t="s">
        <v>125</v>
      </c>
      <c r="G166" t="s">
        <v>25</v>
      </c>
      <c r="H166" t="s">
        <v>126</v>
      </c>
      <c r="J166" t="s">
        <v>27</v>
      </c>
      <c r="L166">
        <v>7.58</v>
      </c>
      <c r="M166" s="3">
        <v>138.36000000000001</v>
      </c>
      <c r="N166" t="s">
        <v>28</v>
      </c>
      <c r="O166" s="3">
        <v>62.1</v>
      </c>
      <c r="P166" s="3">
        <v>9</v>
      </c>
      <c r="Q166" s="3">
        <v>0</v>
      </c>
      <c r="R166" s="3">
        <v>0</v>
      </c>
      <c r="S166" s="3">
        <v>0</v>
      </c>
      <c r="T166" s="3">
        <v>0</v>
      </c>
      <c r="U166" s="3">
        <f>SUM(M166:T166)</f>
        <v>209.46</v>
      </c>
    </row>
    <row r="167" spans="1:22" s="4" customFormat="1" x14ac:dyDescent="0.45">
      <c r="H167" s="4" t="s">
        <v>29</v>
      </c>
      <c r="J167" s="5">
        <f>M167/L167</f>
        <v>26.211358502742822</v>
      </c>
      <c r="L167" s="4">
        <f>SUM(L164:L166)</f>
        <v>30.990000000000002</v>
      </c>
      <c r="M167" s="6">
        <f>SUM(M164:M166)</f>
        <v>812.29000000000008</v>
      </c>
      <c r="O167" s="6">
        <f t="shared" ref="O167:U167" si="45">SUM(O164:O166)</f>
        <v>413.85</v>
      </c>
      <c r="P167" s="6">
        <f t="shared" si="45"/>
        <v>36</v>
      </c>
      <c r="Q167" s="6">
        <f t="shared" si="45"/>
        <v>0</v>
      </c>
      <c r="R167" s="6">
        <f t="shared" si="45"/>
        <v>0</v>
      </c>
      <c r="S167" s="6">
        <f t="shared" si="45"/>
        <v>0</v>
      </c>
      <c r="T167" s="6">
        <f t="shared" si="45"/>
        <v>0</v>
      </c>
      <c r="U167" s="6">
        <f t="shared" si="45"/>
        <v>1262.1399999999999</v>
      </c>
      <c r="V167" s="6"/>
    </row>
    <row r="168" spans="1:22" s="4" customFormat="1" x14ac:dyDescent="0.45">
      <c r="H168" s="4" t="s">
        <v>33</v>
      </c>
      <c r="J168" s="5">
        <f>28.5-J167</f>
        <v>2.2886414972571778</v>
      </c>
      <c r="L168" s="4">
        <f>L167</f>
        <v>30.990000000000002</v>
      </c>
      <c r="M168" s="6"/>
      <c r="N168" s="5">
        <f>ROUND(MAX(0,ROUND(L168*28.5-M167,3))+0.00000001,2)</f>
        <v>70.930000000000007</v>
      </c>
      <c r="O168" s="6"/>
      <c r="P168" s="6"/>
      <c r="Q168" s="6"/>
      <c r="R168" s="6"/>
      <c r="S168" s="6"/>
      <c r="T168" s="6"/>
      <c r="U168" s="6">
        <f>SUM(M168:T168)</f>
        <v>70.930000000000007</v>
      </c>
      <c r="V168" s="6"/>
    </row>
    <row r="169" spans="1:22" s="4" customFormat="1" x14ac:dyDescent="0.45">
      <c r="H169" s="4" t="s">
        <v>34</v>
      </c>
      <c r="J169" s="5">
        <f>SUM(J167:J168)</f>
        <v>28.5</v>
      </c>
      <c r="M169" s="5">
        <f t="shared" ref="M169:U169" si="46">SUM(M167:M168)</f>
        <v>812.29000000000008</v>
      </c>
      <c r="N169" s="5">
        <f t="shared" si="46"/>
        <v>70.930000000000007</v>
      </c>
      <c r="O169" s="5">
        <f t="shared" si="46"/>
        <v>413.85</v>
      </c>
      <c r="P169" s="5">
        <f t="shared" si="46"/>
        <v>36</v>
      </c>
      <c r="Q169" s="5">
        <f t="shared" si="46"/>
        <v>0</v>
      </c>
      <c r="R169" s="5">
        <f t="shared" si="46"/>
        <v>0</v>
      </c>
      <c r="S169" s="5">
        <f t="shared" si="46"/>
        <v>0</v>
      </c>
      <c r="T169" s="5">
        <f t="shared" si="46"/>
        <v>0</v>
      </c>
      <c r="U169" s="5">
        <f t="shared" si="46"/>
        <v>1333.07</v>
      </c>
      <c r="V169" s="6"/>
    </row>
    <row r="171" spans="1:22" s="1" customFormat="1" x14ac:dyDescent="0.4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  <c r="G171" s="1" t="s">
        <v>6</v>
      </c>
      <c r="H171" s="1" t="s">
        <v>7</v>
      </c>
      <c r="J171" s="1" t="s">
        <v>8</v>
      </c>
      <c r="L171" s="1" t="s">
        <v>9</v>
      </c>
      <c r="M171" s="2" t="s">
        <v>10</v>
      </c>
      <c r="N171" s="1" t="s">
        <v>11</v>
      </c>
      <c r="O171" s="2" t="s">
        <v>12</v>
      </c>
      <c r="P171" s="2" t="s">
        <v>13</v>
      </c>
      <c r="Q171" s="2" t="s">
        <v>14</v>
      </c>
      <c r="R171" s="2" t="s">
        <v>15</v>
      </c>
      <c r="S171" s="2" t="s">
        <v>16</v>
      </c>
      <c r="T171" s="2" t="s">
        <v>17</v>
      </c>
      <c r="U171" s="2" t="s">
        <v>18</v>
      </c>
      <c r="V171" s="2"/>
    </row>
    <row r="172" spans="1:22" x14ac:dyDescent="0.45">
      <c r="A172" t="s">
        <v>19</v>
      </c>
      <c r="B172" t="s">
        <v>20</v>
      </c>
      <c r="C172" t="s">
        <v>21</v>
      </c>
      <c r="D172" t="s">
        <v>22</v>
      </c>
      <c r="E172" t="s">
        <v>23</v>
      </c>
      <c r="F172" t="s">
        <v>128</v>
      </c>
      <c r="G172" t="s">
        <v>129</v>
      </c>
      <c r="H172" t="s">
        <v>130</v>
      </c>
      <c r="J172" t="s">
        <v>27</v>
      </c>
      <c r="L172">
        <v>13.96</v>
      </c>
      <c r="M172" s="3">
        <v>385.04</v>
      </c>
      <c r="N172" t="s">
        <v>28</v>
      </c>
      <c r="O172" s="3">
        <v>178.21</v>
      </c>
      <c r="P172" s="3">
        <v>18</v>
      </c>
      <c r="Q172" s="3">
        <v>0</v>
      </c>
      <c r="R172" s="3">
        <v>0</v>
      </c>
      <c r="S172" s="3">
        <v>0</v>
      </c>
      <c r="T172" s="3">
        <v>0</v>
      </c>
      <c r="U172" s="3">
        <f>SUM(M172:T172)</f>
        <v>581.25</v>
      </c>
    </row>
    <row r="173" spans="1:22" s="4" customFormat="1" x14ac:dyDescent="0.45">
      <c r="H173" s="4" t="s">
        <v>29</v>
      </c>
      <c r="J173" s="5">
        <f>M173/L173</f>
        <v>27.581661891117477</v>
      </c>
      <c r="L173" s="4">
        <f>L172</f>
        <v>13.96</v>
      </c>
      <c r="M173" s="6">
        <f>M172</f>
        <v>385.04</v>
      </c>
      <c r="N173" s="6" t="s">
        <v>27</v>
      </c>
      <c r="O173" s="6">
        <f t="shared" ref="O173:U173" si="47">O172</f>
        <v>178.21</v>
      </c>
      <c r="P173" s="6">
        <f t="shared" si="47"/>
        <v>18</v>
      </c>
      <c r="Q173" s="6">
        <f t="shared" si="47"/>
        <v>0</v>
      </c>
      <c r="R173" s="6">
        <f t="shared" si="47"/>
        <v>0</v>
      </c>
      <c r="S173" s="6">
        <f t="shared" si="47"/>
        <v>0</v>
      </c>
      <c r="T173" s="6">
        <f t="shared" si="47"/>
        <v>0</v>
      </c>
      <c r="U173" s="6">
        <f t="shared" si="47"/>
        <v>581.25</v>
      </c>
      <c r="V173" s="6"/>
    </row>
    <row r="174" spans="1:22" s="4" customFormat="1" x14ac:dyDescent="0.45">
      <c r="H174" s="4" t="s">
        <v>33</v>
      </c>
      <c r="J174" s="5">
        <f>28.5-J173</f>
        <v>0.91833810888252287</v>
      </c>
      <c r="L174" s="4">
        <f>L173</f>
        <v>13.96</v>
      </c>
      <c r="M174" s="6"/>
      <c r="N174" s="5">
        <f>L174*J174</f>
        <v>12.82000000000002</v>
      </c>
      <c r="O174" s="6"/>
      <c r="P174" s="6"/>
      <c r="Q174" s="6"/>
      <c r="R174" s="6"/>
      <c r="S174" s="6"/>
      <c r="T174" s="6"/>
      <c r="U174" s="6">
        <f>SUM(M174:T174)</f>
        <v>12.82000000000002</v>
      </c>
      <c r="V174" s="6"/>
    </row>
    <row r="175" spans="1:22" s="4" customFormat="1" x14ac:dyDescent="0.45">
      <c r="H175" s="4" t="s">
        <v>34</v>
      </c>
      <c r="J175" s="5">
        <f>SUM(J173:J174)</f>
        <v>28.5</v>
      </c>
      <c r="K175" s="5">
        <f t="shared" ref="K175" si="48">SUM(K173:K174)</f>
        <v>0</v>
      </c>
      <c r="L175" s="5" t="s">
        <v>27</v>
      </c>
      <c r="M175" s="5">
        <f t="shared" ref="M175:U175" si="49">SUM(M173:M174)</f>
        <v>385.04</v>
      </c>
      <c r="N175" s="5">
        <f t="shared" si="49"/>
        <v>12.82000000000002</v>
      </c>
      <c r="O175" s="5">
        <f t="shared" si="49"/>
        <v>178.21</v>
      </c>
      <c r="P175" s="5">
        <f t="shared" si="49"/>
        <v>18</v>
      </c>
      <c r="Q175" s="5">
        <f t="shared" si="49"/>
        <v>0</v>
      </c>
      <c r="R175" s="5">
        <f t="shared" si="49"/>
        <v>0</v>
      </c>
      <c r="S175" s="5">
        <f t="shared" si="49"/>
        <v>0</v>
      </c>
      <c r="T175" s="5">
        <f t="shared" si="49"/>
        <v>0</v>
      </c>
      <c r="U175" s="5">
        <f t="shared" si="49"/>
        <v>594.07000000000005</v>
      </c>
      <c r="V175" s="6"/>
    </row>
    <row r="176" spans="1:22" s="7" customFormat="1" x14ac:dyDescent="0.45"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9"/>
    </row>
    <row r="177" spans="1:22" s="1" customFormat="1" x14ac:dyDescent="0.4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  <c r="G177" s="1" t="s">
        <v>6</v>
      </c>
      <c r="H177" s="1" t="s">
        <v>7</v>
      </c>
      <c r="J177" s="1" t="s">
        <v>8</v>
      </c>
      <c r="L177" s="1" t="s">
        <v>9</v>
      </c>
      <c r="M177" s="2" t="s">
        <v>10</v>
      </c>
      <c r="N177" s="1" t="s">
        <v>11</v>
      </c>
      <c r="O177" s="2" t="s">
        <v>12</v>
      </c>
      <c r="P177" s="2" t="s">
        <v>13</v>
      </c>
      <c r="Q177" s="2" t="s">
        <v>14</v>
      </c>
      <c r="R177" s="2" t="s">
        <v>15</v>
      </c>
      <c r="S177" s="2" t="s">
        <v>16</v>
      </c>
      <c r="T177" s="2" t="s">
        <v>17</v>
      </c>
      <c r="U177" s="2" t="s">
        <v>18</v>
      </c>
      <c r="V177" s="2"/>
    </row>
    <row r="178" spans="1:22" s="11" customFormat="1" x14ac:dyDescent="0.45">
      <c r="A178" t="s">
        <v>19</v>
      </c>
      <c r="B178" t="s">
        <v>20</v>
      </c>
      <c r="C178" t="s">
        <v>21</v>
      </c>
      <c r="D178" t="s">
        <v>22</v>
      </c>
      <c r="E178" t="s">
        <v>23</v>
      </c>
      <c r="F178" t="s">
        <v>131</v>
      </c>
      <c r="G178" t="s">
        <v>66</v>
      </c>
      <c r="H178" t="s">
        <v>132</v>
      </c>
      <c r="I178"/>
      <c r="J178" t="s">
        <v>27</v>
      </c>
      <c r="K178"/>
      <c r="L178">
        <v>11.87</v>
      </c>
      <c r="M178" s="3">
        <v>385.04</v>
      </c>
      <c r="N178" t="s">
        <v>28</v>
      </c>
      <c r="O178" s="3">
        <v>178.21</v>
      </c>
      <c r="P178" s="3">
        <v>18</v>
      </c>
      <c r="Q178" s="3">
        <v>0</v>
      </c>
      <c r="R178" s="3">
        <v>0</v>
      </c>
      <c r="S178" s="3">
        <v>0</v>
      </c>
      <c r="T178" s="3">
        <v>0</v>
      </c>
      <c r="U178" s="3">
        <f>SUM(M178:T178)</f>
        <v>581.25</v>
      </c>
      <c r="V178" s="3"/>
    </row>
    <row r="179" spans="1:22" s="4" customFormat="1" x14ac:dyDescent="0.45">
      <c r="H179" s="4" t="s">
        <v>29</v>
      </c>
      <c r="J179" s="5">
        <f>M179/L179</f>
        <v>32.438079191238423</v>
      </c>
      <c r="L179" s="4">
        <f>L178</f>
        <v>11.87</v>
      </c>
      <c r="M179" s="6">
        <f>M178</f>
        <v>385.04</v>
      </c>
      <c r="N179" s="6" t="s">
        <v>27</v>
      </c>
      <c r="O179" s="6">
        <f t="shared" ref="O179:U179" si="50">O178</f>
        <v>178.21</v>
      </c>
      <c r="P179" s="6">
        <f t="shared" si="50"/>
        <v>18</v>
      </c>
      <c r="Q179" s="6">
        <f t="shared" si="50"/>
        <v>0</v>
      </c>
      <c r="R179" s="6">
        <f t="shared" si="50"/>
        <v>0</v>
      </c>
      <c r="S179" s="6">
        <f t="shared" si="50"/>
        <v>0</v>
      </c>
      <c r="T179" s="6">
        <f t="shared" si="50"/>
        <v>0</v>
      </c>
      <c r="U179" s="6">
        <f t="shared" si="50"/>
        <v>581.25</v>
      </c>
      <c r="V17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7724-CCDC-479E-A079-4987A9446FF7}">
  <dimension ref="A1:W11"/>
  <sheetViews>
    <sheetView workbookViewId="0">
      <selection activeCell="J10" sqref="J10"/>
    </sheetView>
  </sheetViews>
  <sheetFormatPr defaultRowHeight="14.25" x14ac:dyDescent="0.45"/>
  <cols>
    <col min="12" max="12" width="13" customWidth="1"/>
    <col min="13" max="23" width="9.06640625" style="3"/>
  </cols>
  <sheetData>
    <row r="1" spans="1:23" x14ac:dyDescent="0.45">
      <c r="A1" t="s">
        <v>133</v>
      </c>
      <c r="J1" s="3"/>
    </row>
    <row r="2" spans="1:23" s="1" customFormat="1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2" t="s">
        <v>8</v>
      </c>
      <c r="L2" s="1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/>
      <c r="W2" s="2"/>
    </row>
    <row r="3" spans="1:23" s="11" customFormat="1" x14ac:dyDescent="0.45">
      <c r="A3" s="11" t="s">
        <v>19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82</v>
      </c>
      <c r="G3" s="11" t="s">
        <v>83</v>
      </c>
      <c r="H3" s="11" t="s">
        <v>84</v>
      </c>
      <c r="J3" s="12"/>
      <c r="L3" s="11">
        <v>14.38</v>
      </c>
      <c r="M3" s="12">
        <v>385.04</v>
      </c>
      <c r="N3" s="12" t="s">
        <v>28</v>
      </c>
      <c r="O3" s="12">
        <v>178.21</v>
      </c>
      <c r="P3" s="12">
        <v>18</v>
      </c>
      <c r="Q3" s="12">
        <v>0</v>
      </c>
      <c r="R3" s="12">
        <v>0</v>
      </c>
      <c r="S3" s="12">
        <v>0</v>
      </c>
      <c r="T3" s="12">
        <v>0</v>
      </c>
      <c r="U3" s="12">
        <f>SUM(M3:T3)</f>
        <v>581.25</v>
      </c>
      <c r="V3" s="12"/>
      <c r="W3" s="12"/>
    </row>
    <row r="4" spans="1:23" s="4" customFormat="1" x14ac:dyDescent="0.45">
      <c r="H4" s="4" t="s">
        <v>29</v>
      </c>
      <c r="J4" s="6">
        <f>M4/L4</f>
        <v>26.776077885952713</v>
      </c>
      <c r="L4" s="4">
        <f>L3</f>
        <v>14.38</v>
      </c>
      <c r="M4" s="6">
        <f>M3</f>
        <v>385.04</v>
      </c>
      <c r="N4" s="6" t="s">
        <v>27</v>
      </c>
      <c r="O4" s="6">
        <f t="shared" ref="O4:U4" si="0">O3</f>
        <v>178.21</v>
      </c>
      <c r="P4" s="6">
        <f t="shared" si="0"/>
        <v>18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581.25</v>
      </c>
      <c r="V4" s="6"/>
      <c r="W4" s="6"/>
    </row>
    <row r="5" spans="1:23" s="4" customFormat="1" x14ac:dyDescent="0.45">
      <c r="H5" s="4" t="s">
        <v>11</v>
      </c>
      <c r="J5" s="6">
        <f>28.5-J4</f>
        <v>1.7239221140472871</v>
      </c>
      <c r="L5" s="4">
        <f>L4</f>
        <v>14.38</v>
      </c>
      <c r="M5" s="6"/>
      <c r="N5" s="6">
        <f>ROUND(MAX(0,ROUND(L5*28.5-M4,3)),2)</f>
        <v>24.79</v>
      </c>
      <c r="O5" s="6"/>
      <c r="P5" s="6"/>
      <c r="Q5" s="6"/>
      <c r="R5" s="6"/>
      <c r="S5" s="6"/>
      <c r="T5" s="6"/>
      <c r="U5" s="6">
        <f>SUM(M5:T5)</f>
        <v>24.79</v>
      </c>
      <c r="V5" s="6"/>
      <c r="W5" s="6"/>
    </row>
    <row r="6" spans="1:23" s="4" customFormat="1" x14ac:dyDescent="0.45">
      <c r="H6" s="4" t="s">
        <v>34</v>
      </c>
      <c r="J6" s="6">
        <f>SUM(J4:J5)</f>
        <v>28.5</v>
      </c>
      <c r="K6" s="5">
        <f t="shared" ref="K6:U6" si="1">SUM(K4:K5)</f>
        <v>0</v>
      </c>
      <c r="L6" s="5" t="s">
        <v>27</v>
      </c>
      <c r="M6" s="6">
        <f t="shared" si="1"/>
        <v>385.04</v>
      </c>
      <c r="N6" s="6">
        <f t="shared" si="1"/>
        <v>24.79</v>
      </c>
      <c r="O6" s="6">
        <f t="shared" si="1"/>
        <v>178.21</v>
      </c>
      <c r="P6" s="6">
        <f t="shared" si="1"/>
        <v>18</v>
      </c>
      <c r="Q6" s="6">
        <f t="shared" si="1"/>
        <v>0</v>
      </c>
      <c r="R6" s="6">
        <f t="shared" si="1"/>
        <v>0</v>
      </c>
      <c r="S6" s="6">
        <f t="shared" si="1"/>
        <v>0</v>
      </c>
      <c r="T6" s="6">
        <f t="shared" si="1"/>
        <v>0</v>
      </c>
      <c r="U6" s="6">
        <f t="shared" si="1"/>
        <v>606.04</v>
      </c>
      <c r="V6" s="6"/>
      <c r="W6" s="6"/>
    </row>
    <row r="7" spans="1:23" s="7" customFormat="1" x14ac:dyDescent="0.45">
      <c r="J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s="7" customFormat="1" x14ac:dyDescent="0.45">
      <c r="A8" s="7" t="s">
        <v>134</v>
      </c>
      <c r="J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s="1" customFormat="1" x14ac:dyDescent="0.4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J9" s="2" t="s">
        <v>8</v>
      </c>
      <c r="L9" s="1" t="s">
        <v>135</v>
      </c>
      <c r="M9" s="2" t="s">
        <v>466</v>
      </c>
      <c r="N9" s="2" t="s">
        <v>10</v>
      </c>
      <c r="O9" s="2" t="s">
        <v>11</v>
      </c>
      <c r="P9" s="2" t="s">
        <v>12</v>
      </c>
      <c r="Q9" s="2" t="s">
        <v>13</v>
      </c>
      <c r="R9" s="2" t="s">
        <v>14</v>
      </c>
      <c r="S9" s="2" t="s">
        <v>15</v>
      </c>
      <c r="T9" s="2" t="s">
        <v>16</v>
      </c>
      <c r="U9" s="2" t="s">
        <v>17</v>
      </c>
      <c r="V9" s="2" t="s">
        <v>18</v>
      </c>
      <c r="W9" s="2"/>
    </row>
    <row r="10" spans="1:23" s="11" customFormat="1" x14ac:dyDescent="0.45">
      <c r="A10" s="11" t="s">
        <v>85</v>
      </c>
      <c r="B10" s="11" t="s">
        <v>20</v>
      </c>
      <c r="C10" s="11" t="s">
        <v>21</v>
      </c>
      <c r="D10" s="11" t="s">
        <v>86</v>
      </c>
      <c r="E10" s="11" t="s">
        <v>87</v>
      </c>
      <c r="F10" s="11" t="s">
        <v>82</v>
      </c>
      <c r="G10" s="11" t="s">
        <v>83</v>
      </c>
      <c r="H10" s="11" t="s">
        <v>84</v>
      </c>
      <c r="J10" s="12">
        <v>28.5</v>
      </c>
      <c r="L10" s="11">
        <v>3.62</v>
      </c>
      <c r="M10" s="12">
        <f>L10*J10</f>
        <v>103.17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f>L10*J10</f>
        <v>103.17</v>
      </c>
      <c r="W10" s="12"/>
    </row>
    <row r="11" spans="1:23" s="4" customFormat="1" x14ac:dyDescent="0.45">
      <c r="H11" s="4" t="s">
        <v>136</v>
      </c>
      <c r="J11" s="6">
        <f>J10</f>
        <v>28.5</v>
      </c>
      <c r="L11" s="4">
        <f>L10</f>
        <v>3.62</v>
      </c>
      <c r="M11" s="6">
        <f>M10</f>
        <v>103.17</v>
      </c>
      <c r="N11" s="6">
        <f t="shared" ref="N11:V11" si="2">N10</f>
        <v>0</v>
      </c>
      <c r="O11" s="6">
        <f t="shared" si="2"/>
        <v>0</v>
      </c>
      <c r="P11" s="6">
        <f t="shared" si="2"/>
        <v>0</v>
      </c>
      <c r="Q11" s="6">
        <f t="shared" si="2"/>
        <v>0</v>
      </c>
      <c r="R11" s="6">
        <f t="shared" si="2"/>
        <v>0</v>
      </c>
      <c r="S11" s="6">
        <f t="shared" si="2"/>
        <v>0</v>
      </c>
      <c r="T11" s="6">
        <f t="shared" si="2"/>
        <v>0</v>
      </c>
      <c r="U11" s="6">
        <f t="shared" si="2"/>
        <v>0</v>
      </c>
      <c r="V11" s="6">
        <f t="shared" si="2"/>
        <v>103.17</v>
      </c>
      <c r="W1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1A3C-85FD-4E61-AB10-E52B9C9C3CEB}">
  <dimension ref="A1:B32"/>
  <sheetViews>
    <sheetView workbookViewId="0">
      <selection activeCell="G18" sqref="G18"/>
    </sheetView>
  </sheetViews>
  <sheetFormatPr defaultRowHeight="14.25" x14ac:dyDescent="0.45"/>
  <cols>
    <col min="1" max="1" width="23.73046875" customWidth="1"/>
  </cols>
  <sheetData>
    <row r="1" spans="1:2" x14ac:dyDescent="0.45">
      <c r="A1" s="68" t="s">
        <v>1</v>
      </c>
      <c r="B1" s="68" t="s">
        <v>520</v>
      </c>
    </row>
    <row r="2" spans="1:2" x14ac:dyDescent="0.45">
      <c r="A2" s="68" t="s">
        <v>481</v>
      </c>
      <c r="B2" s="68" t="s">
        <v>492</v>
      </c>
    </row>
    <row r="3" spans="1:2" x14ac:dyDescent="0.45">
      <c r="A3" s="68" t="s">
        <v>481</v>
      </c>
      <c r="B3" s="68" t="s">
        <v>490</v>
      </c>
    </row>
    <row r="4" spans="1:2" x14ac:dyDescent="0.45">
      <c r="A4" s="68" t="s">
        <v>602</v>
      </c>
      <c r="B4" s="68" t="s">
        <v>50</v>
      </c>
    </row>
    <row r="5" spans="1:2" x14ac:dyDescent="0.45">
      <c r="A5" s="68" t="s">
        <v>602</v>
      </c>
      <c r="B5" s="68" t="s">
        <v>22</v>
      </c>
    </row>
    <row r="6" spans="1:2" x14ac:dyDescent="0.45">
      <c r="A6" s="68" t="s">
        <v>602</v>
      </c>
      <c r="B6" s="68" t="s">
        <v>54</v>
      </c>
    </row>
    <row r="7" spans="1:2" x14ac:dyDescent="0.45">
      <c r="A7" s="68" t="s">
        <v>603</v>
      </c>
      <c r="B7" s="68" t="s">
        <v>349</v>
      </c>
    </row>
    <row r="8" spans="1:2" x14ac:dyDescent="0.45">
      <c r="A8" s="68" t="s">
        <v>603</v>
      </c>
      <c r="B8" s="68" t="s">
        <v>349</v>
      </c>
    </row>
    <row r="9" spans="1:2" x14ac:dyDescent="0.45">
      <c r="A9" s="68" t="s">
        <v>603</v>
      </c>
      <c r="B9" s="68" t="s">
        <v>349</v>
      </c>
    </row>
    <row r="10" spans="1:2" x14ac:dyDescent="0.45">
      <c r="A10" s="68" t="s">
        <v>604</v>
      </c>
      <c r="B10" s="118" t="s">
        <v>176</v>
      </c>
    </row>
    <row r="11" spans="1:2" x14ac:dyDescent="0.45">
      <c r="A11" s="68" t="s">
        <v>21</v>
      </c>
      <c r="B11" s="118" t="s">
        <v>169</v>
      </c>
    </row>
    <row r="12" spans="1:2" x14ac:dyDescent="0.45">
      <c r="A12" s="68" t="s">
        <v>604</v>
      </c>
      <c r="B12" s="118" t="s">
        <v>202</v>
      </c>
    </row>
    <row r="13" spans="1:2" x14ac:dyDescent="0.45">
      <c r="A13" s="68" t="s">
        <v>604</v>
      </c>
      <c r="B13" s="118" t="s">
        <v>177</v>
      </c>
    </row>
    <row r="14" spans="1:2" x14ac:dyDescent="0.45">
      <c r="A14" s="68" t="s">
        <v>385</v>
      </c>
      <c r="B14" s="68" t="s">
        <v>386</v>
      </c>
    </row>
    <row r="15" spans="1:2" x14ac:dyDescent="0.45">
      <c r="A15" s="68" t="s">
        <v>385</v>
      </c>
      <c r="B15" s="68" t="s">
        <v>388</v>
      </c>
    </row>
    <row r="16" spans="1:2" x14ac:dyDescent="0.45">
      <c r="A16" s="68" t="s">
        <v>385</v>
      </c>
      <c r="B16" s="68" t="s">
        <v>390</v>
      </c>
    </row>
    <row r="17" spans="1:2" x14ac:dyDescent="0.45">
      <c r="A17" s="68" t="s">
        <v>604</v>
      </c>
      <c r="B17" s="118" t="s">
        <v>157</v>
      </c>
    </row>
    <row r="18" spans="1:2" x14ac:dyDescent="0.45">
      <c r="A18" s="68" t="s">
        <v>604</v>
      </c>
      <c r="B18" s="118" t="s">
        <v>158</v>
      </c>
    </row>
    <row r="19" spans="1:2" x14ac:dyDescent="0.45">
      <c r="A19" s="68" t="s">
        <v>604</v>
      </c>
      <c r="B19" s="118" t="s">
        <v>152</v>
      </c>
    </row>
    <row r="20" spans="1:2" x14ac:dyDescent="0.45">
      <c r="A20" s="68" t="s">
        <v>604</v>
      </c>
      <c r="B20" s="118" t="s">
        <v>152</v>
      </c>
    </row>
    <row r="21" spans="1:2" x14ac:dyDescent="0.45">
      <c r="A21" s="68" t="s">
        <v>604</v>
      </c>
      <c r="B21" s="118" t="s">
        <v>220</v>
      </c>
    </row>
    <row r="22" spans="1:2" x14ac:dyDescent="0.45">
      <c r="A22" s="68" t="s">
        <v>604</v>
      </c>
      <c r="B22" s="118" t="s">
        <v>160</v>
      </c>
    </row>
    <row r="23" spans="1:2" x14ac:dyDescent="0.45">
      <c r="A23" s="68" t="s">
        <v>604</v>
      </c>
      <c r="B23" s="118" t="s">
        <v>148</v>
      </c>
    </row>
    <row r="24" spans="1:2" x14ac:dyDescent="0.45">
      <c r="A24" s="68" t="s">
        <v>604</v>
      </c>
      <c r="B24" s="118" t="s">
        <v>189</v>
      </c>
    </row>
    <row r="25" spans="1:2" x14ac:dyDescent="0.45">
      <c r="A25" s="68" t="s">
        <v>604</v>
      </c>
      <c r="B25" t="s">
        <v>605</v>
      </c>
    </row>
    <row r="26" spans="1:2" x14ac:dyDescent="0.45">
      <c r="A26" s="68" t="s">
        <v>604</v>
      </c>
      <c r="B26" t="s">
        <v>606</v>
      </c>
    </row>
    <row r="27" spans="1:2" x14ac:dyDescent="0.45">
      <c r="A27" s="68" t="s">
        <v>604</v>
      </c>
      <c r="B27" s="68" t="s">
        <v>140</v>
      </c>
    </row>
    <row r="28" spans="1:2" x14ac:dyDescent="0.45">
      <c r="A28" s="68" t="s">
        <v>604</v>
      </c>
      <c r="B28" s="68" t="s">
        <v>140</v>
      </c>
    </row>
    <row r="29" spans="1:2" x14ac:dyDescent="0.45">
      <c r="A29" s="68" t="s">
        <v>604</v>
      </c>
      <c r="B29" s="68" t="s">
        <v>193</v>
      </c>
    </row>
    <row r="30" spans="1:2" x14ac:dyDescent="0.45">
      <c r="A30" s="68" t="s">
        <v>607</v>
      </c>
      <c r="B30" s="68" t="s">
        <v>482</v>
      </c>
    </row>
    <row r="31" spans="1:2" x14ac:dyDescent="0.45">
      <c r="A31" s="68" t="s">
        <v>21</v>
      </c>
      <c r="B31" s="68" t="s">
        <v>86</v>
      </c>
    </row>
    <row r="32" spans="1:2" x14ac:dyDescent="0.45">
      <c r="A32" t="s">
        <v>604</v>
      </c>
      <c r="B32" t="s">
        <v>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13"/>
  <sheetViews>
    <sheetView workbookViewId="0">
      <selection activeCell="H402" sqref="H402"/>
    </sheetView>
  </sheetViews>
  <sheetFormatPr defaultRowHeight="14.25" x14ac:dyDescent="0.45"/>
  <cols>
    <col min="1" max="3" width="9.06640625" style="43"/>
    <col min="4" max="4" width="20.33203125" style="43" customWidth="1"/>
    <col min="5" max="5" width="13.86328125" style="43" customWidth="1"/>
    <col min="6" max="7" width="9.06640625" style="43"/>
    <col min="8" max="8" width="37" style="43" customWidth="1"/>
    <col min="9" max="9" width="9.06640625" style="43"/>
    <col min="10" max="10" width="20" style="47" customWidth="1"/>
    <col min="11" max="11" width="9.06640625" style="43"/>
    <col min="12" max="12" width="20" style="43" customWidth="1"/>
    <col min="13" max="18" width="20" style="47" customWidth="1"/>
    <col min="19" max="21" width="20" style="43" customWidth="1"/>
    <col min="22" max="22" width="23" style="47" customWidth="1"/>
    <col min="23" max="23" width="11.6640625" style="47" customWidth="1"/>
    <col min="24" max="24" width="9.06640625" style="47"/>
    <col min="25" max="16384" width="9.06640625" style="43"/>
  </cols>
  <sheetData>
    <row r="1" spans="1:24" s="45" customFormat="1" x14ac:dyDescent="0.4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/>
      <c r="J1" s="22" t="s">
        <v>8</v>
      </c>
      <c r="K1" s="13"/>
      <c r="L1" s="13" t="s">
        <v>9</v>
      </c>
      <c r="M1" s="22" t="s">
        <v>10</v>
      </c>
      <c r="N1" s="22" t="s">
        <v>11</v>
      </c>
      <c r="O1" s="22" t="s">
        <v>12</v>
      </c>
      <c r="P1" s="22" t="s">
        <v>13</v>
      </c>
      <c r="Q1" s="36" t="s">
        <v>344</v>
      </c>
      <c r="R1" s="22" t="s">
        <v>14</v>
      </c>
      <c r="S1" s="22" t="s">
        <v>15</v>
      </c>
      <c r="T1" s="22" t="s">
        <v>16</v>
      </c>
      <c r="U1" s="22" t="s">
        <v>137</v>
      </c>
      <c r="V1" s="22" t="s">
        <v>18</v>
      </c>
      <c r="W1" s="14"/>
    </row>
    <row r="2" spans="1:24" x14ac:dyDescent="0.45">
      <c r="A2" s="17" t="s">
        <v>138</v>
      </c>
      <c r="B2" s="17" t="s">
        <v>139</v>
      </c>
      <c r="C2" s="17" t="s">
        <v>21</v>
      </c>
      <c r="D2" s="17" t="s">
        <v>140</v>
      </c>
      <c r="E2" s="17" t="s">
        <v>141</v>
      </c>
      <c r="F2" s="17" t="s">
        <v>142</v>
      </c>
      <c r="G2" s="17" t="s">
        <v>143</v>
      </c>
      <c r="H2" s="17" t="s">
        <v>144</v>
      </c>
      <c r="I2" s="17"/>
      <c r="J2" s="18" t="s">
        <v>28</v>
      </c>
      <c r="K2" s="17"/>
      <c r="L2" s="27">
        <v>13.01</v>
      </c>
      <c r="M2" s="27">
        <v>314.31</v>
      </c>
      <c r="N2" s="27"/>
      <c r="O2" s="27">
        <v>126.6</v>
      </c>
      <c r="P2" s="27">
        <v>13.5</v>
      </c>
      <c r="Q2" s="27"/>
      <c r="R2" s="27">
        <v>0</v>
      </c>
      <c r="S2" s="27">
        <v>0</v>
      </c>
      <c r="T2" s="27">
        <v>0</v>
      </c>
      <c r="U2" s="27">
        <v>0</v>
      </c>
      <c r="V2" s="27">
        <f>ROUND(SUM(M2:Q2,S2:U2),2)</f>
        <v>454.41</v>
      </c>
      <c r="W2" s="18"/>
      <c r="X2" s="43"/>
    </row>
    <row r="3" spans="1:24" x14ac:dyDescent="0.45">
      <c r="A3" s="17" t="s">
        <v>138</v>
      </c>
      <c r="B3" s="17" t="s">
        <v>139</v>
      </c>
      <c r="C3" s="17" t="s">
        <v>21</v>
      </c>
      <c r="D3" s="17" t="s">
        <v>140</v>
      </c>
      <c r="E3" s="17" t="s">
        <v>145</v>
      </c>
      <c r="F3" s="17" t="s">
        <v>142</v>
      </c>
      <c r="G3" s="17" t="s">
        <v>143</v>
      </c>
      <c r="H3" s="17" t="s">
        <v>144</v>
      </c>
      <c r="I3" s="17"/>
      <c r="J3" s="18" t="s">
        <v>28</v>
      </c>
      <c r="K3" s="17"/>
      <c r="L3" s="27">
        <v>8.5</v>
      </c>
      <c r="M3" s="27">
        <v>184.5</v>
      </c>
      <c r="N3" s="27"/>
      <c r="O3" s="27">
        <v>75.44</v>
      </c>
      <c r="P3" s="27">
        <v>9</v>
      </c>
      <c r="Q3" s="27"/>
      <c r="R3" s="27">
        <v>0</v>
      </c>
      <c r="S3" s="27">
        <v>0</v>
      </c>
      <c r="T3" s="27">
        <v>0</v>
      </c>
      <c r="U3" s="27">
        <v>0</v>
      </c>
      <c r="V3" s="27">
        <f>ROUND(SUM(M3:Q3,S3:U3),2)</f>
        <v>268.94</v>
      </c>
      <c r="W3" s="18"/>
      <c r="X3" s="43"/>
    </row>
    <row r="4" spans="1:24" s="46" customFormat="1" x14ac:dyDescent="0.45">
      <c r="A4" s="43" t="s">
        <v>146</v>
      </c>
      <c r="B4" s="43" t="s">
        <v>147</v>
      </c>
      <c r="C4" s="43" t="s">
        <v>21</v>
      </c>
      <c r="D4" s="43" t="s">
        <v>148</v>
      </c>
      <c r="E4" s="43" t="s">
        <v>149</v>
      </c>
      <c r="F4" s="43" t="s">
        <v>142</v>
      </c>
      <c r="G4" s="43" t="s">
        <v>143</v>
      </c>
      <c r="H4" s="43" t="s">
        <v>144</v>
      </c>
      <c r="I4" s="43"/>
      <c r="J4" s="15" t="s">
        <v>28</v>
      </c>
      <c r="K4" s="43"/>
      <c r="L4" s="31">
        <v>14.35</v>
      </c>
      <c r="M4" s="23">
        <v>545.19000000000005</v>
      </c>
      <c r="N4" s="23"/>
      <c r="O4" s="23">
        <v>302.61</v>
      </c>
      <c r="P4" s="23">
        <v>13.5</v>
      </c>
      <c r="Q4" s="23">
        <f>ROUND(J5*1,2)</f>
        <v>29.11</v>
      </c>
      <c r="R4" s="23">
        <v>0</v>
      </c>
      <c r="S4" s="23">
        <v>0</v>
      </c>
      <c r="T4" s="23">
        <v>0</v>
      </c>
      <c r="U4" s="23">
        <v>0</v>
      </c>
      <c r="V4" s="23">
        <f>ROUND(SUM(M4:Q4,S4:U4),2)</f>
        <v>890.41</v>
      </c>
      <c r="W4" s="15"/>
      <c r="X4" s="13"/>
    </row>
    <row r="5" spans="1:24" s="44" customFormat="1" x14ac:dyDescent="0.45">
      <c r="F5" s="32" t="s">
        <v>142</v>
      </c>
      <c r="G5" s="32" t="s">
        <v>143</v>
      </c>
      <c r="H5" s="32" t="s">
        <v>335</v>
      </c>
      <c r="I5" s="32"/>
      <c r="J5" s="33">
        <f>M5/L5</f>
        <v>29.113218070273284</v>
      </c>
      <c r="K5" s="33"/>
      <c r="L5" s="33">
        <f t="shared" ref="L5:V5" si="0">ROUND(SUM(L2:L4),2)</f>
        <v>35.86</v>
      </c>
      <c r="M5" s="33">
        <f t="shared" si="0"/>
        <v>1044</v>
      </c>
      <c r="N5" s="33">
        <f t="shared" si="0"/>
        <v>0</v>
      </c>
      <c r="O5" s="33">
        <f t="shared" si="0"/>
        <v>504.65</v>
      </c>
      <c r="P5" s="33">
        <f t="shared" si="0"/>
        <v>36</v>
      </c>
      <c r="Q5" s="33">
        <f>ROUND(SUM(Q2:Q4),2)</f>
        <v>29.11</v>
      </c>
      <c r="R5" s="33">
        <f t="shared" si="0"/>
        <v>0</v>
      </c>
      <c r="S5" s="33">
        <f t="shared" si="0"/>
        <v>0</v>
      </c>
      <c r="T5" s="33">
        <f t="shared" si="0"/>
        <v>0</v>
      </c>
      <c r="U5" s="33">
        <f t="shared" si="0"/>
        <v>0</v>
      </c>
      <c r="V5" s="33">
        <f t="shared" si="0"/>
        <v>1613.76</v>
      </c>
      <c r="W5" s="34"/>
      <c r="X5" s="35"/>
    </row>
    <row r="6" spans="1:24" s="46" customFormat="1" x14ac:dyDescent="0.45">
      <c r="A6" s="43"/>
      <c r="B6" s="43"/>
      <c r="C6" s="43"/>
      <c r="D6" s="43"/>
      <c r="E6" s="43"/>
      <c r="F6" s="43"/>
      <c r="G6" s="43"/>
      <c r="H6" s="43"/>
      <c r="I6" s="43"/>
      <c r="J6" s="15"/>
      <c r="K6" s="43"/>
      <c r="L6" s="43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3"/>
    </row>
    <row r="7" spans="1:24" s="46" customFormat="1" x14ac:dyDescent="0.45">
      <c r="A7" s="13" t="s">
        <v>0</v>
      </c>
      <c r="B7" s="13" t="s">
        <v>1</v>
      </c>
      <c r="C7" s="13" t="s">
        <v>2</v>
      </c>
      <c r="D7" s="13" t="s">
        <v>3</v>
      </c>
      <c r="E7" s="13" t="s">
        <v>4</v>
      </c>
      <c r="F7" s="13" t="s">
        <v>5</v>
      </c>
      <c r="G7" s="13" t="s">
        <v>6</v>
      </c>
      <c r="H7" s="13" t="s">
        <v>7</v>
      </c>
      <c r="I7" s="13"/>
      <c r="J7" s="22" t="s">
        <v>8</v>
      </c>
      <c r="K7" s="13"/>
      <c r="L7" s="13" t="s">
        <v>9</v>
      </c>
      <c r="M7" s="22" t="s">
        <v>10</v>
      </c>
      <c r="N7" s="22" t="s">
        <v>11</v>
      </c>
      <c r="O7" s="22" t="s">
        <v>12</v>
      </c>
      <c r="P7" s="22" t="s">
        <v>13</v>
      </c>
      <c r="Q7" s="36" t="s">
        <v>345</v>
      </c>
      <c r="R7" s="22" t="s">
        <v>14</v>
      </c>
      <c r="S7" s="22" t="s">
        <v>15</v>
      </c>
      <c r="T7" s="22" t="s">
        <v>16</v>
      </c>
      <c r="U7" s="22" t="s">
        <v>137</v>
      </c>
      <c r="V7" s="22" t="s">
        <v>18</v>
      </c>
      <c r="W7" s="15"/>
      <c r="X7" s="13"/>
    </row>
    <row r="8" spans="1:24" s="46" customFormat="1" x14ac:dyDescent="0.45">
      <c r="A8" s="28" t="s">
        <v>150</v>
      </c>
      <c r="B8" s="28" t="s">
        <v>151</v>
      </c>
      <c r="C8" s="28" t="s">
        <v>21</v>
      </c>
      <c r="D8" s="28" t="s">
        <v>152</v>
      </c>
      <c r="E8" s="28" t="s">
        <v>23</v>
      </c>
      <c r="F8" s="28" t="s">
        <v>153</v>
      </c>
      <c r="G8" s="28" t="s">
        <v>154</v>
      </c>
      <c r="H8" s="28" t="s">
        <v>155</v>
      </c>
      <c r="J8" s="29" t="s">
        <v>28</v>
      </c>
      <c r="L8" s="31">
        <v>10.14</v>
      </c>
      <c r="M8" s="30">
        <v>383.05</v>
      </c>
      <c r="N8" s="30"/>
      <c r="O8" s="30">
        <v>247.1</v>
      </c>
      <c r="P8" s="30">
        <v>9</v>
      </c>
      <c r="Q8" s="30">
        <f>ROUND(ROUND(J13*1,2),2)</f>
        <v>33.130000000000003</v>
      </c>
      <c r="R8" s="30">
        <v>0</v>
      </c>
      <c r="S8" s="30">
        <v>0</v>
      </c>
      <c r="T8" s="30">
        <v>0</v>
      </c>
      <c r="U8" s="30">
        <v>0</v>
      </c>
      <c r="V8" s="30">
        <f>ROUND(SUM(M8:Q8,S8:U8),2)</f>
        <v>672.28</v>
      </c>
      <c r="W8" s="29"/>
    </row>
    <row r="9" spans="1:24" s="46" customFormat="1" x14ac:dyDescent="0.45">
      <c r="A9" s="43" t="s">
        <v>150</v>
      </c>
      <c r="B9" s="43" t="s">
        <v>151</v>
      </c>
      <c r="C9" s="43" t="s">
        <v>21</v>
      </c>
      <c r="D9" s="43" t="s">
        <v>152</v>
      </c>
      <c r="E9" s="43" t="s">
        <v>156</v>
      </c>
      <c r="F9" s="43" t="s">
        <v>153</v>
      </c>
      <c r="G9" s="43" t="s">
        <v>154</v>
      </c>
      <c r="H9" s="43" t="s">
        <v>155</v>
      </c>
      <c r="I9" s="43"/>
      <c r="J9" s="15" t="s">
        <v>28</v>
      </c>
      <c r="K9" s="43"/>
      <c r="L9" s="30">
        <v>10.11</v>
      </c>
      <c r="M9" s="23">
        <v>308.01</v>
      </c>
      <c r="N9" s="23"/>
      <c r="O9" s="23">
        <v>193.94</v>
      </c>
      <c r="P9" s="23">
        <v>9</v>
      </c>
      <c r="Q9" s="23"/>
      <c r="R9" s="23">
        <v>0</v>
      </c>
      <c r="S9" s="23">
        <v>0</v>
      </c>
      <c r="T9" s="23">
        <v>0</v>
      </c>
      <c r="U9" s="23">
        <v>0</v>
      </c>
      <c r="V9" s="23">
        <f>ROUND(SUM(M9:Q9,S9:U9),2)</f>
        <v>510.95</v>
      </c>
      <c r="W9" s="15"/>
      <c r="X9" s="13"/>
    </row>
    <row r="10" spans="1:24" s="46" customFormat="1" x14ac:dyDescent="0.45">
      <c r="A10" s="43" t="s">
        <v>150</v>
      </c>
      <c r="B10" s="43" t="s">
        <v>151</v>
      </c>
      <c r="C10" s="43" t="s">
        <v>21</v>
      </c>
      <c r="D10" s="43" t="s">
        <v>157</v>
      </c>
      <c r="E10" s="43" t="s">
        <v>149</v>
      </c>
      <c r="F10" s="43" t="s">
        <v>153</v>
      </c>
      <c r="G10" s="43" t="s">
        <v>154</v>
      </c>
      <c r="H10" s="43" t="s">
        <v>155</v>
      </c>
      <c r="I10" s="43"/>
      <c r="J10" s="15" t="s">
        <v>28</v>
      </c>
      <c r="K10" s="43"/>
      <c r="L10" s="23">
        <v>11.86</v>
      </c>
      <c r="M10" s="23">
        <v>404.12</v>
      </c>
      <c r="N10" s="23"/>
      <c r="O10" s="23">
        <v>164.32</v>
      </c>
      <c r="P10" s="23">
        <v>13.5</v>
      </c>
      <c r="Q10" s="23"/>
      <c r="R10" s="23">
        <v>0</v>
      </c>
      <c r="S10" s="23">
        <v>0</v>
      </c>
      <c r="T10" s="23">
        <v>0</v>
      </c>
      <c r="U10" s="23">
        <v>0</v>
      </c>
      <c r="V10" s="23">
        <f>ROUND(SUM(M10:Q10,S10:U10),2)</f>
        <v>581.94000000000005</v>
      </c>
      <c r="W10" s="15"/>
      <c r="X10" s="43"/>
    </row>
    <row r="11" spans="1:24" s="46" customFormat="1" x14ac:dyDescent="0.45">
      <c r="A11" s="17" t="s">
        <v>150</v>
      </c>
      <c r="B11" s="17" t="s">
        <v>151</v>
      </c>
      <c r="C11" s="17" t="s">
        <v>21</v>
      </c>
      <c r="D11" s="17" t="s">
        <v>158</v>
      </c>
      <c r="E11" s="17" t="s">
        <v>159</v>
      </c>
      <c r="F11" s="17" t="s">
        <v>153</v>
      </c>
      <c r="G11" s="17" t="s">
        <v>154</v>
      </c>
      <c r="H11" s="17" t="s">
        <v>155</v>
      </c>
      <c r="I11" s="43"/>
      <c r="J11" s="18" t="s">
        <v>28</v>
      </c>
      <c r="K11" s="43"/>
      <c r="L11" s="27">
        <v>11.6</v>
      </c>
      <c r="M11" s="27">
        <v>452.14</v>
      </c>
      <c r="N11" s="27"/>
      <c r="O11" s="27">
        <v>164.52</v>
      </c>
      <c r="P11" s="27">
        <v>13.5</v>
      </c>
      <c r="Q11" s="27"/>
      <c r="R11" s="27">
        <v>0</v>
      </c>
      <c r="S11" s="27">
        <v>0</v>
      </c>
      <c r="T11" s="27">
        <v>0</v>
      </c>
      <c r="U11" s="27">
        <v>0</v>
      </c>
      <c r="V11" s="27">
        <f>ROUND(SUM(M11:Q11,S11:U11),2)</f>
        <v>630.16</v>
      </c>
      <c r="W11" s="18"/>
    </row>
    <row r="12" spans="1:24" s="44" customFormat="1" x14ac:dyDescent="0.45">
      <c r="A12" s="43" t="s">
        <v>150</v>
      </c>
      <c r="B12" s="43" t="s">
        <v>151</v>
      </c>
      <c r="C12" s="43" t="s">
        <v>21</v>
      </c>
      <c r="D12" s="43" t="s">
        <v>160</v>
      </c>
      <c r="E12" s="43" t="s">
        <v>161</v>
      </c>
      <c r="F12" s="43" t="s">
        <v>153</v>
      </c>
      <c r="G12" s="43" t="s">
        <v>154</v>
      </c>
      <c r="H12" s="43" t="s">
        <v>155</v>
      </c>
      <c r="I12" s="43"/>
      <c r="J12" s="37" t="s">
        <v>27</v>
      </c>
      <c r="K12" s="43"/>
      <c r="L12" s="23">
        <v>11.37</v>
      </c>
      <c r="M12" s="23">
        <v>277.45999999999998</v>
      </c>
      <c r="N12" s="23"/>
      <c r="O12" s="23">
        <v>98.35</v>
      </c>
      <c r="P12" s="23">
        <v>18</v>
      </c>
      <c r="Q12" s="23"/>
      <c r="R12" s="23">
        <v>0</v>
      </c>
      <c r="S12" s="23">
        <v>0</v>
      </c>
      <c r="T12" s="23">
        <v>0</v>
      </c>
      <c r="U12" s="23">
        <v>0</v>
      </c>
      <c r="V12" s="23">
        <f>ROUND(SUM(M12:Q12,S12:U12),2)</f>
        <v>393.81</v>
      </c>
      <c r="W12" s="15"/>
    </row>
    <row r="13" spans="1:24" s="44" customFormat="1" ht="15.75" x14ac:dyDescent="0.5">
      <c r="F13" s="32" t="s">
        <v>153</v>
      </c>
      <c r="G13" s="32" t="s">
        <v>154</v>
      </c>
      <c r="H13" s="32" t="s">
        <v>335</v>
      </c>
      <c r="I13" s="32"/>
      <c r="J13" s="33">
        <f>M13/L13</f>
        <v>33.129629629629633</v>
      </c>
      <c r="K13" s="33"/>
      <c r="L13" s="33">
        <f t="shared" ref="L13:V13" si="1">ROUND(SUM(L8:L12),2)</f>
        <v>55.08</v>
      </c>
      <c r="M13" s="33">
        <f t="shared" si="1"/>
        <v>1824.78</v>
      </c>
      <c r="N13" s="33">
        <f t="shared" si="1"/>
        <v>0</v>
      </c>
      <c r="O13" s="33">
        <f t="shared" si="1"/>
        <v>868.23</v>
      </c>
      <c r="P13" s="33">
        <f t="shared" si="1"/>
        <v>63</v>
      </c>
      <c r="Q13" s="33">
        <f t="shared" si="1"/>
        <v>33.130000000000003</v>
      </c>
      <c r="R13" s="33">
        <f t="shared" si="1"/>
        <v>0</v>
      </c>
      <c r="S13" s="33">
        <f t="shared" si="1"/>
        <v>0</v>
      </c>
      <c r="T13" s="33">
        <f t="shared" si="1"/>
        <v>0</v>
      </c>
      <c r="U13" s="33">
        <f t="shared" si="1"/>
        <v>0</v>
      </c>
      <c r="V13" s="33">
        <f t="shared" si="1"/>
        <v>2789.14</v>
      </c>
      <c r="W13" s="38"/>
      <c r="X13" s="38"/>
    </row>
    <row r="14" spans="1:24" s="46" customFormat="1" ht="15.75" x14ac:dyDescent="0.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9"/>
      <c r="X14" s="19"/>
    </row>
    <row r="15" spans="1:24" s="46" customFormat="1" ht="15.75" x14ac:dyDescent="0.5">
      <c r="A15" s="13" t="s">
        <v>0</v>
      </c>
      <c r="B15" s="13" t="s">
        <v>1</v>
      </c>
      <c r="C15" s="13" t="s">
        <v>2</v>
      </c>
      <c r="D15" s="13" t="s">
        <v>3</v>
      </c>
      <c r="E15" s="13" t="s">
        <v>4</v>
      </c>
      <c r="F15" s="13" t="s">
        <v>5</v>
      </c>
      <c r="G15" s="13" t="s">
        <v>6</v>
      </c>
      <c r="H15" s="13" t="s">
        <v>7</v>
      </c>
      <c r="I15" s="13"/>
      <c r="J15" s="22" t="s">
        <v>8</v>
      </c>
      <c r="K15" s="13"/>
      <c r="L15" s="13" t="s">
        <v>9</v>
      </c>
      <c r="M15" s="22" t="s">
        <v>10</v>
      </c>
      <c r="N15" s="22" t="s">
        <v>11</v>
      </c>
      <c r="O15" s="22" t="s">
        <v>12</v>
      </c>
      <c r="P15" s="22" t="s">
        <v>13</v>
      </c>
      <c r="Q15" s="22"/>
      <c r="R15" s="22" t="s">
        <v>14</v>
      </c>
      <c r="S15" s="22" t="s">
        <v>15</v>
      </c>
      <c r="T15" s="22" t="s">
        <v>16</v>
      </c>
      <c r="U15" s="22" t="s">
        <v>137</v>
      </c>
      <c r="V15" s="22" t="s">
        <v>18</v>
      </c>
      <c r="W15" s="19"/>
      <c r="X15" s="19"/>
    </row>
    <row r="16" spans="1:24" s="46" customFormat="1" ht="15.75" x14ac:dyDescent="0.5">
      <c r="A16" s="43" t="s">
        <v>150</v>
      </c>
      <c r="B16" s="43" t="s">
        <v>151</v>
      </c>
      <c r="C16" s="43" t="s">
        <v>21</v>
      </c>
      <c r="D16" s="43" t="s">
        <v>157</v>
      </c>
      <c r="E16" s="43" t="s">
        <v>149</v>
      </c>
      <c r="F16" s="43" t="s">
        <v>162</v>
      </c>
      <c r="G16" s="43" t="s">
        <v>163</v>
      </c>
      <c r="H16" s="43" t="s">
        <v>164</v>
      </c>
      <c r="I16" s="43"/>
      <c r="J16" s="43" t="s">
        <v>28</v>
      </c>
      <c r="K16" s="43"/>
      <c r="L16" s="23">
        <v>11.82</v>
      </c>
      <c r="M16" s="23">
        <v>404.12</v>
      </c>
      <c r="N16" s="23"/>
      <c r="O16" s="23">
        <v>164.32</v>
      </c>
      <c r="P16" s="23">
        <v>13.5</v>
      </c>
      <c r="Q16" s="23"/>
      <c r="R16" s="23">
        <v>0</v>
      </c>
      <c r="S16" s="23">
        <v>0</v>
      </c>
      <c r="T16" s="23">
        <v>0</v>
      </c>
      <c r="U16" s="23">
        <v>0</v>
      </c>
      <c r="V16" s="23">
        <f>ROUND(SUM(M16:Q16,S16:U16),2)</f>
        <v>581.94000000000005</v>
      </c>
      <c r="W16" s="19"/>
      <c r="X16" s="19"/>
    </row>
    <row r="17" spans="1:24" s="46" customFormat="1" x14ac:dyDescent="0.45">
      <c r="A17" s="28" t="s">
        <v>150</v>
      </c>
      <c r="B17" s="28" t="s">
        <v>151</v>
      </c>
      <c r="C17" s="28" t="s">
        <v>21</v>
      </c>
      <c r="D17" s="28" t="s">
        <v>158</v>
      </c>
      <c r="E17" s="28" t="s">
        <v>159</v>
      </c>
      <c r="F17" s="28" t="s">
        <v>162</v>
      </c>
      <c r="G17" s="28" t="s">
        <v>163</v>
      </c>
      <c r="H17" s="28" t="s">
        <v>164</v>
      </c>
      <c r="J17" s="29" t="s">
        <v>28</v>
      </c>
      <c r="L17" s="30">
        <v>11.39</v>
      </c>
      <c r="M17" s="30">
        <v>452.14</v>
      </c>
      <c r="N17" s="30"/>
      <c r="O17" s="30">
        <v>164.52</v>
      </c>
      <c r="P17" s="30">
        <v>13.5</v>
      </c>
      <c r="Q17" s="30"/>
      <c r="R17" s="30">
        <v>0</v>
      </c>
      <c r="S17" s="30">
        <v>0</v>
      </c>
      <c r="T17" s="30">
        <v>0</v>
      </c>
      <c r="U17" s="30">
        <v>0</v>
      </c>
      <c r="V17" s="30">
        <f>ROUND(SUM(M17:Q17,S17:U17),2)</f>
        <v>630.16</v>
      </c>
      <c r="W17" s="29"/>
    </row>
    <row r="18" spans="1:24" s="44" customFormat="1" x14ac:dyDescent="0.45">
      <c r="A18" s="35"/>
      <c r="B18" s="35"/>
      <c r="C18" s="35"/>
      <c r="D18" s="35"/>
      <c r="E18" s="35"/>
      <c r="F18" s="32" t="s">
        <v>162</v>
      </c>
      <c r="G18" s="32" t="s">
        <v>163</v>
      </c>
      <c r="H18" s="32" t="s">
        <v>335</v>
      </c>
      <c r="I18" s="32"/>
      <c r="J18" s="33">
        <f>M18/L18</f>
        <v>36.891856958207669</v>
      </c>
      <c r="K18" s="33"/>
      <c r="L18" s="33">
        <f t="shared" ref="L18:V18" si="2">ROUND(SUM(L16:L17),2)</f>
        <v>23.21</v>
      </c>
      <c r="M18" s="33">
        <f t="shared" si="2"/>
        <v>856.26</v>
      </c>
      <c r="N18" s="33">
        <f t="shared" si="2"/>
        <v>0</v>
      </c>
      <c r="O18" s="33">
        <f t="shared" si="2"/>
        <v>328.84</v>
      </c>
      <c r="P18" s="33">
        <f t="shared" si="2"/>
        <v>27</v>
      </c>
      <c r="Q18" s="33">
        <f>ROUND(SUM(Q16:Q17),2)</f>
        <v>0</v>
      </c>
      <c r="R18" s="33">
        <f t="shared" si="2"/>
        <v>0</v>
      </c>
      <c r="S18" s="33">
        <f t="shared" si="2"/>
        <v>0</v>
      </c>
      <c r="T18" s="33">
        <f t="shared" si="2"/>
        <v>0</v>
      </c>
      <c r="U18" s="33">
        <f t="shared" si="2"/>
        <v>0</v>
      </c>
      <c r="V18" s="33">
        <f t="shared" si="2"/>
        <v>1212.0999999999999</v>
      </c>
      <c r="W18" s="34"/>
      <c r="X18" s="35"/>
    </row>
    <row r="19" spans="1:24" s="45" customFormat="1" x14ac:dyDescent="0.45">
      <c r="A19" s="43"/>
      <c r="B19" s="43"/>
      <c r="C19" s="43"/>
      <c r="D19" s="43"/>
      <c r="E19" s="43"/>
      <c r="F19" s="43"/>
      <c r="G19" s="43"/>
      <c r="H19" s="43"/>
      <c r="I19" s="43"/>
      <c r="J19" s="15"/>
      <c r="K19" s="43"/>
      <c r="L19" s="43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43"/>
    </row>
    <row r="20" spans="1:24" s="45" customFormat="1" x14ac:dyDescent="0.45">
      <c r="A20" s="13" t="s">
        <v>0</v>
      </c>
      <c r="B20" s="13" t="s">
        <v>1</v>
      </c>
      <c r="C20" s="13" t="s">
        <v>2</v>
      </c>
      <c r="D20" s="13" t="s">
        <v>3</v>
      </c>
      <c r="E20" s="13" t="s">
        <v>4</v>
      </c>
      <c r="F20" s="13" t="s">
        <v>5</v>
      </c>
      <c r="G20" s="13" t="s">
        <v>6</v>
      </c>
      <c r="H20" s="13" t="s">
        <v>7</v>
      </c>
      <c r="I20" s="13"/>
      <c r="J20" s="22" t="s">
        <v>8</v>
      </c>
      <c r="K20" s="13"/>
      <c r="L20" s="13" t="s">
        <v>9</v>
      </c>
      <c r="M20" s="22" t="s">
        <v>10</v>
      </c>
      <c r="N20" s="22" t="s">
        <v>11</v>
      </c>
      <c r="O20" s="22" t="s">
        <v>12</v>
      </c>
      <c r="P20" s="22" t="s">
        <v>13</v>
      </c>
      <c r="Q20" s="22"/>
      <c r="R20" s="22" t="s">
        <v>14</v>
      </c>
      <c r="S20" s="22" t="s">
        <v>15</v>
      </c>
      <c r="T20" s="22" t="s">
        <v>16</v>
      </c>
      <c r="U20" s="22" t="s">
        <v>137</v>
      </c>
      <c r="V20" s="22" t="s">
        <v>18</v>
      </c>
      <c r="W20" s="15"/>
      <c r="X20" s="43"/>
    </row>
    <row r="21" spans="1:24" s="45" customFormat="1" x14ac:dyDescent="0.45">
      <c r="A21" s="43" t="s">
        <v>146</v>
      </c>
      <c r="B21" s="43" t="s">
        <v>147</v>
      </c>
      <c r="C21" s="43" t="s">
        <v>21</v>
      </c>
      <c r="D21" s="43" t="s">
        <v>148</v>
      </c>
      <c r="E21" s="43" t="s">
        <v>149</v>
      </c>
      <c r="F21" s="43" t="s">
        <v>165</v>
      </c>
      <c r="G21" s="43" t="s">
        <v>166</v>
      </c>
      <c r="H21" s="43" t="s">
        <v>167</v>
      </c>
      <c r="I21" s="43"/>
      <c r="J21" s="15" t="s">
        <v>28</v>
      </c>
      <c r="K21" s="43"/>
      <c r="L21" s="23">
        <v>13.48</v>
      </c>
      <c r="M21" s="23">
        <v>545.19000000000005</v>
      </c>
      <c r="N21" s="23"/>
      <c r="O21" s="23">
        <v>302.61</v>
      </c>
      <c r="P21" s="23">
        <v>13.5</v>
      </c>
      <c r="Q21" s="23"/>
      <c r="R21" s="23">
        <v>0</v>
      </c>
      <c r="S21" s="23">
        <v>0</v>
      </c>
      <c r="T21" s="23">
        <v>0</v>
      </c>
      <c r="U21" s="23">
        <v>0</v>
      </c>
      <c r="V21" s="23">
        <f>ROUND(SUM(M21:Q21,S21:U21),2)</f>
        <v>861.3</v>
      </c>
      <c r="W21" s="15"/>
      <c r="X21" s="43"/>
    </row>
    <row r="22" spans="1:24" s="45" customFormat="1" x14ac:dyDescent="0.45">
      <c r="A22" s="43" t="s">
        <v>168</v>
      </c>
      <c r="B22" s="43" t="s">
        <v>151</v>
      </c>
      <c r="C22" s="43" t="s">
        <v>21</v>
      </c>
      <c r="D22" s="43" t="s">
        <v>169</v>
      </c>
      <c r="E22" s="43" t="s">
        <v>141</v>
      </c>
      <c r="F22" s="43" t="s">
        <v>165</v>
      </c>
      <c r="G22" s="43" t="s">
        <v>166</v>
      </c>
      <c r="H22" s="43" t="s">
        <v>167</v>
      </c>
      <c r="I22" s="43"/>
      <c r="J22" s="37" t="s">
        <v>27</v>
      </c>
      <c r="K22" s="43"/>
      <c r="L22" s="23">
        <v>12.02</v>
      </c>
      <c r="M22" s="23">
        <v>556.14</v>
      </c>
      <c r="N22" s="23"/>
      <c r="O22" s="23">
        <v>226.01</v>
      </c>
      <c r="P22" s="23">
        <v>13.5</v>
      </c>
      <c r="Q22" s="23"/>
      <c r="R22" s="23">
        <v>0</v>
      </c>
      <c r="S22" s="23">
        <v>0</v>
      </c>
      <c r="T22" s="23">
        <v>0</v>
      </c>
      <c r="U22" s="23">
        <v>0</v>
      </c>
      <c r="V22" s="23">
        <f>ROUND(SUM(M22:Q22,S22:U22),2)</f>
        <v>795.65</v>
      </c>
      <c r="W22" s="15"/>
      <c r="X22" s="43"/>
    </row>
    <row r="23" spans="1:24" s="44" customFormat="1" x14ac:dyDescent="0.45">
      <c r="A23" s="35"/>
      <c r="B23" s="35"/>
      <c r="C23" s="35"/>
      <c r="D23" s="35"/>
      <c r="E23" s="35"/>
      <c r="F23" s="32" t="s">
        <v>165</v>
      </c>
      <c r="G23" s="32" t="s">
        <v>166</v>
      </c>
      <c r="H23" s="32" t="s">
        <v>335</v>
      </c>
      <c r="I23" s="32"/>
      <c r="J23" s="33">
        <f>M23/L23</f>
        <v>43.189411764705881</v>
      </c>
      <c r="K23" s="33"/>
      <c r="L23" s="33">
        <f t="shared" ref="L23:V23" si="3">ROUND(SUM(L21:L22),2)</f>
        <v>25.5</v>
      </c>
      <c r="M23" s="33">
        <f t="shared" si="3"/>
        <v>1101.33</v>
      </c>
      <c r="N23" s="33">
        <f t="shared" si="3"/>
        <v>0</v>
      </c>
      <c r="O23" s="33">
        <f t="shared" si="3"/>
        <v>528.62</v>
      </c>
      <c r="P23" s="33">
        <f t="shared" si="3"/>
        <v>27</v>
      </c>
      <c r="Q23" s="33">
        <f>ROUND(SUM(Q21:Q22),2)</f>
        <v>0</v>
      </c>
      <c r="R23" s="33">
        <f t="shared" si="3"/>
        <v>0</v>
      </c>
      <c r="S23" s="33">
        <f t="shared" si="3"/>
        <v>0</v>
      </c>
      <c r="T23" s="33">
        <f t="shared" si="3"/>
        <v>0</v>
      </c>
      <c r="U23" s="33">
        <f t="shared" si="3"/>
        <v>0</v>
      </c>
      <c r="V23" s="33">
        <f t="shared" si="3"/>
        <v>1656.95</v>
      </c>
      <c r="W23" s="34"/>
    </row>
    <row r="24" spans="1:24" s="46" customFormat="1" x14ac:dyDescent="0.45">
      <c r="A24" s="43"/>
      <c r="B24" s="43"/>
      <c r="C24" s="43"/>
      <c r="D24" s="43"/>
      <c r="E24" s="43"/>
      <c r="F24" s="43"/>
      <c r="G24" s="43"/>
      <c r="H24" s="43"/>
      <c r="I24" s="43"/>
      <c r="J24" s="15"/>
      <c r="K24" s="43"/>
      <c r="L24" s="43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43"/>
    </row>
    <row r="25" spans="1:24" s="46" customFormat="1" x14ac:dyDescent="0.45">
      <c r="A25" s="13" t="s">
        <v>0</v>
      </c>
      <c r="B25" s="13" t="s">
        <v>1</v>
      </c>
      <c r="C25" s="13" t="s">
        <v>2</v>
      </c>
      <c r="D25" s="13" t="s">
        <v>3</v>
      </c>
      <c r="E25" s="13" t="s">
        <v>4</v>
      </c>
      <c r="F25" s="13" t="s">
        <v>5</v>
      </c>
      <c r="G25" s="13" t="s">
        <v>6</v>
      </c>
      <c r="H25" s="13" t="s">
        <v>7</v>
      </c>
      <c r="I25" s="13"/>
      <c r="J25" s="22" t="s">
        <v>8</v>
      </c>
      <c r="K25" s="13"/>
      <c r="L25" s="13" t="s">
        <v>9</v>
      </c>
      <c r="M25" s="22" t="s">
        <v>10</v>
      </c>
      <c r="N25" s="22" t="s">
        <v>11</v>
      </c>
      <c r="O25" s="22" t="s">
        <v>12</v>
      </c>
      <c r="P25" s="22" t="s">
        <v>13</v>
      </c>
      <c r="Q25" s="22"/>
      <c r="R25" s="22" t="s">
        <v>14</v>
      </c>
      <c r="S25" s="22" t="s">
        <v>15</v>
      </c>
      <c r="T25" s="22" t="s">
        <v>16</v>
      </c>
      <c r="U25" s="22" t="s">
        <v>137</v>
      </c>
      <c r="V25" s="22" t="s">
        <v>18</v>
      </c>
      <c r="W25" s="43"/>
      <c r="X25" s="43"/>
    </row>
    <row r="26" spans="1:24" s="46" customFormat="1" x14ac:dyDescent="0.45">
      <c r="A26" s="43" t="s">
        <v>138</v>
      </c>
      <c r="B26" s="43" t="s">
        <v>139</v>
      </c>
      <c r="C26" s="43" t="s">
        <v>21</v>
      </c>
      <c r="D26" s="43" t="s">
        <v>140</v>
      </c>
      <c r="E26" s="43" t="s">
        <v>141</v>
      </c>
      <c r="F26" s="43" t="s">
        <v>170</v>
      </c>
      <c r="G26" s="43" t="s">
        <v>171</v>
      </c>
      <c r="H26" s="43" t="s">
        <v>172</v>
      </c>
      <c r="I26" s="43"/>
      <c r="J26" s="43" t="s">
        <v>28</v>
      </c>
      <c r="K26" s="43"/>
      <c r="L26" s="23">
        <v>13.03</v>
      </c>
      <c r="M26" s="23">
        <v>314.31</v>
      </c>
      <c r="N26" s="23"/>
      <c r="O26" s="23">
        <v>126.6</v>
      </c>
      <c r="P26" s="23">
        <v>13.5</v>
      </c>
      <c r="Q26" s="23"/>
      <c r="R26" s="23">
        <v>0</v>
      </c>
      <c r="S26" s="23">
        <v>0</v>
      </c>
      <c r="T26" s="23">
        <v>0</v>
      </c>
      <c r="U26" s="23">
        <v>0</v>
      </c>
      <c r="V26" s="23">
        <f>ROUND(SUM(M26:Q26,S26:U26),2)</f>
        <v>454.41</v>
      </c>
      <c r="W26" s="43"/>
      <c r="X26" s="43"/>
    </row>
    <row r="27" spans="1:24" s="46" customFormat="1" x14ac:dyDescent="0.45">
      <c r="A27" s="43" t="s">
        <v>146</v>
      </c>
      <c r="B27" s="43" t="s">
        <v>147</v>
      </c>
      <c r="C27" s="43" t="s">
        <v>21</v>
      </c>
      <c r="D27" s="43" t="s">
        <v>148</v>
      </c>
      <c r="E27" s="43" t="s">
        <v>149</v>
      </c>
      <c r="F27" s="43" t="s">
        <v>170</v>
      </c>
      <c r="G27" s="43" t="s">
        <v>171</v>
      </c>
      <c r="H27" s="43" t="s">
        <v>172</v>
      </c>
      <c r="I27" s="43"/>
      <c r="J27" s="43" t="s">
        <v>28</v>
      </c>
      <c r="K27" s="43"/>
      <c r="L27" s="23">
        <v>14.17</v>
      </c>
      <c r="M27" s="23">
        <v>545.19000000000005</v>
      </c>
      <c r="N27" s="23"/>
      <c r="O27" s="23">
        <v>302.61</v>
      </c>
      <c r="P27" s="23">
        <v>13.5</v>
      </c>
      <c r="Q27" s="23"/>
      <c r="R27" s="23">
        <v>0</v>
      </c>
      <c r="S27" s="23">
        <v>0</v>
      </c>
      <c r="T27" s="23">
        <v>0</v>
      </c>
      <c r="U27" s="23">
        <v>0</v>
      </c>
      <c r="V27" s="23">
        <f>ROUND(SUM(M27:Q27,S27:U27),2)</f>
        <v>861.3</v>
      </c>
      <c r="W27" s="43"/>
      <c r="X27" s="43"/>
    </row>
    <row r="28" spans="1:24" s="44" customFormat="1" x14ac:dyDescent="0.45">
      <c r="F28" s="32" t="s">
        <v>170</v>
      </c>
      <c r="G28" s="32" t="s">
        <v>171</v>
      </c>
      <c r="H28" s="32" t="s">
        <v>335</v>
      </c>
      <c r="I28" s="32"/>
      <c r="J28" s="33">
        <f>M28/L28</f>
        <v>31.599264705882355</v>
      </c>
      <c r="K28" s="33"/>
      <c r="L28" s="33">
        <f t="shared" ref="L28:V28" si="4">ROUND(SUM(L26:L27),2)</f>
        <v>27.2</v>
      </c>
      <c r="M28" s="33">
        <f t="shared" si="4"/>
        <v>859.5</v>
      </c>
      <c r="N28" s="33">
        <f t="shared" si="4"/>
        <v>0</v>
      </c>
      <c r="O28" s="33">
        <f t="shared" si="4"/>
        <v>429.21</v>
      </c>
      <c r="P28" s="33">
        <f t="shared" si="4"/>
        <v>27</v>
      </c>
      <c r="Q28" s="33">
        <f>ROUND(SUM(Q26:Q27),2)</f>
        <v>0</v>
      </c>
      <c r="R28" s="33">
        <f t="shared" si="4"/>
        <v>0</v>
      </c>
      <c r="S28" s="33">
        <f t="shared" si="4"/>
        <v>0</v>
      </c>
      <c r="T28" s="33">
        <f t="shared" si="4"/>
        <v>0</v>
      </c>
      <c r="U28" s="33">
        <f t="shared" si="4"/>
        <v>0</v>
      </c>
      <c r="V28" s="33">
        <f t="shared" si="4"/>
        <v>1315.71</v>
      </c>
    </row>
    <row r="29" spans="1:24" s="46" customFormat="1" x14ac:dyDescent="0.4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43"/>
      <c r="X29" s="43"/>
    </row>
    <row r="30" spans="1:24" s="45" customFormat="1" x14ac:dyDescent="0.45">
      <c r="A30" s="13" t="s">
        <v>0</v>
      </c>
      <c r="B30" s="13" t="s">
        <v>1</v>
      </c>
      <c r="C30" s="13" t="s">
        <v>2</v>
      </c>
      <c r="D30" s="13" t="s">
        <v>3</v>
      </c>
      <c r="E30" s="13" t="s">
        <v>4</v>
      </c>
      <c r="F30" s="13" t="s">
        <v>5</v>
      </c>
      <c r="G30" s="13" t="s">
        <v>6</v>
      </c>
      <c r="H30" s="13" t="s">
        <v>7</v>
      </c>
      <c r="I30" s="13"/>
      <c r="J30" s="22" t="s">
        <v>8</v>
      </c>
      <c r="K30" s="13"/>
      <c r="L30" s="13" t="s">
        <v>9</v>
      </c>
      <c r="M30" s="22" t="s">
        <v>10</v>
      </c>
      <c r="N30" s="22" t="s">
        <v>11</v>
      </c>
      <c r="O30" s="22" t="s">
        <v>12</v>
      </c>
      <c r="P30" s="22" t="s">
        <v>13</v>
      </c>
      <c r="Q30" s="22"/>
      <c r="R30" s="22" t="s">
        <v>14</v>
      </c>
      <c r="S30" s="22" t="s">
        <v>15</v>
      </c>
      <c r="T30" s="22" t="s">
        <v>16</v>
      </c>
      <c r="U30" s="22" t="s">
        <v>137</v>
      </c>
      <c r="V30" s="22" t="s">
        <v>18</v>
      </c>
      <c r="W30" s="14"/>
    </row>
    <row r="31" spans="1:24" s="46" customFormat="1" x14ac:dyDescent="0.45">
      <c r="A31" s="17" t="s">
        <v>150</v>
      </c>
      <c r="B31" s="17" t="s">
        <v>151</v>
      </c>
      <c r="C31" s="17" t="s">
        <v>21</v>
      </c>
      <c r="D31" s="17" t="s">
        <v>152</v>
      </c>
      <c r="E31" s="17" t="s">
        <v>23</v>
      </c>
      <c r="F31" s="17" t="s">
        <v>173</v>
      </c>
      <c r="G31" s="17" t="s">
        <v>174</v>
      </c>
      <c r="H31" s="17" t="s">
        <v>175</v>
      </c>
      <c r="I31" s="43"/>
      <c r="J31" s="18" t="s">
        <v>28</v>
      </c>
      <c r="K31" s="43"/>
      <c r="L31" s="27">
        <v>10</v>
      </c>
      <c r="M31" s="27">
        <v>383.05</v>
      </c>
      <c r="N31" s="27"/>
      <c r="O31" s="27">
        <v>247.1</v>
      </c>
      <c r="P31" s="27">
        <v>9</v>
      </c>
      <c r="Q31" s="27"/>
      <c r="R31" s="27">
        <v>0</v>
      </c>
      <c r="S31" s="27">
        <v>0</v>
      </c>
      <c r="T31" s="27">
        <v>0</v>
      </c>
      <c r="U31" s="27">
        <v>0</v>
      </c>
      <c r="V31" s="27">
        <f>ROUND(SUM(M31:Q31,S31:U31),2)</f>
        <v>639.15</v>
      </c>
      <c r="W31" s="18"/>
      <c r="X31" s="16"/>
    </row>
    <row r="32" spans="1:24" x14ac:dyDescent="0.45">
      <c r="A32" s="43" t="s">
        <v>150</v>
      </c>
      <c r="B32" s="43" t="s">
        <v>151</v>
      </c>
      <c r="C32" s="43" t="s">
        <v>21</v>
      </c>
      <c r="D32" s="43" t="s">
        <v>152</v>
      </c>
      <c r="E32" s="43" t="s">
        <v>156</v>
      </c>
      <c r="F32" s="43" t="s">
        <v>173</v>
      </c>
      <c r="G32" s="43" t="s">
        <v>174</v>
      </c>
      <c r="H32" s="43" t="s">
        <v>175</v>
      </c>
      <c r="J32" s="15" t="s">
        <v>28</v>
      </c>
      <c r="L32" s="23">
        <v>10.210000000000001</v>
      </c>
      <c r="M32" s="23">
        <v>308.01</v>
      </c>
      <c r="N32" s="23"/>
      <c r="O32" s="23">
        <v>193.94</v>
      </c>
      <c r="P32" s="23">
        <v>9</v>
      </c>
      <c r="Q32" s="23"/>
      <c r="R32" s="23">
        <v>0</v>
      </c>
      <c r="S32" s="23">
        <v>0</v>
      </c>
      <c r="T32" s="23">
        <v>0</v>
      </c>
      <c r="U32" s="23">
        <v>0</v>
      </c>
      <c r="V32" s="23">
        <f>ROUND(SUM(M32:Q32,S32:U32),2)</f>
        <v>510.95</v>
      </c>
      <c r="X32" s="16"/>
    </row>
    <row r="33" spans="1:24" x14ac:dyDescent="0.45">
      <c r="A33" s="43" t="s">
        <v>150</v>
      </c>
      <c r="B33" s="43" t="s">
        <v>151</v>
      </c>
      <c r="C33" s="43" t="s">
        <v>21</v>
      </c>
      <c r="D33" s="43" t="s">
        <v>158</v>
      </c>
      <c r="E33" s="43" t="s">
        <v>159</v>
      </c>
      <c r="F33" s="43" t="s">
        <v>173</v>
      </c>
      <c r="G33" s="43" t="s">
        <v>174</v>
      </c>
      <c r="H33" s="43" t="s">
        <v>175</v>
      </c>
      <c r="J33" s="43" t="s">
        <v>28</v>
      </c>
      <c r="L33" s="23">
        <v>11.48</v>
      </c>
      <c r="M33" s="23">
        <v>452.14</v>
      </c>
      <c r="N33" s="23"/>
      <c r="O33" s="23">
        <v>164.52</v>
      </c>
      <c r="P33" s="23">
        <v>13.5</v>
      </c>
      <c r="Q33" s="23"/>
      <c r="R33" s="23">
        <v>0</v>
      </c>
      <c r="S33" s="23">
        <v>0</v>
      </c>
      <c r="T33" s="23">
        <v>0</v>
      </c>
      <c r="U33" s="23">
        <v>0</v>
      </c>
      <c r="V33" s="23">
        <f>ROUND(SUM(M33:Q33,S33:U33),2)</f>
        <v>630.16</v>
      </c>
      <c r="X33" s="16"/>
    </row>
    <row r="34" spans="1:24" x14ac:dyDescent="0.45">
      <c r="A34" s="43" t="s">
        <v>168</v>
      </c>
      <c r="B34" s="43" t="s">
        <v>151</v>
      </c>
      <c r="C34" s="43" t="s">
        <v>21</v>
      </c>
      <c r="D34" s="43" t="s">
        <v>176</v>
      </c>
      <c r="E34" s="43" t="s">
        <v>149</v>
      </c>
      <c r="F34" s="43" t="s">
        <v>173</v>
      </c>
      <c r="G34" s="43" t="s">
        <v>174</v>
      </c>
      <c r="H34" s="43" t="s">
        <v>175</v>
      </c>
      <c r="J34" s="43" t="s">
        <v>28</v>
      </c>
      <c r="L34" s="23">
        <v>9.9499999999999993</v>
      </c>
      <c r="M34" s="23">
        <v>331.5</v>
      </c>
      <c r="N34" s="23"/>
      <c r="O34" s="23">
        <v>224.8</v>
      </c>
      <c r="P34" s="23">
        <v>13.5</v>
      </c>
      <c r="Q34" s="23"/>
      <c r="R34" s="23">
        <v>0</v>
      </c>
      <c r="S34" s="23">
        <v>0</v>
      </c>
      <c r="T34" s="23">
        <v>0</v>
      </c>
      <c r="U34" s="23">
        <v>0</v>
      </c>
      <c r="V34" s="23">
        <f>ROUND(SUM(M34:Q34,S34:U34),2)</f>
        <v>569.79999999999995</v>
      </c>
      <c r="X34" s="16"/>
    </row>
    <row r="35" spans="1:24" x14ac:dyDescent="0.45">
      <c r="A35" s="43" t="s">
        <v>168</v>
      </c>
      <c r="B35" s="43" t="s">
        <v>151</v>
      </c>
      <c r="C35" s="43" t="s">
        <v>21</v>
      </c>
      <c r="D35" s="43" t="s">
        <v>177</v>
      </c>
      <c r="E35" s="43" t="s">
        <v>87</v>
      </c>
      <c r="F35" s="43" t="s">
        <v>173</v>
      </c>
      <c r="G35" s="43" t="s">
        <v>174</v>
      </c>
      <c r="H35" s="43" t="s">
        <v>175</v>
      </c>
      <c r="J35" s="43" t="s">
        <v>27</v>
      </c>
      <c r="L35" s="23">
        <v>11.08</v>
      </c>
      <c r="M35" s="23">
        <v>202.33</v>
      </c>
      <c r="N35" s="23"/>
      <c r="O35" s="23">
        <v>48.39</v>
      </c>
      <c r="P35" s="23">
        <v>13.5</v>
      </c>
      <c r="Q35" s="23"/>
      <c r="R35" s="23">
        <v>0</v>
      </c>
      <c r="S35" s="23">
        <v>0</v>
      </c>
      <c r="T35" s="23">
        <v>0</v>
      </c>
      <c r="U35" s="23">
        <v>0</v>
      </c>
      <c r="V35" s="23">
        <f>ROUND(SUM(M35:Q35,S35:U35),2)</f>
        <v>264.22000000000003</v>
      </c>
      <c r="X35" s="16"/>
    </row>
    <row r="36" spans="1:24" s="44" customFormat="1" x14ac:dyDescent="0.45">
      <c r="F36" s="32" t="s">
        <v>173</v>
      </c>
      <c r="G36" s="32" t="s">
        <v>174</v>
      </c>
      <c r="H36" s="32" t="s">
        <v>335</v>
      </c>
      <c r="I36" s="32"/>
      <c r="J36" s="33">
        <f>M36/L36</f>
        <v>31.810128983308044</v>
      </c>
      <c r="K36" s="33"/>
      <c r="L36" s="33">
        <f t="shared" ref="L36:V36" si="5">ROUND(SUM(L31:L35),2)</f>
        <v>52.72</v>
      </c>
      <c r="M36" s="33">
        <f t="shared" si="5"/>
        <v>1677.03</v>
      </c>
      <c r="N36" s="33">
        <f t="shared" si="5"/>
        <v>0</v>
      </c>
      <c r="O36" s="33">
        <f t="shared" si="5"/>
        <v>878.75</v>
      </c>
      <c r="P36" s="33">
        <f t="shared" si="5"/>
        <v>58.5</v>
      </c>
      <c r="Q36" s="33">
        <f>ROUND(SUM(Q31:Q35),2)</f>
        <v>0</v>
      </c>
      <c r="R36" s="33">
        <f t="shared" si="5"/>
        <v>0</v>
      </c>
      <c r="S36" s="33">
        <f t="shared" si="5"/>
        <v>0</v>
      </c>
      <c r="T36" s="33">
        <f t="shared" si="5"/>
        <v>0</v>
      </c>
      <c r="U36" s="33">
        <f t="shared" si="5"/>
        <v>0</v>
      </c>
      <c r="V36" s="33">
        <f t="shared" si="5"/>
        <v>2614.2800000000002</v>
      </c>
      <c r="W36" s="48"/>
      <c r="X36" s="35"/>
    </row>
    <row r="37" spans="1:24" s="46" customFormat="1" x14ac:dyDescent="0.45">
      <c r="A37" s="28"/>
      <c r="B37" s="28"/>
      <c r="C37" s="28"/>
      <c r="D37" s="28"/>
      <c r="E37" s="28"/>
      <c r="F37" s="28"/>
      <c r="G37" s="28"/>
      <c r="H37" s="28"/>
      <c r="J37" s="29"/>
      <c r="L37" s="28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 spans="1:24" s="44" customFormat="1" x14ac:dyDescent="0.45">
      <c r="A38" s="13" t="s">
        <v>0</v>
      </c>
      <c r="B38" s="13" t="s">
        <v>1</v>
      </c>
      <c r="C38" s="13" t="s">
        <v>2</v>
      </c>
      <c r="D38" s="13" t="s">
        <v>3</v>
      </c>
      <c r="E38" s="13" t="s">
        <v>4</v>
      </c>
      <c r="F38" s="13" t="s">
        <v>5</v>
      </c>
      <c r="G38" s="13" t="s">
        <v>6</v>
      </c>
      <c r="H38" s="13" t="s">
        <v>7</v>
      </c>
      <c r="I38" s="13"/>
      <c r="J38" s="22" t="s">
        <v>8</v>
      </c>
      <c r="K38" s="13"/>
      <c r="L38" s="13" t="s">
        <v>9</v>
      </c>
      <c r="M38" s="22" t="s">
        <v>10</v>
      </c>
      <c r="N38" s="22" t="s">
        <v>11</v>
      </c>
      <c r="O38" s="22" t="s">
        <v>12</v>
      </c>
      <c r="P38" s="22" t="s">
        <v>13</v>
      </c>
      <c r="Q38" s="22"/>
      <c r="R38" s="22" t="s">
        <v>14</v>
      </c>
      <c r="S38" s="22" t="s">
        <v>15</v>
      </c>
      <c r="T38" s="22" t="s">
        <v>16</v>
      </c>
      <c r="U38" s="22" t="s">
        <v>137</v>
      </c>
      <c r="V38" s="22" t="s">
        <v>18</v>
      </c>
      <c r="W38" s="15"/>
      <c r="X38" s="43"/>
    </row>
    <row r="39" spans="1:24" x14ac:dyDescent="0.45">
      <c r="A39" s="43" t="s">
        <v>150</v>
      </c>
      <c r="B39" s="43" t="s">
        <v>151</v>
      </c>
      <c r="C39" s="43" t="s">
        <v>21</v>
      </c>
      <c r="D39" s="43" t="s">
        <v>152</v>
      </c>
      <c r="E39" s="43" t="s">
        <v>23</v>
      </c>
      <c r="F39" s="43" t="s">
        <v>178</v>
      </c>
      <c r="G39" s="43" t="s">
        <v>179</v>
      </c>
      <c r="H39" s="43" t="s">
        <v>180</v>
      </c>
      <c r="J39" s="15" t="s">
        <v>28</v>
      </c>
      <c r="L39" s="23">
        <v>9.64</v>
      </c>
      <c r="M39" s="23">
        <v>383.05</v>
      </c>
      <c r="N39" s="23"/>
      <c r="O39" s="23">
        <v>247.1</v>
      </c>
      <c r="P39" s="23">
        <v>9</v>
      </c>
      <c r="Q39" s="23"/>
      <c r="R39" s="23">
        <v>0</v>
      </c>
      <c r="S39" s="23">
        <v>0</v>
      </c>
      <c r="T39" s="23">
        <v>0</v>
      </c>
      <c r="U39" s="23">
        <v>0</v>
      </c>
      <c r="V39" s="23">
        <f>ROUND(SUM(M39:Q39,S39:U39),2)</f>
        <v>639.15</v>
      </c>
      <c r="X39" s="16"/>
    </row>
    <row r="40" spans="1:24" x14ac:dyDescent="0.45">
      <c r="A40" s="43" t="s">
        <v>150</v>
      </c>
      <c r="B40" s="43" t="s">
        <v>151</v>
      </c>
      <c r="C40" s="43" t="s">
        <v>21</v>
      </c>
      <c r="D40" s="43" t="s">
        <v>152</v>
      </c>
      <c r="E40" s="43" t="s">
        <v>156</v>
      </c>
      <c r="F40" s="43" t="s">
        <v>178</v>
      </c>
      <c r="G40" s="43" t="s">
        <v>179</v>
      </c>
      <c r="H40" s="43" t="s">
        <v>180</v>
      </c>
      <c r="J40" s="15" t="s">
        <v>28</v>
      </c>
      <c r="L40" s="23">
        <v>9.9499999999999993</v>
      </c>
      <c r="M40" s="23">
        <v>308.01</v>
      </c>
      <c r="N40" s="23"/>
      <c r="O40" s="23">
        <v>193.94</v>
      </c>
      <c r="P40" s="23">
        <v>9</v>
      </c>
      <c r="Q40" s="23"/>
      <c r="R40" s="23">
        <v>0</v>
      </c>
      <c r="S40" s="23">
        <v>0</v>
      </c>
      <c r="T40" s="23">
        <v>0</v>
      </c>
      <c r="U40" s="23">
        <v>0</v>
      </c>
      <c r="V40" s="23">
        <f>ROUND(SUM(M40:Q40,S40:U40),2)</f>
        <v>510.95</v>
      </c>
      <c r="X40" s="43"/>
    </row>
    <row r="41" spans="1:24" x14ac:dyDescent="0.45">
      <c r="A41" s="43" t="s">
        <v>150</v>
      </c>
      <c r="B41" s="43" t="s">
        <v>151</v>
      </c>
      <c r="C41" s="43" t="s">
        <v>21</v>
      </c>
      <c r="D41" s="43" t="s">
        <v>157</v>
      </c>
      <c r="E41" s="43" t="s">
        <v>149</v>
      </c>
      <c r="F41" s="43" t="s">
        <v>178</v>
      </c>
      <c r="G41" s="43" t="s">
        <v>179</v>
      </c>
      <c r="H41" s="43" t="s">
        <v>180</v>
      </c>
      <c r="J41" s="15" t="s">
        <v>28</v>
      </c>
      <c r="L41" s="23">
        <v>11.39</v>
      </c>
      <c r="M41" s="23">
        <v>404.12</v>
      </c>
      <c r="N41" s="23"/>
      <c r="O41" s="23">
        <v>164.32</v>
      </c>
      <c r="P41" s="23">
        <v>13.5</v>
      </c>
      <c r="Q41" s="23"/>
      <c r="R41" s="23">
        <v>0</v>
      </c>
      <c r="S41" s="23">
        <v>0</v>
      </c>
      <c r="T41" s="23">
        <v>0</v>
      </c>
      <c r="U41" s="23">
        <v>0</v>
      </c>
      <c r="V41" s="23">
        <f>ROUND(SUM(M41:Q41,S41:U41),2)</f>
        <v>581.94000000000005</v>
      </c>
      <c r="X41" s="43"/>
    </row>
    <row r="42" spans="1:24" s="45" customFormat="1" ht="15.75" x14ac:dyDescent="0.5">
      <c r="A42" s="43" t="s">
        <v>150</v>
      </c>
      <c r="B42" s="43" t="s">
        <v>151</v>
      </c>
      <c r="C42" s="43" t="s">
        <v>21</v>
      </c>
      <c r="D42" s="43" t="s">
        <v>158</v>
      </c>
      <c r="E42" s="43" t="s">
        <v>159</v>
      </c>
      <c r="F42" s="43" t="s">
        <v>178</v>
      </c>
      <c r="G42" s="43" t="s">
        <v>179</v>
      </c>
      <c r="H42" s="43" t="s">
        <v>180</v>
      </c>
      <c r="I42" s="43"/>
      <c r="J42" s="43" t="s">
        <v>28</v>
      </c>
      <c r="K42" s="43"/>
      <c r="L42" s="23">
        <v>10.97</v>
      </c>
      <c r="M42" s="23">
        <v>452.14</v>
      </c>
      <c r="N42" s="23"/>
      <c r="O42" s="23">
        <v>164.52</v>
      </c>
      <c r="P42" s="23">
        <v>13.5</v>
      </c>
      <c r="Q42" s="23"/>
      <c r="R42" s="23">
        <v>0</v>
      </c>
      <c r="S42" s="23">
        <v>0</v>
      </c>
      <c r="T42" s="23">
        <v>0</v>
      </c>
      <c r="U42" s="23">
        <v>0</v>
      </c>
      <c r="V42" s="23">
        <f>ROUND(SUM(M42:Q42,S42:U42),2)</f>
        <v>630.16</v>
      </c>
      <c r="W42" s="19"/>
      <c r="X42" s="19"/>
    </row>
    <row r="43" spans="1:24" s="44" customFormat="1" ht="15.75" x14ac:dyDescent="0.5">
      <c r="F43" s="32" t="s">
        <v>178</v>
      </c>
      <c r="G43" s="32" t="s">
        <v>179</v>
      </c>
      <c r="H43" s="32" t="s">
        <v>335</v>
      </c>
      <c r="I43" s="32"/>
      <c r="J43" s="33">
        <f>M43/L43</f>
        <v>36.884862932061978</v>
      </c>
      <c r="K43" s="33"/>
      <c r="L43" s="33">
        <f t="shared" ref="L43:V43" si="6">ROUND(SUM(L39:L42),2)</f>
        <v>41.95</v>
      </c>
      <c r="M43" s="33">
        <f t="shared" si="6"/>
        <v>1547.32</v>
      </c>
      <c r="N43" s="33">
        <f t="shared" si="6"/>
        <v>0</v>
      </c>
      <c r="O43" s="33">
        <f t="shared" si="6"/>
        <v>769.88</v>
      </c>
      <c r="P43" s="33">
        <f t="shared" si="6"/>
        <v>45</v>
      </c>
      <c r="Q43" s="33">
        <f>ROUND(SUM(Q39:Q42),2)</f>
        <v>0</v>
      </c>
      <c r="R43" s="33">
        <f t="shared" si="6"/>
        <v>0</v>
      </c>
      <c r="S43" s="33">
        <f t="shared" si="6"/>
        <v>0</v>
      </c>
      <c r="T43" s="33">
        <f t="shared" si="6"/>
        <v>0</v>
      </c>
      <c r="U43" s="33">
        <f t="shared" si="6"/>
        <v>0</v>
      </c>
      <c r="V43" s="33">
        <f t="shared" si="6"/>
        <v>2362.1999999999998</v>
      </c>
      <c r="W43" s="38"/>
      <c r="X43" s="38"/>
    </row>
    <row r="44" spans="1:24" s="45" customFormat="1" ht="15.75" x14ac:dyDescent="0.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9"/>
      <c r="X44" s="19"/>
    </row>
    <row r="45" spans="1:24" s="45" customFormat="1" ht="15.75" x14ac:dyDescent="0.5">
      <c r="A45" s="13" t="s">
        <v>0</v>
      </c>
      <c r="B45" s="13" t="s">
        <v>1</v>
      </c>
      <c r="C45" s="13" t="s">
        <v>2</v>
      </c>
      <c r="D45" s="13" t="s">
        <v>3</v>
      </c>
      <c r="E45" s="13" t="s">
        <v>4</v>
      </c>
      <c r="F45" s="13" t="s">
        <v>5</v>
      </c>
      <c r="G45" s="13" t="s">
        <v>6</v>
      </c>
      <c r="H45" s="13" t="s">
        <v>7</v>
      </c>
      <c r="I45" s="13"/>
      <c r="J45" s="22" t="s">
        <v>8</v>
      </c>
      <c r="K45" s="13"/>
      <c r="L45" s="13" t="s">
        <v>9</v>
      </c>
      <c r="M45" s="22" t="s">
        <v>10</v>
      </c>
      <c r="N45" s="22" t="s">
        <v>11</v>
      </c>
      <c r="O45" s="22" t="s">
        <v>12</v>
      </c>
      <c r="P45" s="22" t="s">
        <v>13</v>
      </c>
      <c r="Q45" s="36" t="s">
        <v>344</v>
      </c>
      <c r="R45" s="22" t="s">
        <v>14</v>
      </c>
      <c r="S45" s="22" t="s">
        <v>15</v>
      </c>
      <c r="T45" s="22" t="s">
        <v>16</v>
      </c>
      <c r="U45" s="22" t="s">
        <v>137</v>
      </c>
      <c r="V45" s="22" t="s">
        <v>18</v>
      </c>
      <c r="W45" s="19"/>
      <c r="X45" s="19"/>
    </row>
    <row r="46" spans="1:24" s="45" customFormat="1" ht="15.75" x14ac:dyDescent="0.5">
      <c r="A46" s="43" t="s">
        <v>150</v>
      </c>
      <c r="B46" s="43" t="s">
        <v>151</v>
      </c>
      <c r="C46" s="43" t="s">
        <v>21</v>
      </c>
      <c r="D46" s="43" t="s">
        <v>152</v>
      </c>
      <c r="E46" s="43" t="s">
        <v>23</v>
      </c>
      <c r="F46" s="43" t="s">
        <v>181</v>
      </c>
      <c r="G46" s="43" t="s">
        <v>182</v>
      </c>
      <c r="H46" s="43" t="s">
        <v>183</v>
      </c>
      <c r="I46" s="43"/>
      <c r="J46" s="43" t="s">
        <v>28</v>
      </c>
      <c r="K46" s="43"/>
      <c r="L46" s="31">
        <v>9.7100000000000009</v>
      </c>
      <c r="M46" s="23">
        <v>383.05</v>
      </c>
      <c r="N46" s="23"/>
      <c r="O46" s="23">
        <v>247.1</v>
      </c>
      <c r="P46" s="23">
        <v>9</v>
      </c>
      <c r="Q46" s="23">
        <f>ROUND(ROUND(J49*1,2),2)</f>
        <v>32.25</v>
      </c>
      <c r="R46" s="23">
        <v>0</v>
      </c>
      <c r="S46" s="23">
        <v>0</v>
      </c>
      <c r="T46" s="23">
        <v>0</v>
      </c>
      <c r="U46" s="23">
        <v>0</v>
      </c>
      <c r="V46" s="23">
        <f>ROUND(SUM(M46:Q46,S46:U46),2)</f>
        <v>671.4</v>
      </c>
      <c r="W46" s="19"/>
      <c r="X46" s="19"/>
    </row>
    <row r="47" spans="1:24" s="46" customFormat="1" x14ac:dyDescent="0.45">
      <c r="A47" s="28" t="s">
        <v>150</v>
      </c>
      <c r="B47" s="28" t="s">
        <v>151</v>
      </c>
      <c r="C47" s="28" t="s">
        <v>21</v>
      </c>
      <c r="D47" s="28" t="s">
        <v>157</v>
      </c>
      <c r="E47" s="28" t="s">
        <v>149</v>
      </c>
      <c r="F47" s="28" t="s">
        <v>181</v>
      </c>
      <c r="G47" s="28" t="s">
        <v>182</v>
      </c>
      <c r="H47" s="28" t="s">
        <v>183</v>
      </c>
      <c r="J47" s="29" t="s">
        <v>28</v>
      </c>
      <c r="L47" s="30">
        <v>11.95</v>
      </c>
      <c r="M47" s="30">
        <v>404.12</v>
      </c>
      <c r="N47" s="30"/>
      <c r="O47" s="30">
        <v>164.32</v>
      </c>
      <c r="P47" s="30">
        <v>13.5</v>
      </c>
      <c r="Q47" s="30"/>
      <c r="R47" s="30">
        <v>0</v>
      </c>
      <c r="S47" s="30">
        <v>0</v>
      </c>
      <c r="T47" s="30">
        <v>0</v>
      </c>
      <c r="U47" s="30">
        <v>0</v>
      </c>
      <c r="V47" s="30">
        <f>ROUND(SUM(M47:Q47,S47:U47),2)</f>
        <v>581.94000000000005</v>
      </c>
      <c r="W47" s="29"/>
    </row>
    <row r="48" spans="1:24" x14ac:dyDescent="0.45">
      <c r="A48" s="43" t="s">
        <v>150</v>
      </c>
      <c r="B48" s="43" t="s">
        <v>151</v>
      </c>
      <c r="C48" s="43" t="s">
        <v>21</v>
      </c>
      <c r="D48" s="43" t="s">
        <v>160</v>
      </c>
      <c r="E48" s="43" t="s">
        <v>161</v>
      </c>
      <c r="F48" s="43" t="s">
        <v>181</v>
      </c>
      <c r="G48" s="43" t="s">
        <v>182</v>
      </c>
      <c r="H48" s="43" t="s">
        <v>183</v>
      </c>
      <c r="J48" s="37" t="s">
        <v>27</v>
      </c>
      <c r="L48" s="23">
        <v>11.35</v>
      </c>
      <c r="M48" s="23">
        <v>277.45999999999998</v>
      </c>
      <c r="N48" s="23"/>
      <c r="O48" s="23">
        <v>98.35</v>
      </c>
      <c r="P48" s="23">
        <v>18</v>
      </c>
      <c r="Q48" s="23"/>
      <c r="R48" s="23">
        <v>0</v>
      </c>
      <c r="S48" s="23">
        <v>0</v>
      </c>
      <c r="T48" s="23">
        <v>0</v>
      </c>
      <c r="U48" s="23">
        <v>0</v>
      </c>
      <c r="V48" s="23">
        <f>ROUND(SUM(M48:Q48,S48:U48),2)</f>
        <v>393.81</v>
      </c>
      <c r="X48" s="43"/>
    </row>
    <row r="49" spans="1:24" s="44" customFormat="1" x14ac:dyDescent="0.45">
      <c r="F49" s="32" t="s">
        <v>181</v>
      </c>
      <c r="G49" s="32" t="s">
        <v>182</v>
      </c>
      <c r="H49" s="32" t="s">
        <v>335</v>
      </c>
      <c r="I49" s="32"/>
      <c r="J49" s="33">
        <f>M49/L49</f>
        <v>32.251741896395039</v>
      </c>
      <c r="K49" s="33"/>
      <c r="L49" s="33">
        <f t="shared" ref="L49:V49" si="7">ROUND(SUM(L46:L48),2)</f>
        <v>33.01</v>
      </c>
      <c r="M49" s="33">
        <f t="shared" si="7"/>
        <v>1064.6300000000001</v>
      </c>
      <c r="N49" s="33">
        <f t="shared" si="7"/>
        <v>0</v>
      </c>
      <c r="O49" s="33">
        <f t="shared" si="7"/>
        <v>509.77</v>
      </c>
      <c r="P49" s="33">
        <f t="shared" si="7"/>
        <v>40.5</v>
      </c>
      <c r="Q49" s="33">
        <f t="shared" si="7"/>
        <v>32.25</v>
      </c>
      <c r="R49" s="33">
        <f t="shared" si="7"/>
        <v>0</v>
      </c>
      <c r="S49" s="33">
        <f t="shared" si="7"/>
        <v>0</v>
      </c>
      <c r="T49" s="33">
        <f t="shared" si="7"/>
        <v>0</v>
      </c>
      <c r="U49" s="33">
        <f t="shared" si="7"/>
        <v>0</v>
      </c>
      <c r="V49" s="33">
        <f t="shared" si="7"/>
        <v>1647.15</v>
      </c>
      <c r="W49" s="48"/>
    </row>
    <row r="50" spans="1:24" x14ac:dyDescent="0.45">
      <c r="A50" s="17"/>
      <c r="B50" s="17"/>
      <c r="C50" s="17"/>
      <c r="D50" s="17"/>
      <c r="E50" s="17"/>
      <c r="F50" s="17"/>
      <c r="G50" s="17"/>
      <c r="H50" s="17"/>
      <c r="I50" s="17"/>
      <c r="J50" s="18"/>
      <c r="K50" s="17"/>
      <c r="L50" s="17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7"/>
    </row>
    <row r="51" spans="1:24" x14ac:dyDescent="0.45">
      <c r="A51" s="13" t="s">
        <v>0</v>
      </c>
      <c r="B51" s="13" t="s">
        <v>1</v>
      </c>
      <c r="C51" s="13" t="s">
        <v>2</v>
      </c>
      <c r="D51" s="13" t="s">
        <v>3</v>
      </c>
      <c r="E51" s="13" t="s">
        <v>4</v>
      </c>
      <c r="F51" s="13" t="s">
        <v>5</v>
      </c>
      <c r="G51" s="13" t="s">
        <v>6</v>
      </c>
      <c r="H51" s="13" t="s">
        <v>7</v>
      </c>
      <c r="I51" s="13"/>
      <c r="J51" s="22" t="s">
        <v>8</v>
      </c>
      <c r="K51" s="13"/>
      <c r="L51" s="13" t="s">
        <v>9</v>
      </c>
      <c r="M51" s="22" t="s">
        <v>10</v>
      </c>
      <c r="N51" s="22" t="s">
        <v>11</v>
      </c>
      <c r="O51" s="22" t="s">
        <v>12</v>
      </c>
      <c r="P51" s="22" t="s">
        <v>13</v>
      </c>
      <c r="Q51" s="40" t="s">
        <v>344</v>
      </c>
      <c r="R51" s="22" t="s">
        <v>14</v>
      </c>
      <c r="S51" s="22" t="s">
        <v>15</v>
      </c>
      <c r="T51" s="22" t="s">
        <v>16</v>
      </c>
      <c r="U51" s="22" t="s">
        <v>137</v>
      </c>
      <c r="V51" s="22" t="s">
        <v>18</v>
      </c>
      <c r="X51" s="13"/>
    </row>
    <row r="52" spans="1:24" x14ac:dyDescent="0.45">
      <c r="A52" s="43" t="s">
        <v>150</v>
      </c>
      <c r="B52" s="43" t="s">
        <v>151</v>
      </c>
      <c r="C52" s="43" t="s">
        <v>21</v>
      </c>
      <c r="D52" s="43" t="s">
        <v>152</v>
      </c>
      <c r="E52" s="43" t="s">
        <v>23</v>
      </c>
      <c r="F52" s="43" t="s">
        <v>184</v>
      </c>
      <c r="G52" s="43" t="s">
        <v>185</v>
      </c>
      <c r="H52" s="43" t="s">
        <v>186</v>
      </c>
      <c r="J52" s="43" t="s">
        <v>28</v>
      </c>
      <c r="L52" s="39">
        <v>9.8699999999999992</v>
      </c>
      <c r="M52" s="23">
        <v>383.05</v>
      </c>
      <c r="N52" s="23"/>
      <c r="O52" s="23">
        <v>247.1</v>
      </c>
      <c r="P52" s="23">
        <v>9</v>
      </c>
      <c r="Q52" s="23">
        <f>ROUND(ROUND(J53*1,2),2)</f>
        <v>38.81</v>
      </c>
      <c r="R52" s="23">
        <v>0</v>
      </c>
      <c r="S52" s="23">
        <v>0</v>
      </c>
      <c r="T52" s="23">
        <v>0</v>
      </c>
      <c r="U52" s="23">
        <v>0</v>
      </c>
      <c r="V52" s="23">
        <f>ROUND(SUM(M52:Q52,S52:U52),2)</f>
        <v>677.96</v>
      </c>
      <c r="X52" s="13"/>
    </row>
    <row r="53" spans="1:24" s="44" customFormat="1" x14ac:dyDescent="0.45">
      <c r="F53" s="32" t="s">
        <v>184</v>
      </c>
      <c r="G53" s="32" t="s">
        <v>185</v>
      </c>
      <c r="H53" s="32" t="s">
        <v>335</v>
      </c>
      <c r="I53" s="32"/>
      <c r="J53" s="33">
        <f>M53/L53</f>
        <v>38.80952380952381</v>
      </c>
      <c r="K53" s="33"/>
      <c r="L53" s="33">
        <f t="shared" ref="L53:V53" si="8">ROUND(SUM(L52:L52),2)</f>
        <v>9.8699999999999992</v>
      </c>
      <c r="M53" s="33">
        <f t="shared" si="8"/>
        <v>383.05</v>
      </c>
      <c r="N53" s="33">
        <f t="shared" si="8"/>
        <v>0</v>
      </c>
      <c r="O53" s="33">
        <f t="shared" si="8"/>
        <v>247.1</v>
      </c>
      <c r="P53" s="33">
        <f t="shared" si="8"/>
        <v>9</v>
      </c>
      <c r="Q53" s="33">
        <f t="shared" si="8"/>
        <v>38.81</v>
      </c>
      <c r="R53" s="33">
        <f t="shared" si="8"/>
        <v>0</v>
      </c>
      <c r="S53" s="33">
        <f t="shared" si="8"/>
        <v>0</v>
      </c>
      <c r="T53" s="33">
        <f t="shared" si="8"/>
        <v>0</v>
      </c>
      <c r="U53" s="33">
        <f t="shared" si="8"/>
        <v>0</v>
      </c>
      <c r="V53" s="33">
        <f t="shared" si="8"/>
        <v>677.96</v>
      </c>
      <c r="W53" s="48"/>
      <c r="X53" s="35"/>
    </row>
    <row r="54" spans="1:24" x14ac:dyDescent="0.45">
      <c r="X54" s="13"/>
    </row>
    <row r="55" spans="1:24" s="45" customFormat="1" x14ac:dyDescent="0.45">
      <c r="A55" s="13" t="s">
        <v>0</v>
      </c>
      <c r="B55" s="13" t="s">
        <v>1</v>
      </c>
      <c r="C55" s="13" t="s">
        <v>2</v>
      </c>
      <c r="D55" s="13" t="s">
        <v>3</v>
      </c>
      <c r="E55" s="13" t="s">
        <v>4</v>
      </c>
      <c r="F55" s="13" t="s">
        <v>5</v>
      </c>
      <c r="G55" s="13" t="s">
        <v>6</v>
      </c>
      <c r="H55" s="13" t="s">
        <v>7</v>
      </c>
      <c r="I55" s="13"/>
      <c r="J55" s="22" t="s">
        <v>8</v>
      </c>
      <c r="K55" s="13"/>
      <c r="L55" s="13" t="s">
        <v>9</v>
      </c>
      <c r="M55" s="22" t="s">
        <v>10</v>
      </c>
      <c r="N55" s="22" t="s">
        <v>11</v>
      </c>
      <c r="O55" s="22" t="s">
        <v>12</v>
      </c>
      <c r="P55" s="22" t="s">
        <v>13</v>
      </c>
      <c r="Q55" s="36" t="s">
        <v>344</v>
      </c>
      <c r="R55" s="22" t="s">
        <v>14</v>
      </c>
      <c r="S55" s="22" t="s">
        <v>15</v>
      </c>
      <c r="T55" s="22" t="s">
        <v>16</v>
      </c>
      <c r="U55" s="22" t="s">
        <v>137</v>
      </c>
      <c r="V55" s="22" t="s">
        <v>18</v>
      </c>
      <c r="W55" s="14"/>
    </row>
    <row r="56" spans="1:24" s="44" customFormat="1" x14ac:dyDescent="0.45">
      <c r="A56" s="43" t="s">
        <v>138</v>
      </c>
      <c r="B56" s="43" t="s">
        <v>139</v>
      </c>
      <c r="C56" s="43" t="s">
        <v>21</v>
      </c>
      <c r="D56" s="43" t="s">
        <v>140</v>
      </c>
      <c r="E56" s="43" t="s">
        <v>141</v>
      </c>
      <c r="F56" s="43" t="s">
        <v>187</v>
      </c>
      <c r="G56" s="43" t="s">
        <v>123</v>
      </c>
      <c r="H56" s="43" t="s">
        <v>188</v>
      </c>
      <c r="I56" s="43"/>
      <c r="J56" s="15" t="s">
        <v>28</v>
      </c>
      <c r="K56" s="43"/>
      <c r="L56" s="30">
        <v>13.17</v>
      </c>
      <c r="M56" s="23">
        <v>314.31</v>
      </c>
      <c r="N56" s="23"/>
      <c r="O56" s="23">
        <v>126.6</v>
      </c>
      <c r="P56" s="23">
        <v>13.5</v>
      </c>
      <c r="Q56" s="23"/>
      <c r="R56" s="23">
        <v>0</v>
      </c>
      <c r="S56" s="23">
        <v>0</v>
      </c>
      <c r="T56" s="23">
        <v>0</v>
      </c>
      <c r="U56" s="23">
        <v>0</v>
      </c>
      <c r="V56" s="23">
        <f>ROUND(SUM(M56:Q56,S56:U56),2)</f>
        <v>454.41</v>
      </c>
      <c r="W56" s="15"/>
      <c r="X56" s="43"/>
    </row>
    <row r="57" spans="1:24" x14ac:dyDescent="0.45">
      <c r="A57" s="17" t="s">
        <v>146</v>
      </c>
      <c r="B57" s="17" t="s">
        <v>147</v>
      </c>
      <c r="C57" s="17" t="s">
        <v>21</v>
      </c>
      <c r="D57" s="17" t="s">
        <v>148</v>
      </c>
      <c r="E57" s="17" t="s">
        <v>149</v>
      </c>
      <c r="F57" s="17" t="s">
        <v>187</v>
      </c>
      <c r="G57" s="17" t="s">
        <v>123</v>
      </c>
      <c r="H57" s="17" t="s">
        <v>188</v>
      </c>
      <c r="I57" s="17"/>
      <c r="J57" s="18" t="s">
        <v>28</v>
      </c>
      <c r="K57" s="17"/>
      <c r="L57" s="31">
        <v>14.18</v>
      </c>
      <c r="M57" s="27">
        <v>545.19000000000005</v>
      </c>
      <c r="N57" s="27"/>
      <c r="O57" s="27">
        <v>302.61</v>
      </c>
      <c r="P57" s="27">
        <v>13.5</v>
      </c>
      <c r="Q57" s="27">
        <f>ROUND(J58*1,2)</f>
        <v>31.43</v>
      </c>
      <c r="R57" s="27">
        <v>0</v>
      </c>
      <c r="S57" s="27">
        <v>0</v>
      </c>
      <c r="T57" s="27">
        <v>0</v>
      </c>
      <c r="U57" s="27">
        <v>0</v>
      </c>
      <c r="V57" s="27">
        <f>ROUND(SUM(M57:Q57,S57:U57),2)</f>
        <v>892.73</v>
      </c>
      <c r="W57" s="18"/>
      <c r="X57" s="17"/>
    </row>
    <row r="58" spans="1:24" s="44" customFormat="1" ht="15.75" x14ac:dyDescent="0.5">
      <c r="F58" s="32" t="s">
        <v>187</v>
      </c>
      <c r="G58" s="32" t="s">
        <v>123</v>
      </c>
      <c r="H58" s="32" t="s">
        <v>335</v>
      </c>
      <c r="I58" s="32"/>
      <c r="J58" s="33">
        <f>M58/L58</f>
        <v>31.425959780621572</v>
      </c>
      <c r="K58" s="33"/>
      <c r="L58" s="33">
        <f t="shared" ref="L58:V58" si="9">ROUND(SUM(L56:L57),2)</f>
        <v>27.35</v>
      </c>
      <c r="M58" s="33">
        <f t="shared" si="9"/>
        <v>859.5</v>
      </c>
      <c r="N58" s="33">
        <f t="shared" si="9"/>
        <v>0</v>
      </c>
      <c r="O58" s="33">
        <f t="shared" si="9"/>
        <v>429.21</v>
      </c>
      <c r="P58" s="33">
        <f t="shared" si="9"/>
        <v>27</v>
      </c>
      <c r="Q58" s="33">
        <f>ROUND(SUM(Q56:Q57),2)</f>
        <v>31.43</v>
      </c>
      <c r="R58" s="33">
        <f t="shared" si="9"/>
        <v>0</v>
      </c>
      <c r="S58" s="33">
        <f t="shared" si="9"/>
        <v>0</v>
      </c>
      <c r="T58" s="33">
        <f t="shared" si="9"/>
        <v>0</v>
      </c>
      <c r="U58" s="33">
        <f t="shared" si="9"/>
        <v>0</v>
      </c>
      <c r="V58" s="33">
        <f t="shared" si="9"/>
        <v>1347.14</v>
      </c>
      <c r="W58" s="38"/>
      <c r="X58" s="38"/>
    </row>
    <row r="59" spans="1:24" ht="15.75" x14ac:dyDescent="0.5">
      <c r="J59" s="43"/>
      <c r="W59" s="19"/>
      <c r="X59" s="19"/>
    </row>
    <row r="60" spans="1:24" ht="15.75" x14ac:dyDescent="0.5">
      <c r="A60" s="13" t="s">
        <v>0</v>
      </c>
      <c r="B60" s="13" t="s">
        <v>1</v>
      </c>
      <c r="C60" s="13" t="s">
        <v>2</v>
      </c>
      <c r="D60" s="13" t="s">
        <v>3</v>
      </c>
      <c r="E60" s="13" t="s">
        <v>4</v>
      </c>
      <c r="F60" s="13" t="s">
        <v>5</v>
      </c>
      <c r="G60" s="13" t="s">
        <v>6</v>
      </c>
      <c r="H60" s="13" t="s">
        <v>7</v>
      </c>
      <c r="I60" s="13"/>
      <c r="J60" s="22" t="s">
        <v>8</v>
      </c>
      <c r="K60" s="13"/>
      <c r="L60" s="13" t="s">
        <v>9</v>
      </c>
      <c r="M60" s="22" t="s">
        <v>10</v>
      </c>
      <c r="N60" s="22" t="s">
        <v>11</v>
      </c>
      <c r="O60" s="22" t="s">
        <v>12</v>
      </c>
      <c r="P60" s="22" t="s">
        <v>13</v>
      </c>
      <c r="Q60" s="22"/>
      <c r="R60" s="22" t="s">
        <v>14</v>
      </c>
      <c r="S60" s="22" t="s">
        <v>15</v>
      </c>
      <c r="T60" s="22" t="s">
        <v>16</v>
      </c>
      <c r="U60" s="22" t="s">
        <v>137</v>
      </c>
      <c r="V60" s="22" t="s">
        <v>18</v>
      </c>
      <c r="W60" s="19"/>
      <c r="X60" s="19"/>
    </row>
    <row r="61" spans="1:24" ht="15.75" x14ac:dyDescent="0.5">
      <c r="A61" s="43" t="s">
        <v>146</v>
      </c>
      <c r="B61" s="43" t="s">
        <v>147</v>
      </c>
      <c r="C61" s="43" t="s">
        <v>21</v>
      </c>
      <c r="D61" s="43" t="s">
        <v>189</v>
      </c>
      <c r="E61" s="43" t="s">
        <v>156</v>
      </c>
      <c r="F61" s="43" t="s">
        <v>190</v>
      </c>
      <c r="G61" s="43" t="s">
        <v>191</v>
      </c>
      <c r="H61" s="43" t="s">
        <v>192</v>
      </c>
      <c r="J61" s="43" t="s">
        <v>28</v>
      </c>
      <c r="L61" s="23">
        <v>8.9700000000000006</v>
      </c>
      <c r="M61" s="23">
        <v>526.52</v>
      </c>
      <c r="N61" s="23"/>
      <c r="O61" s="23">
        <v>176.46</v>
      </c>
      <c r="P61" s="23">
        <v>9</v>
      </c>
      <c r="Q61" s="23"/>
      <c r="R61" s="23">
        <v>0</v>
      </c>
      <c r="S61" s="23">
        <v>0</v>
      </c>
      <c r="T61" s="23">
        <v>0</v>
      </c>
      <c r="U61" s="23">
        <v>0</v>
      </c>
      <c r="V61" s="23">
        <f>ROUND(SUM(M61:Q61,S61:U61),2)</f>
        <v>711.98</v>
      </c>
      <c r="W61" s="19"/>
      <c r="X61" s="19"/>
    </row>
    <row r="62" spans="1:24" s="46" customFormat="1" x14ac:dyDescent="0.45">
      <c r="A62" s="28" t="s">
        <v>168</v>
      </c>
      <c r="B62" s="28" t="s">
        <v>151</v>
      </c>
      <c r="C62" s="28" t="s">
        <v>21</v>
      </c>
      <c r="D62" s="28" t="s">
        <v>177</v>
      </c>
      <c r="E62" s="28" t="s">
        <v>87</v>
      </c>
      <c r="F62" s="28" t="s">
        <v>190</v>
      </c>
      <c r="G62" s="28" t="s">
        <v>191</v>
      </c>
      <c r="H62" s="28" t="s">
        <v>192</v>
      </c>
      <c r="J62" s="41" t="s">
        <v>27</v>
      </c>
      <c r="L62" s="30">
        <v>11.19</v>
      </c>
      <c r="M62" s="30">
        <v>202.33</v>
      </c>
      <c r="N62" s="30"/>
      <c r="O62" s="30">
        <v>48.39</v>
      </c>
      <c r="P62" s="30">
        <v>13.5</v>
      </c>
      <c r="Q62" s="30"/>
      <c r="R62" s="30">
        <v>0</v>
      </c>
      <c r="S62" s="30">
        <v>0</v>
      </c>
      <c r="T62" s="30">
        <v>0</v>
      </c>
      <c r="U62" s="30">
        <v>0</v>
      </c>
      <c r="V62" s="30">
        <f>ROUND(SUM(M62:Q62,S62:U62),2)</f>
        <v>264.22000000000003</v>
      </c>
      <c r="W62" s="29"/>
    </row>
    <row r="63" spans="1:24" s="44" customFormat="1" x14ac:dyDescent="0.45">
      <c r="F63" s="32" t="s">
        <v>190</v>
      </c>
      <c r="G63" s="32" t="s">
        <v>191</v>
      </c>
      <c r="H63" s="32" t="s">
        <v>335</v>
      </c>
      <c r="I63" s="32"/>
      <c r="J63" s="33">
        <f>M63/L63</f>
        <v>36.15327380952381</v>
      </c>
      <c r="K63" s="33"/>
      <c r="L63" s="33">
        <f t="shared" ref="L63:V63" si="10">ROUND(SUM(L61:L62),2)</f>
        <v>20.16</v>
      </c>
      <c r="M63" s="33">
        <f t="shared" si="10"/>
        <v>728.85</v>
      </c>
      <c r="N63" s="33">
        <f t="shared" si="10"/>
        <v>0</v>
      </c>
      <c r="O63" s="33">
        <f t="shared" si="10"/>
        <v>224.85</v>
      </c>
      <c r="P63" s="33">
        <f t="shared" si="10"/>
        <v>22.5</v>
      </c>
      <c r="Q63" s="33">
        <f>ROUND(SUM(Q61:Q62),2)</f>
        <v>0</v>
      </c>
      <c r="R63" s="33">
        <f t="shared" si="10"/>
        <v>0</v>
      </c>
      <c r="S63" s="33">
        <f t="shared" si="10"/>
        <v>0</v>
      </c>
      <c r="T63" s="33">
        <f t="shared" si="10"/>
        <v>0</v>
      </c>
      <c r="U63" s="33">
        <f t="shared" si="10"/>
        <v>0</v>
      </c>
      <c r="V63" s="33">
        <f t="shared" si="10"/>
        <v>976.2</v>
      </c>
      <c r="W63" s="48"/>
    </row>
    <row r="64" spans="1:24" x14ac:dyDescent="0.45">
      <c r="J64" s="15"/>
      <c r="L64" s="28"/>
      <c r="M64" s="15"/>
      <c r="N64" s="15"/>
      <c r="O64" s="15"/>
      <c r="P64" s="15"/>
      <c r="Q64" s="15"/>
      <c r="R64" s="15"/>
      <c r="S64" s="15"/>
      <c r="T64" s="15"/>
      <c r="U64" s="15"/>
      <c r="V64" s="15"/>
      <c r="X64" s="43"/>
    </row>
    <row r="65" spans="1:24" x14ac:dyDescent="0.45">
      <c r="A65" s="13" t="s">
        <v>0</v>
      </c>
      <c r="B65" s="13" t="s">
        <v>1</v>
      </c>
      <c r="C65" s="13" t="s">
        <v>2</v>
      </c>
      <c r="D65" s="13" t="s">
        <v>3</v>
      </c>
      <c r="E65" s="13" t="s">
        <v>4</v>
      </c>
      <c r="F65" s="13" t="s">
        <v>5</v>
      </c>
      <c r="G65" s="13" t="s">
        <v>6</v>
      </c>
      <c r="H65" s="13" t="s">
        <v>7</v>
      </c>
      <c r="I65" s="13"/>
      <c r="J65" s="22" t="s">
        <v>8</v>
      </c>
      <c r="K65" s="13"/>
      <c r="L65" s="13" t="s">
        <v>9</v>
      </c>
      <c r="M65" s="22" t="s">
        <v>10</v>
      </c>
      <c r="N65" s="22" t="s">
        <v>11</v>
      </c>
      <c r="O65" s="22" t="s">
        <v>12</v>
      </c>
      <c r="P65" s="22" t="s">
        <v>13</v>
      </c>
      <c r="Q65" s="22"/>
      <c r="R65" s="22" t="s">
        <v>14</v>
      </c>
      <c r="S65" s="22" t="s">
        <v>15</v>
      </c>
      <c r="T65" s="22" t="s">
        <v>16</v>
      </c>
      <c r="U65" s="22" t="s">
        <v>137</v>
      </c>
      <c r="V65" s="22" t="s">
        <v>18</v>
      </c>
      <c r="X65" s="43"/>
    </row>
    <row r="66" spans="1:24" x14ac:dyDescent="0.45">
      <c r="A66" s="43" t="s">
        <v>138</v>
      </c>
      <c r="B66" s="43" t="s">
        <v>139</v>
      </c>
      <c r="C66" s="43" t="s">
        <v>21</v>
      </c>
      <c r="D66" s="43" t="s">
        <v>193</v>
      </c>
      <c r="E66" s="43" t="s">
        <v>55</v>
      </c>
      <c r="F66" s="43" t="s">
        <v>194</v>
      </c>
      <c r="G66" s="43" t="s">
        <v>195</v>
      </c>
      <c r="H66" s="43" t="s">
        <v>196</v>
      </c>
      <c r="J66" s="15" t="s">
        <v>28</v>
      </c>
      <c r="L66" s="30">
        <v>4.6500000000000004</v>
      </c>
      <c r="M66" s="23">
        <v>150</v>
      </c>
      <c r="N66" s="23"/>
      <c r="O66" s="23">
        <v>0</v>
      </c>
      <c r="P66" s="23">
        <v>4.5</v>
      </c>
      <c r="Q66" s="23"/>
      <c r="R66" s="23">
        <v>0</v>
      </c>
      <c r="S66" s="23">
        <v>0</v>
      </c>
      <c r="T66" s="23">
        <v>0</v>
      </c>
      <c r="U66" s="23">
        <v>0</v>
      </c>
      <c r="V66" s="23">
        <f>ROUND(SUM(M66:Q66,S66:U66),2)</f>
        <v>154.5</v>
      </c>
      <c r="X66" s="43"/>
    </row>
    <row r="67" spans="1:24" x14ac:dyDescent="0.45">
      <c r="A67" s="43" t="s">
        <v>138</v>
      </c>
      <c r="B67" s="43" t="s">
        <v>139</v>
      </c>
      <c r="C67" s="43" t="s">
        <v>21</v>
      </c>
      <c r="D67" s="43" t="s">
        <v>140</v>
      </c>
      <c r="E67" s="43" t="s">
        <v>141</v>
      </c>
      <c r="F67" s="43" t="s">
        <v>194</v>
      </c>
      <c r="G67" s="43" t="s">
        <v>195</v>
      </c>
      <c r="H67" s="43" t="s">
        <v>196</v>
      </c>
      <c r="J67" s="15" t="s">
        <v>28</v>
      </c>
      <c r="L67" s="30">
        <v>11.35</v>
      </c>
      <c r="M67" s="23">
        <v>314.31</v>
      </c>
      <c r="N67" s="23"/>
      <c r="O67" s="23">
        <v>126.6</v>
      </c>
      <c r="P67" s="23">
        <v>9</v>
      </c>
      <c r="Q67" s="23"/>
      <c r="R67" s="23">
        <v>0</v>
      </c>
      <c r="S67" s="23">
        <v>0</v>
      </c>
      <c r="T67" s="23">
        <v>0</v>
      </c>
      <c r="U67" s="23">
        <v>0</v>
      </c>
      <c r="V67" s="23">
        <f>ROUND(SUM(M67:Q67,S67:U67),2)</f>
        <v>449.91</v>
      </c>
      <c r="X67" s="43"/>
    </row>
    <row r="68" spans="1:24" x14ac:dyDescent="0.45">
      <c r="A68" s="43" t="s">
        <v>138</v>
      </c>
      <c r="B68" s="43" t="s">
        <v>139</v>
      </c>
      <c r="C68" s="43" t="s">
        <v>21</v>
      </c>
      <c r="D68" s="43" t="s">
        <v>140</v>
      </c>
      <c r="E68" s="43" t="s">
        <v>145</v>
      </c>
      <c r="F68" s="43" t="s">
        <v>194</v>
      </c>
      <c r="G68" s="43" t="s">
        <v>195</v>
      </c>
      <c r="H68" s="43" t="s">
        <v>196</v>
      </c>
      <c r="J68" s="15" t="s">
        <v>28</v>
      </c>
      <c r="L68" s="30">
        <v>8.5399999999999991</v>
      </c>
      <c r="M68" s="23">
        <v>184.5</v>
      </c>
      <c r="N68" s="23"/>
      <c r="O68" s="23">
        <v>75.44</v>
      </c>
      <c r="P68" s="23">
        <v>9</v>
      </c>
      <c r="Q68" s="23"/>
      <c r="R68" s="23">
        <v>0</v>
      </c>
      <c r="S68" s="23">
        <v>0</v>
      </c>
      <c r="T68" s="23">
        <v>0</v>
      </c>
      <c r="U68" s="23">
        <v>0</v>
      </c>
      <c r="V68" s="23">
        <f>ROUND(SUM(M68:Q68,S68:U68),2)</f>
        <v>268.94</v>
      </c>
      <c r="X68" s="43"/>
    </row>
    <row r="69" spans="1:24" s="46" customFormat="1" x14ac:dyDescent="0.45">
      <c r="A69" s="28" t="s">
        <v>150</v>
      </c>
      <c r="B69" s="28" t="s">
        <v>151</v>
      </c>
      <c r="C69" s="28" t="s">
        <v>21</v>
      </c>
      <c r="D69" s="28" t="s">
        <v>157</v>
      </c>
      <c r="E69" s="28" t="s">
        <v>149</v>
      </c>
      <c r="F69" s="28" t="s">
        <v>194</v>
      </c>
      <c r="G69" s="28" t="s">
        <v>195</v>
      </c>
      <c r="H69" s="28" t="s">
        <v>196</v>
      </c>
      <c r="J69" s="29" t="s">
        <v>28</v>
      </c>
      <c r="L69" s="30">
        <v>11.48</v>
      </c>
      <c r="M69" s="30">
        <v>404.12</v>
      </c>
      <c r="N69" s="30"/>
      <c r="O69" s="30">
        <v>164.32</v>
      </c>
      <c r="P69" s="30">
        <v>13.5</v>
      </c>
      <c r="Q69" s="30"/>
      <c r="R69" s="30">
        <v>0</v>
      </c>
      <c r="S69" s="30">
        <v>0</v>
      </c>
      <c r="T69" s="30">
        <v>0</v>
      </c>
      <c r="U69" s="30">
        <v>0</v>
      </c>
      <c r="V69" s="30">
        <f>ROUND(SUM(M69:Q69,S69:U69),2)</f>
        <v>581.94000000000005</v>
      </c>
      <c r="W69" s="29"/>
    </row>
    <row r="70" spans="1:24" s="45" customFormat="1" x14ac:dyDescent="0.45">
      <c r="A70" s="17" t="s">
        <v>150</v>
      </c>
      <c r="B70" s="17" t="s">
        <v>151</v>
      </c>
      <c r="C70" s="17" t="s">
        <v>21</v>
      </c>
      <c r="D70" s="17" t="s">
        <v>158</v>
      </c>
      <c r="E70" s="17" t="s">
        <v>159</v>
      </c>
      <c r="F70" s="17" t="s">
        <v>194</v>
      </c>
      <c r="G70" s="17" t="s">
        <v>195</v>
      </c>
      <c r="H70" s="17" t="s">
        <v>196</v>
      </c>
      <c r="I70" s="17"/>
      <c r="J70" s="18" t="s">
        <v>28</v>
      </c>
      <c r="K70" s="17"/>
      <c r="L70" s="27">
        <v>11.51</v>
      </c>
      <c r="M70" s="27">
        <v>452.14</v>
      </c>
      <c r="N70" s="27"/>
      <c r="O70" s="27">
        <v>164.52</v>
      </c>
      <c r="P70" s="27">
        <v>13.5</v>
      </c>
      <c r="Q70" s="27"/>
      <c r="R70" s="27">
        <v>0</v>
      </c>
      <c r="S70" s="27">
        <v>0</v>
      </c>
      <c r="T70" s="27">
        <v>0</v>
      </c>
      <c r="U70" s="27">
        <v>0</v>
      </c>
      <c r="V70" s="27">
        <f>ROUND(SUM(M70:Q70,S70:U70),2)</f>
        <v>630.16</v>
      </c>
      <c r="W70" s="18"/>
      <c r="X70" s="43"/>
    </row>
    <row r="71" spans="1:24" s="44" customFormat="1" x14ac:dyDescent="0.45">
      <c r="F71" s="32" t="s">
        <v>194</v>
      </c>
      <c r="G71" s="32" t="s">
        <v>195</v>
      </c>
      <c r="H71" s="32" t="s">
        <v>335</v>
      </c>
      <c r="I71" s="32"/>
      <c r="J71" s="33">
        <f>M71/L71</f>
        <v>31.665684830633282</v>
      </c>
      <c r="K71" s="33"/>
      <c r="L71" s="33">
        <f t="shared" ref="L71:V71" si="11">ROUND(SUM(L66:L70),2)</f>
        <v>47.53</v>
      </c>
      <c r="M71" s="33">
        <f t="shared" si="11"/>
        <v>1505.07</v>
      </c>
      <c r="N71" s="33">
        <f t="shared" si="11"/>
        <v>0</v>
      </c>
      <c r="O71" s="33">
        <f t="shared" si="11"/>
        <v>530.88</v>
      </c>
      <c r="P71" s="33">
        <f t="shared" si="11"/>
        <v>49.5</v>
      </c>
      <c r="Q71" s="33">
        <f>ROUND(SUM(Q66:Q70),2)</f>
        <v>0</v>
      </c>
      <c r="R71" s="33">
        <f t="shared" si="11"/>
        <v>0</v>
      </c>
      <c r="S71" s="33">
        <f t="shared" si="11"/>
        <v>0</v>
      </c>
      <c r="T71" s="33">
        <f t="shared" si="11"/>
        <v>0</v>
      </c>
      <c r="U71" s="33">
        <f t="shared" si="11"/>
        <v>0</v>
      </c>
      <c r="V71" s="33">
        <f t="shared" si="11"/>
        <v>2085.4499999999998</v>
      </c>
      <c r="W71" s="48"/>
    </row>
    <row r="72" spans="1:24" x14ac:dyDescent="0.45">
      <c r="X72" s="43"/>
    </row>
    <row r="73" spans="1:24" x14ac:dyDescent="0.45">
      <c r="A73" s="13" t="s">
        <v>0</v>
      </c>
      <c r="B73" s="13" t="s">
        <v>1</v>
      </c>
      <c r="C73" s="13" t="s">
        <v>2</v>
      </c>
      <c r="D73" s="13" t="s">
        <v>3</v>
      </c>
      <c r="E73" s="13" t="s">
        <v>4</v>
      </c>
      <c r="F73" s="13" t="s">
        <v>5</v>
      </c>
      <c r="G73" s="13" t="s">
        <v>6</v>
      </c>
      <c r="H73" s="13" t="s">
        <v>7</v>
      </c>
      <c r="I73" s="13"/>
      <c r="J73" s="22" t="s">
        <v>8</v>
      </c>
      <c r="K73" s="13"/>
      <c r="L73" s="13" t="s">
        <v>9</v>
      </c>
      <c r="M73" s="22" t="s">
        <v>10</v>
      </c>
      <c r="N73" s="22" t="s">
        <v>11</v>
      </c>
      <c r="O73" s="22" t="s">
        <v>12</v>
      </c>
      <c r="P73" s="22" t="s">
        <v>13</v>
      </c>
      <c r="Q73" s="36" t="s">
        <v>344</v>
      </c>
      <c r="R73" s="22" t="s">
        <v>14</v>
      </c>
      <c r="S73" s="22" t="s">
        <v>15</v>
      </c>
      <c r="T73" s="22" t="s">
        <v>16</v>
      </c>
      <c r="U73" s="22" t="s">
        <v>137</v>
      </c>
      <c r="V73" s="22" t="s">
        <v>18</v>
      </c>
      <c r="X73" s="43"/>
    </row>
    <row r="74" spans="1:24" x14ac:dyDescent="0.45">
      <c r="A74" s="43" t="s">
        <v>150</v>
      </c>
      <c r="B74" s="43" t="s">
        <v>151</v>
      </c>
      <c r="C74" s="43" t="s">
        <v>21</v>
      </c>
      <c r="D74" s="43" t="s">
        <v>152</v>
      </c>
      <c r="E74" s="43" t="s">
        <v>23</v>
      </c>
      <c r="F74" s="43" t="s">
        <v>197</v>
      </c>
      <c r="G74" s="43" t="s">
        <v>198</v>
      </c>
      <c r="H74" s="43" t="s">
        <v>199</v>
      </c>
      <c r="J74" s="43" t="s">
        <v>28</v>
      </c>
      <c r="L74" s="23">
        <v>9.3000000000000007</v>
      </c>
      <c r="M74" s="23">
        <v>383.05</v>
      </c>
      <c r="N74" s="23"/>
      <c r="O74" s="23">
        <v>247.1</v>
      </c>
      <c r="P74" s="23">
        <v>9</v>
      </c>
      <c r="Q74" s="23"/>
      <c r="R74" s="23">
        <v>0</v>
      </c>
      <c r="S74" s="23">
        <v>0</v>
      </c>
      <c r="T74" s="23">
        <v>0</v>
      </c>
      <c r="U74" s="23">
        <v>0</v>
      </c>
      <c r="V74" s="23">
        <f t="shared" ref="V74:V80" si="12">ROUND(SUM(M74:Q74,S74:U74),2)</f>
        <v>639.15</v>
      </c>
      <c r="X74" s="43"/>
    </row>
    <row r="75" spans="1:24" x14ac:dyDescent="0.45">
      <c r="A75" s="43" t="s">
        <v>150</v>
      </c>
      <c r="B75" s="43" t="s">
        <v>151</v>
      </c>
      <c r="C75" s="43" t="s">
        <v>21</v>
      </c>
      <c r="D75" s="43" t="s">
        <v>152</v>
      </c>
      <c r="E75" s="43" t="s">
        <v>156</v>
      </c>
      <c r="F75" s="43" t="s">
        <v>197</v>
      </c>
      <c r="G75" s="43" t="s">
        <v>198</v>
      </c>
      <c r="H75" s="43" t="s">
        <v>199</v>
      </c>
      <c r="J75" s="43" t="s">
        <v>28</v>
      </c>
      <c r="L75" s="23">
        <v>10.16</v>
      </c>
      <c r="M75" s="23">
        <v>308.01</v>
      </c>
      <c r="N75" s="23"/>
      <c r="O75" s="23">
        <v>193.94</v>
      </c>
      <c r="P75" s="23">
        <v>9</v>
      </c>
      <c r="Q75" s="23"/>
      <c r="R75" s="23">
        <v>0</v>
      </c>
      <c r="S75" s="23">
        <v>0</v>
      </c>
      <c r="T75" s="23">
        <v>0</v>
      </c>
      <c r="U75" s="23">
        <v>0</v>
      </c>
      <c r="V75" s="23">
        <f t="shared" si="12"/>
        <v>510.95</v>
      </c>
      <c r="X75" s="43"/>
    </row>
    <row r="76" spans="1:24" s="46" customFormat="1" x14ac:dyDescent="0.45">
      <c r="A76" s="28" t="s">
        <v>146</v>
      </c>
      <c r="B76" s="28" t="s">
        <v>147</v>
      </c>
      <c r="C76" s="28" t="s">
        <v>21</v>
      </c>
      <c r="D76" s="28" t="s">
        <v>148</v>
      </c>
      <c r="E76" s="28" t="s">
        <v>149</v>
      </c>
      <c r="F76" s="28" t="s">
        <v>197</v>
      </c>
      <c r="G76" s="28" t="s">
        <v>198</v>
      </c>
      <c r="H76" s="28" t="s">
        <v>199</v>
      </c>
      <c r="J76" s="29" t="s">
        <v>28</v>
      </c>
      <c r="L76" s="31">
        <v>14.17</v>
      </c>
      <c r="M76" s="30">
        <v>545.19000000000005</v>
      </c>
      <c r="N76" s="30"/>
      <c r="O76" s="30">
        <v>302.61</v>
      </c>
      <c r="P76" s="30">
        <v>13.5</v>
      </c>
      <c r="Q76" s="30">
        <f>ROUND(J81*1,2)</f>
        <v>35.43</v>
      </c>
      <c r="R76" s="30">
        <v>0</v>
      </c>
      <c r="S76" s="30">
        <v>0</v>
      </c>
      <c r="T76" s="30">
        <v>0</v>
      </c>
      <c r="U76" s="30">
        <v>0</v>
      </c>
      <c r="V76" s="30">
        <f t="shared" si="12"/>
        <v>896.73</v>
      </c>
      <c r="W76" s="29"/>
    </row>
    <row r="77" spans="1:24" x14ac:dyDescent="0.45">
      <c r="A77" s="43" t="s">
        <v>150</v>
      </c>
      <c r="B77" s="43" t="s">
        <v>151</v>
      </c>
      <c r="C77" s="43" t="s">
        <v>21</v>
      </c>
      <c r="D77" s="43" t="s">
        <v>158</v>
      </c>
      <c r="E77" s="43" t="s">
        <v>159</v>
      </c>
      <c r="F77" s="43" t="s">
        <v>197</v>
      </c>
      <c r="G77" s="43" t="s">
        <v>198</v>
      </c>
      <c r="H77" s="43" t="s">
        <v>199</v>
      </c>
      <c r="J77" s="15" t="s">
        <v>28</v>
      </c>
      <c r="L77" s="23">
        <v>11.59</v>
      </c>
      <c r="M77" s="23">
        <v>452.14</v>
      </c>
      <c r="N77" s="23"/>
      <c r="O77" s="23">
        <v>164.52</v>
      </c>
      <c r="P77" s="23">
        <v>13.5</v>
      </c>
      <c r="Q77" s="23"/>
      <c r="R77" s="23">
        <v>0</v>
      </c>
      <c r="S77" s="23">
        <v>0</v>
      </c>
      <c r="T77" s="23">
        <v>0</v>
      </c>
      <c r="U77" s="23">
        <v>0</v>
      </c>
      <c r="V77" s="23">
        <f t="shared" si="12"/>
        <v>630.16</v>
      </c>
      <c r="X77" s="43"/>
    </row>
    <row r="78" spans="1:24" s="44" customFormat="1" ht="15.75" x14ac:dyDescent="0.5">
      <c r="A78" s="43" t="s">
        <v>150</v>
      </c>
      <c r="B78" s="43" t="s">
        <v>151</v>
      </c>
      <c r="C78" s="43" t="s">
        <v>21</v>
      </c>
      <c r="D78" s="43" t="s">
        <v>160</v>
      </c>
      <c r="E78" s="43" t="s">
        <v>161</v>
      </c>
      <c r="F78" s="43" t="s">
        <v>197</v>
      </c>
      <c r="G78" s="43" t="s">
        <v>198</v>
      </c>
      <c r="H78" s="43" t="s">
        <v>199</v>
      </c>
      <c r="I78" s="43"/>
      <c r="J78" s="43"/>
      <c r="K78" s="43"/>
      <c r="L78" s="23">
        <v>11.28</v>
      </c>
      <c r="M78" s="23">
        <v>277.45999999999998</v>
      </c>
      <c r="N78" s="23"/>
      <c r="O78" s="23">
        <v>98.35</v>
      </c>
      <c r="P78" s="23">
        <v>18</v>
      </c>
      <c r="Q78" s="23"/>
      <c r="R78" s="23">
        <v>0</v>
      </c>
      <c r="S78" s="23">
        <v>0</v>
      </c>
      <c r="T78" s="23">
        <v>0</v>
      </c>
      <c r="U78" s="23">
        <v>0</v>
      </c>
      <c r="V78" s="23">
        <f t="shared" si="12"/>
        <v>393.81</v>
      </c>
      <c r="W78" s="19"/>
      <c r="X78" s="19"/>
    </row>
    <row r="79" spans="1:24" s="44" customFormat="1" ht="15.75" x14ac:dyDescent="0.5">
      <c r="A79" s="43" t="s">
        <v>168</v>
      </c>
      <c r="B79" s="43" t="s">
        <v>151</v>
      </c>
      <c r="C79" s="43" t="s">
        <v>21</v>
      </c>
      <c r="D79" s="43" t="s">
        <v>177</v>
      </c>
      <c r="E79" s="43" t="s">
        <v>87</v>
      </c>
      <c r="F79" s="43" t="s">
        <v>197</v>
      </c>
      <c r="G79" s="43" t="s">
        <v>198</v>
      </c>
      <c r="H79" s="43" t="s">
        <v>199</v>
      </c>
      <c r="I79" s="43"/>
      <c r="J79" s="43"/>
      <c r="K79" s="43"/>
      <c r="L79" s="23">
        <v>11.2</v>
      </c>
      <c r="M79" s="23">
        <v>202.33</v>
      </c>
      <c r="N79" s="23"/>
      <c r="O79" s="23">
        <v>48.39</v>
      </c>
      <c r="P79" s="23">
        <v>13.5</v>
      </c>
      <c r="Q79" s="23"/>
      <c r="R79" s="23">
        <v>0</v>
      </c>
      <c r="S79" s="23">
        <v>0</v>
      </c>
      <c r="T79" s="23">
        <v>0</v>
      </c>
      <c r="U79" s="23">
        <v>0</v>
      </c>
      <c r="V79" s="23">
        <f t="shared" si="12"/>
        <v>264.22000000000003</v>
      </c>
      <c r="W79" s="19"/>
      <c r="X79" s="19"/>
    </row>
    <row r="80" spans="1:24" s="44" customFormat="1" ht="15.75" x14ac:dyDescent="0.5">
      <c r="A80" s="43" t="s">
        <v>168</v>
      </c>
      <c r="B80" s="43" t="s">
        <v>151</v>
      </c>
      <c r="C80" s="43" t="s">
        <v>21</v>
      </c>
      <c r="D80" s="43" t="s">
        <v>169</v>
      </c>
      <c r="E80" s="43" t="s">
        <v>141</v>
      </c>
      <c r="F80" s="43" t="s">
        <v>197</v>
      </c>
      <c r="G80" s="43" t="s">
        <v>198</v>
      </c>
      <c r="H80" s="43" t="s">
        <v>199</v>
      </c>
      <c r="I80" s="43"/>
      <c r="J80" s="43"/>
      <c r="K80" s="43"/>
      <c r="L80" s="23">
        <v>9.1999999999999993</v>
      </c>
      <c r="M80" s="23">
        <v>556.14</v>
      </c>
      <c r="N80" s="23"/>
      <c r="O80" s="23">
        <v>226.01</v>
      </c>
      <c r="P80" s="23">
        <v>13.5</v>
      </c>
      <c r="Q80" s="23"/>
      <c r="R80" s="23">
        <v>0</v>
      </c>
      <c r="S80" s="23">
        <v>0</v>
      </c>
      <c r="T80" s="23">
        <v>0</v>
      </c>
      <c r="U80" s="23">
        <v>0</v>
      </c>
      <c r="V80" s="23">
        <f t="shared" si="12"/>
        <v>795.65</v>
      </c>
      <c r="W80" s="19"/>
      <c r="X80" s="19"/>
    </row>
    <row r="81" spans="1:24" s="44" customFormat="1" ht="15.75" x14ac:dyDescent="0.5">
      <c r="F81" s="32" t="s">
        <v>197</v>
      </c>
      <c r="G81" s="32" t="s">
        <v>198</v>
      </c>
      <c r="H81" s="32" t="s">
        <v>335</v>
      </c>
      <c r="I81" s="32"/>
      <c r="J81" s="33">
        <f>M81/L81</f>
        <v>35.426788036410926</v>
      </c>
      <c r="K81" s="33"/>
      <c r="L81" s="33">
        <f t="shared" ref="L81:V81" si="13">ROUND(SUM(L74:L80),2)</f>
        <v>76.900000000000006</v>
      </c>
      <c r="M81" s="33">
        <f t="shared" si="13"/>
        <v>2724.32</v>
      </c>
      <c r="N81" s="33">
        <f t="shared" si="13"/>
        <v>0</v>
      </c>
      <c r="O81" s="33">
        <f t="shared" si="13"/>
        <v>1280.92</v>
      </c>
      <c r="P81" s="33">
        <f t="shared" si="13"/>
        <v>90</v>
      </c>
      <c r="Q81" s="33">
        <f>ROUND(SUM(Q74:Q80),2)</f>
        <v>35.43</v>
      </c>
      <c r="R81" s="33">
        <f t="shared" si="13"/>
        <v>0</v>
      </c>
      <c r="S81" s="33">
        <f t="shared" si="13"/>
        <v>0</v>
      </c>
      <c r="T81" s="33">
        <f t="shared" si="13"/>
        <v>0</v>
      </c>
      <c r="U81" s="33">
        <f t="shared" si="13"/>
        <v>0</v>
      </c>
      <c r="V81" s="33">
        <f t="shared" si="13"/>
        <v>4130.67</v>
      </c>
      <c r="W81" s="38"/>
      <c r="X81" s="38"/>
    </row>
    <row r="82" spans="1:24" s="44" customFormat="1" ht="15.75" x14ac:dyDescent="0.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9"/>
      <c r="X82" s="19"/>
    </row>
    <row r="83" spans="1:24" s="45" customFormat="1" x14ac:dyDescent="0.45">
      <c r="A83" s="13" t="s">
        <v>0</v>
      </c>
      <c r="B83" s="13" t="s">
        <v>1</v>
      </c>
      <c r="C83" s="13" t="s">
        <v>2</v>
      </c>
      <c r="D83" s="13" t="s">
        <v>3</v>
      </c>
      <c r="E83" s="13" t="s">
        <v>4</v>
      </c>
      <c r="F83" s="13" t="s">
        <v>5</v>
      </c>
      <c r="G83" s="13" t="s">
        <v>6</v>
      </c>
      <c r="H83" s="13" t="s">
        <v>7</v>
      </c>
      <c r="I83" s="13"/>
      <c r="J83" s="22" t="s">
        <v>8</v>
      </c>
      <c r="K83" s="13"/>
      <c r="L83" s="13" t="s">
        <v>9</v>
      </c>
      <c r="M83" s="22" t="s">
        <v>10</v>
      </c>
      <c r="N83" s="22" t="s">
        <v>11</v>
      </c>
      <c r="O83" s="22" t="s">
        <v>12</v>
      </c>
      <c r="P83" s="22" t="s">
        <v>13</v>
      </c>
      <c r="Q83" s="36" t="s">
        <v>344</v>
      </c>
      <c r="R83" s="22" t="s">
        <v>14</v>
      </c>
      <c r="S83" s="22" t="s">
        <v>15</v>
      </c>
      <c r="T83" s="22" t="s">
        <v>16</v>
      </c>
      <c r="U83" s="22" t="s">
        <v>137</v>
      </c>
      <c r="V83" s="22" t="s">
        <v>18</v>
      </c>
      <c r="W83" s="14"/>
    </row>
    <row r="84" spans="1:24" s="44" customFormat="1" x14ac:dyDescent="0.45">
      <c r="A84" s="17" t="s">
        <v>150</v>
      </c>
      <c r="B84" s="17" t="s">
        <v>151</v>
      </c>
      <c r="C84" s="17" t="s">
        <v>21</v>
      </c>
      <c r="D84" s="17" t="s">
        <v>152</v>
      </c>
      <c r="E84" s="17" t="s">
        <v>23</v>
      </c>
      <c r="F84" s="17" t="s">
        <v>59</v>
      </c>
      <c r="G84" s="17" t="s">
        <v>200</v>
      </c>
      <c r="H84" s="17" t="s">
        <v>201</v>
      </c>
      <c r="I84" s="17"/>
      <c r="J84" s="18" t="s">
        <v>28</v>
      </c>
      <c r="K84" s="17"/>
      <c r="L84" s="31">
        <v>9.93</v>
      </c>
      <c r="M84" s="27">
        <v>383.05</v>
      </c>
      <c r="N84" s="27"/>
      <c r="O84" s="27">
        <v>247.1</v>
      </c>
      <c r="P84" s="27">
        <v>9</v>
      </c>
      <c r="Q84" s="27">
        <f>ROUND(ROUND(J90*1,2),2)</f>
        <v>39.54</v>
      </c>
      <c r="R84" s="27">
        <v>0</v>
      </c>
      <c r="S84" s="27">
        <v>0</v>
      </c>
      <c r="T84" s="27">
        <v>0</v>
      </c>
      <c r="U84" s="27">
        <v>0</v>
      </c>
      <c r="V84" s="27">
        <f t="shared" ref="V84:V89" si="14">ROUND(SUM(M84:Q84,S84:U84),2)</f>
        <v>678.69</v>
      </c>
      <c r="W84" s="18"/>
      <c r="X84" s="17"/>
    </row>
    <row r="85" spans="1:24" s="44" customFormat="1" x14ac:dyDescent="0.45">
      <c r="A85" s="17" t="s">
        <v>150</v>
      </c>
      <c r="B85" s="17" t="s">
        <v>151</v>
      </c>
      <c r="C85" s="17" t="s">
        <v>21</v>
      </c>
      <c r="D85" s="17" t="s">
        <v>152</v>
      </c>
      <c r="E85" s="17" t="s">
        <v>156</v>
      </c>
      <c r="F85" s="17" t="s">
        <v>59</v>
      </c>
      <c r="G85" s="17" t="s">
        <v>200</v>
      </c>
      <c r="H85" s="17" t="s">
        <v>201</v>
      </c>
      <c r="I85" s="17"/>
      <c r="J85" s="18" t="s">
        <v>28</v>
      </c>
      <c r="K85" s="17"/>
      <c r="L85" s="27">
        <v>10.24</v>
      </c>
      <c r="M85" s="27">
        <v>308.01</v>
      </c>
      <c r="N85" s="27"/>
      <c r="O85" s="27">
        <v>193.94</v>
      </c>
      <c r="P85" s="27">
        <v>9</v>
      </c>
      <c r="Q85" s="27"/>
      <c r="R85" s="27">
        <v>0</v>
      </c>
      <c r="S85" s="27">
        <v>0</v>
      </c>
      <c r="T85" s="27">
        <v>0</v>
      </c>
      <c r="U85" s="27">
        <v>0</v>
      </c>
      <c r="V85" s="27">
        <f t="shared" si="14"/>
        <v>510.95</v>
      </c>
      <c r="W85" s="18"/>
      <c r="X85" s="43"/>
    </row>
    <row r="86" spans="1:24" x14ac:dyDescent="0.45">
      <c r="A86" s="17" t="s">
        <v>150</v>
      </c>
      <c r="B86" s="17" t="s">
        <v>151</v>
      </c>
      <c r="C86" s="17" t="s">
        <v>21</v>
      </c>
      <c r="D86" s="17" t="s">
        <v>157</v>
      </c>
      <c r="E86" s="17" t="s">
        <v>149</v>
      </c>
      <c r="F86" s="17" t="s">
        <v>59</v>
      </c>
      <c r="G86" s="17" t="s">
        <v>200</v>
      </c>
      <c r="H86" s="17" t="s">
        <v>201</v>
      </c>
      <c r="I86" s="17"/>
      <c r="J86" s="18" t="s">
        <v>28</v>
      </c>
      <c r="K86" s="17"/>
      <c r="L86" s="27">
        <v>11.94</v>
      </c>
      <c r="M86" s="27">
        <v>404.12</v>
      </c>
      <c r="N86" s="27"/>
      <c r="O86" s="27">
        <v>164.32</v>
      </c>
      <c r="P86" s="27">
        <v>13.5</v>
      </c>
      <c r="Q86" s="27"/>
      <c r="R86" s="27">
        <v>0</v>
      </c>
      <c r="S86" s="27">
        <v>0</v>
      </c>
      <c r="T86" s="27">
        <v>0</v>
      </c>
      <c r="U86" s="27">
        <v>0</v>
      </c>
      <c r="V86" s="27">
        <f t="shared" si="14"/>
        <v>581.94000000000005</v>
      </c>
      <c r="W86" s="18"/>
      <c r="X86" s="43"/>
    </row>
    <row r="87" spans="1:24" s="45" customFormat="1" x14ac:dyDescent="0.45">
      <c r="A87" s="17" t="s">
        <v>150</v>
      </c>
      <c r="B87" s="17" t="s">
        <v>151</v>
      </c>
      <c r="C87" s="17" t="s">
        <v>21</v>
      </c>
      <c r="D87" s="17" t="s">
        <v>158</v>
      </c>
      <c r="E87" s="17" t="s">
        <v>159</v>
      </c>
      <c r="F87" s="17" t="s">
        <v>59</v>
      </c>
      <c r="G87" s="17" t="s">
        <v>200</v>
      </c>
      <c r="H87" s="17" t="s">
        <v>201</v>
      </c>
      <c r="I87" s="17"/>
      <c r="J87" s="18" t="s">
        <v>28</v>
      </c>
      <c r="K87" s="17"/>
      <c r="L87" s="27">
        <v>11.62</v>
      </c>
      <c r="M87" s="27">
        <v>452.14</v>
      </c>
      <c r="N87" s="27"/>
      <c r="O87" s="27">
        <v>164.52</v>
      </c>
      <c r="P87" s="27">
        <v>13.5</v>
      </c>
      <c r="Q87" s="27"/>
      <c r="R87" s="27">
        <v>0</v>
      </c>
      <c r="S87" s="27">
        <v>0</v>
      </c>
      <c r="T87" s="27">
        <v>0</v>
      </c>
      <c r="U87" s="27">
        <v>0</v>
      </c>
      <c r="V87" s="27">
        <f t="shared" si="14"/>
        <v>630.16</v>
      </c>
      <c r="W87" s="18"/>
      <c r="X87" s="16"/>
    </row>
    <row r="88" spans="1:24" x14ac:dyDescent="0.45">
      <c r="A88" s="43" t="s">
        <v>168</v>
      </c>
      <c r="B88" s="43" t="s">
        <v>151</v>
      </c>
      <c r="C88" s="43" t="s">
        <v>21</v>
      </c>
      <c r="D88" s="43" t="s">
        <v>169</v>
      </c>
      <c r="E88" s="43" t="s">
        <v>141</v>
      </c>
      <c r="F88" s="43" t="s">
        <v>59</v>
      </c>
      <c r="G88" s="43" t="s">
        <v>200</v>
      </c>
      <c r="H88" s="43" t="s">
        <v>201</v>
      </c>
      <c r="J88" s="37" t="s">
        <v>27</v>
      </c>
      <c r="L88" s="23">
        <v>9.19</v>
      </c>
      <c r="M88" s="23">
        <v>556.14</v>
      </c>
      <c r="N88" s="23"/>
      <c r="O88" s="23">
        <v>226.01</v>
      </c>
      <c r="P88" s="23">
        <v>13.5</v>
      </c>
      <c r="Q88" s="23"/>
      <c r="R88" s="23">
        <v>0</v>
      </c>
      <c r="S88" s="23">
        <v>0</v>
      </c>
      <c r="T88" s="23">
        <v>0</v>
      </c>
      <c r="U88" s="23">
        <v>0</v>
      </c>
      <c r="V88" s="23">
        <f t="shared" si="14"/>
        <v>795.65</v>
      </c>
      <c r="X88" s="43"/>
    </row>
    <row r="89" spans="1:24" x14ac:dyDescent="0.45">
      <c r="A89" s="43" t="s">
        <v>168</v>
      </c>
      <c r="B89" s="43" t="s">
        <v>151</v>
      </c>
      <c r="C89" s="43" t="s">
        <v>21</v>
      </c>
      <c r="D89" s="43" t="s">
        <v>202</v>
      </c>
      <c r="E89" s="43" t="s">
        <v>55</v>
      </c>
      <c r="F89" s="43" t="s">
        <v>59</v>
      </c>
      <c r="G89" s="43" t="s">
        <v>200</v>
      </c>
      <c r="H89" s="43" t="s">
        <v>201</v>
      </c>
      <c r="J89" s="43" t="s">
        <v>27</v>
      </c>
      <c r="L89" s="23">
        <v>4.07</v>
      </c>
      <c r="M89" s="23">
        <v>150</v>
      </c>
      <c r="N89" s="23"/>
      <c r="O89" s="23">
        <v>0</v>
      </c>
      <c r="P89" s="23">
        <v>9</v>
      </c>
      <c r="Q89" s="23"/>
      <c r="R89" s="23">
        <v>0</v>
      </c>
      <c r="S89" s="23">
        <v>0</v>
      </c>
      <c r="T89" s="23">
        <v>0</v>
      </c>
      <c r="U89" s="23">
        <v>0</v>
      </c>
      <c r="V89" s="23">
        <f t="shared" si="14"/>
        <v>159</v>
      </c>
      <c r="X89" s="43"/>
    </row>
    <row r="90" spans="1:24" s="44" customFormat="1" x14ac:dyDescent="0.45">
      <c r="F90" s="32" t="s">
        <v>59</v>
      </c>
      <c r="G90" s="32" t="s">
        <v>200</v>
      </c>
      <c r="H90" s="32" t="s">
        <v>335</v>
      </c>
      <c r="I90" s="32"/>
      <c r="J90" s="33">
        <f>M90/L90</f>
        <v>39.541323039129672</v>
      </c>
      <c r="K90" s="33"/>
      <c r="L90" s="33">
        <f t="shared" ref="L90:V90" si="15">ROUND(SUM(L84:L89),2)</f>
        <v>56.99</v>
      </c>
      <c r="M90" s="33">
        <f t="shared" si="15"/>
        <v>2253.46</v>
      </c>
      <c r="N90" s="33">
        <f t="shared" si="15"/>
        <v>0</v>
      </c>
      <c r="O90" s="33">
        <f t="shared" si="15"/>
        <v>995.89</v>
      </c>
      <c r="P90" s="33">
        <f t="shared" si="15"/>
        <v>67.5</v>
      </c>
      <c r="Q90" s="33">
        <f t="shared" si="15"/>
        <v>39.54</v>
      </c>
      <c r="R90" s="33">
        <f t="shared" si="15"/>
        <v>0</v>
      </c>
      <c r="S90" s="33">
        <f t="shared" si="15"/>
        <v>0</v>
      </c>
      <c r="T90" s="33">
        <f t="shared" si="15"/>
        <v>0</v>
      </c>
      <c r="U90" s="33">
        <f t="shared" si="15"/>
        <v>0</v>
      </c>
      <c r="V90" s="33">
        <f t="shared" si="15"/>
        <v>3356.39</v>
      </c>
      <c r="W90" s="48"/>
    </row>
    <row r="91" spans="1:24" x14ac:dyDescent="0.45">
      <c r="X91" s="43"/>
    </row>
    <row r="92" spans="1:24" s="45" customFormat="1" x14ac:dyDescent="0.45">
      <c r="A92" s="13" t="s">
        <v>0</v>
      </c>
      <c r="B92" s="13" t="s">
        <v>1</v>
      </c>
      <c r="C92" s="13" t="s">
        <v>2</v>
      </c>
      <c r="D92" s="13" t="s">
        <v>3</v>
      </c>
      <c r="E92" s="13" t="s">
        <v>4</v>
      </c>
      <c r="F92" s="13" t="s">
        <v>5</v>
      </c>
      <c r="G92" s="13" t="s">
        <v>6</v>
      </c>
      <c r="H92" s="13" t="s">
        <v>7</v>
      </c>
      <c r="I92" s="13"/>
      <c r="J92" s="22" t="s">
        <v>8</v>
      </c>
      <c r="K92" s="13"/>
      <c r="L92" s="13" t="s">
        <v>9</v>
      </c>
      <c r="M92" s="22" t="s">
        <v>10</v>
      </c>
      <c r="N92" s="22" t="s">
        <v>11</v>
      </c>
      <c r="O92" s="22" t="s">
        <v>12</v>
      </c>
      <c r="P92" s="22" t="s">
        <v>13</v>
      </c>
      <c r="Q92" s="22"/>
      <c r="R92" s="22" t="s">
        <v>14</v>
      </c>
      <c r="S92" s="22" t="s">
        <v>15</v>
      </c>
      <c r="T92" s="22" t="s">
        <v>16</v>
      </c>
      <c r="U92" s="22" t="s">
        <v>137</v>
      </c>
      <c r="V92" s="22" t="s">
        <v>18</v>
      </c>
      <c r="W92" s="14"/>
    </row>
    <row r="93" spans="1:24" x14ac:dyDescent="0.45">
      <c r="A93" s="43" t="s">
        <v>138</v>
      </c>
      <c r="B93" s="43" t="s">
        <v>139</v>
      </c>
      <c r="C93" s="43" t="s">
        <v>21</v>
      </c>
      <c r="D93" s="43" t="s">
        <v>193</v>
      </c>
      <c r="E93" s="43" t="s">
        <v>55</v>
      </c>
      <c r="F93" s="43" t="s">
        <v>203</v>
      </c>
      <c r="G93" s="43" t="s">
        <v>204</v>
      </c>
      <c r="H93" s="43" t="s">
        <v>205</v>
      </c>
      <c r="J93" s="15" t="s">
        <v>28</v>
      </c>
      <c r="L93" s="23">
        <v>4.87</v>
      </c>
      <c r="M93" s="23">
        <v>150</v>
      </c>
      <c r="N93" s="23"/>
      <c r="O93" s="23">
        <v>0</v>
      </c>
      <c r="P93" s="23">
        <v>4.5</v>
      </c>
      <c r="Q93" s="23"/>
      <c r="R93" s="23">
        <v>0</v>
      </c>
      <c r="S93" s="23">
        <v>0</v>
      </c>
      <c r="T93" s="23">
        <v>0</v>
      </c>
      <c r="U93" s="23">
        <v>0</v>
      </c>
      <c r="V93" s="23">
        <f>ROUND(SUM(M93:Q93,S93:U93),2)</f>
        <v>154.5</v>
      </c>
      <c r="X93" s="43"/>
    </row>
    <row r="94" spans="1:24" s="44" customFormat="1" x14ac:dyDescent="0.45">
      <c r="A94" s="43" t="s">
        <v>138</v>
      </c>
      <c r="B94" s="43" t="s">
        <v>139</v>
      </c>
      <c r="C94" s="43" t="s">
        <v>21</v>
      </c>
      <c r="D94" s="43" t="s">
        <v>140</v>
      </c>
      <c r="E94" s="43" t="s">
        <v>141</v>
      </c>
      <c r="F94" s="43" t="s">
        <v>203</v>
      </c>
      <c r="G94" s="43" t="s">
        <v>204</v>
      </c>
      <c r="H94" s="43" t="s">
        <v>205</v>
      </c>
      <c r="I94" s="43"/>
      <c r="J94" s="15" t="s">
        <v>28</v>
      </c>
      <c r="K94" s="43"/>
      <c r="L94" s="23">
        <v>13.19</v>
      </c>
      <c r="M94" s="23">
        <v>314.31</v>
      </c>
      <c r="N94" s="23"/>
      <c r="O94" s="23">
        <v>126.6</v>
      </c>
      <c r="P94" s="23">
        <v>13.5</v>
      </c>
      <c r="Q94" s="23"/>
      <c r="R94" s="23">
        <v>0</v>
      </c>
      <c r="S94" s="23">
        <v>0</v>
      </c>
      <c r="T94" s="23">
        <v>0</v>
      </c>
      <c r="U94" s="23">
        <v>0</v>
      </c>
      <c r="V94" s="23">
        <f>ROUND(SUM(M94:Q94,S94:U94),2)</f>
        <v>454.41</v>
      </c>
      <c r="W94" s="15"/>
      <c r="X94" s="43"/>
    </row>
    <row r="95" spans="1:24" s="44" customFormat="1" x14ac:dyDescent="0.45">
      <c r="H95" s="35" t="s">
        <v>29</v>
      </c>
      <c r="I95" s="35"/>
      <c r="J95" s="42">
        <f>M95/L95</f>
        <v>25.709302325581397</v>
      </c>
      <c r="K95" s="42"/>
      <c r="L95" s="42">
        <f t="shared" ref="L95:V95" si="16">ROUND(SUM(L93:L94),2)</f>
        <v>18.059999999999999</v>
      </c>
      <c r="M95" s="42">
        <f t="shared" si="16"/>
        <v>464.31</v>
      </c>
      <c r="N95" s="42">
        <f t="shared" si="16"/>
        <v>0</v>
      </c>
      <c r="O95" s="42">
        <f t="shared" si="16"/>
        <v>126.6</v>
      </c>
      <c r="P95" s="42">
        <f t="shared" si="16"/>
        <v>18</v>
      </c>
      <c r="Q95" s="42">
        <f>ROUND(SUM(Q93:Q94),2)</f>
        <v>0</v>
      </c>
      <c r="R95" s="42">
        <f t="shared" si="16"/>
        <v>0</v>
      </c>
      <c r="S95" s="42">
        <f t="shared" si="16"/>
        <v>0</v>
      </c>
      <c r="T95" s="42">
        <f t="shared" si="16"/>
        <v>0</v>
      </c>
      <c r="U95" s="42">
        <f t="shared" si="16"/>
        <v>0</v>
      </c>
      <c r="V95" s="42">
        <f t="shared" si="16"/>
        <v>608.91</v>
      </c>
      <c r="W95" s="34"/>
    </row>
    <row r="96" spans="1:24" s="44" customFormat="1" x14ac:dyDescent="0.45">
      <c r="H96" s="44" t="s">
        <v>33</v>
      </c>
      <c r="J96" s="42">
        <f>MAX(0,28.5-(M95+N95)/L95)</f>
        <v>2.7906976744186025</v>
      </c>
      <c r="K96" s="42"/>
      <c r="L96" s="42">
        <f>L95</f>
        <v>18.059999999999999</v>
      </c>
      <c r="M96" s="42"/>
      <c r="N96" s="42">
        <f>ROUNDUP(MAX(0,ROUND(L95*28.5-M95-N95,3)),2)</f>
        <v>50.4</v>
      </c>
      <c r="O96" s="42"/>
      <c r="P96" s="42"/>
      <c r="Q96" s="42">
        <f>0</f>
        <v>0</v>
      </c>
      <c r="R96" s="42"/>
      <c r="S96" s="42"/>
      <c r="T96" s="42"/>
      <c r="U96" s="42"/>
      <c r="V96" s="42">
        <f>ROUND(SUM(M96:Q96,S96:U96),2)</f>
        <v>50.4</v>
      </c>
      <c r="W96" s="34"/>
    </row>
    <row r="97" spans="1:24" s="44" customFormat="1" ht="15.75" x14ac:dyDescent="0.5">
      <c r="A97" s="35"/>
      <c r="B97" s="35"/>
      <c r="C97" s="35"/>
      <c r="D97" s="35"/>
      <c r="E97" s="35"/>
      <c r="F97" s="32" t="s">
        <v>203</v>
      </c>
      <c r="G97" s="32" t="s">
        <v>204</v>
      </c>
      <c r="H97" s="32" t="s">
        <v>34</v>
      </c>
      <c r="I97" s="32"/>
      <c r="J97" s="33">
        <f>(M97+N97)/L97</f>
        <v>28.500000000000004</v>
      </c>
      <c r="K97" s="33"/>
      <c r="L97" s="33">
        <f>L95</f>
        <v>18.059999999999999</v>
      </c>
      <c r="M97" s="33">
        <f t="shared" ref="M97:V97" si="17">ROUND(SUM(M95:M96),2)</f>
        <v>464.31</v>
      </c>
      <c r="N97" s="33">
        <f t="shared" si="17"/>
        <v>50.4</v>
      </c>
      <c r="O97" s="33">
        <f t="shared" si="17"/>
        <v>126.6</v>
      </c>
      <c r="P97" s="33">
        <f t="shared" si="17"/>
        <v>18</v>
      </c>
      <c r="Q97" s="33">
        <f>ROUND(SUM(Q95:Q96),2)</f>
        <v>0</v>
      </c>
      <c r="R97" s="33">
        <f t="shared" si="17"/>
        <v>0</v>
      </c>
      <c r="S97" s="33">
        <f t="shared" si="17"/>
        <v>0</v>
      </c>
      <c r="T97" s="33">
        <f t="shared" si="17"/>
        <v>0</v>
      </c>
      <c r="U97" s="33">
        <f t="shared" si="17"/>
        <v>0</v>
      </c>
      <c r="V97" s="33">
        <f t="shared" si="17"/>
        <v>659.31</v>
      </c>
      <c r="W97" s="38"/>
      <c r="X97" s="38"/>
    </row>
    <row r="98" spans="1:24" ht="15.75" x14ac:dyDescent="0.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9"/>
      <c r="X98" s="19"/>
    </row>
    <row r="99" spans="1:24" x14ac:dyDescent="0.45">
      <c r="A99" s="13" t="s">
        <v>0</v>
      </c>
      <c r="B99" s="13" t="s">
        <v>1</v>
      </c>
      <c r="C99" s="13" t="s">
        <v>2</v>
      </c>
      <c r="D99" s="13" t="s">
        <v>3</v>
      </c>
      <c r="E99" s="13" t="s">
        <v>4</v>
      </c>
      <c r="F99" s="13" t="s">
        <v>5</v>
      </c>
      <c r="G99" s="13" t="s">
        <v>6</v>
      </c>
      <c r="H99" s="13" t="s">
        <v>7</v>
      </c>
      <c r="I99" s="13"/>
      <c r="J99" s="22" t="s">
        <v>8</v>
      </c>
      <c r="K99" s="13"/>
      <c r="L99" s="13" t="s">
        <v>9</v>
      </c>
      <c r="M99" s="22" t="s">
        <v>10</v>
      </c>
      <c r="N99" s="22" t="s">
        <v>11</v>
      </c>
      <c r="O99" s="22" t="s">
        <v>12</v>
      </c>
      <c r="P99" s="22" t="s">
        <v>13</v>
      </c>
      <c r="Q99" s="36" t="s">
        <v>344</v>
      </c>
      <c r="R99" s="22" t="s">
        <v>14</v>
      </c>
      <c r="S99" s="22" t="s">
        <v>15</v>
      </c>
      <c r="T99" s="22" t="s">
        <v>16</v>
      </c>
      <c r="U99" s="22" t="s">
        <v>137</v>
      </c>
      <c r="V99" s="22" t="s">
        <v>18</v>
      </c>
      <c r="W99" s="43"/>
      <c r="X99" s="43"/>
    </row>
    <row r="100" spans="1:24" x14ac:dyDescent="0.45">
      <c r="A100" s="49" t="s">
        <v>150</v>
      </c>
      <c r="B100" s="49" t="s">
        <v>151</v>
      </c>
      <c r="C100" s="49" t="s">
        <v>21</v>
      </c>
      <c r="D100" s="49" t="s">
        <v>152</v>
      </c>
      <c r="E100" s="49" t="s">
        <v>23</v>
      </c>
      <c r="F100" s="49" t="s">
        <v>206</v>
      </c>
      <c r="G100" s="49" t="s">
        <v>207</v>
      </c>
      <c r="H100" s="49" t="s">
        <v>208</v>
      </c>
      <c r="I100" s="49"/>
      <c r="J100" s="49" t="s">
        <v>28</v>
      </c>
      <c r="K100" s="49"/>
      <c r="L100" s="31">
        <v>9.99</v>
      </c>
      <c r="M100" s="23">
        <v>383.05</v>
      </c>
      <c r="N100" s="23"/>
      <c r="O100" s="23">
        <v>247.1</v>
      </c>
      <c r="P100" s="23">
        <v>9</v>
      </c>
      <c r="Q100" s="23">
        <f>ROUND(ROUND(J102*1,2),2)</f>
        <v>38.090000000000003</v>
      </c>
      <c r="R100" s="23">
        <v>0</v>
      </c>
      <c r="S100" s="23">
        <v>0</v>
      </c>
      <c r="T100" s="23">
        <v>0</v>
      </c>
      <c r="U100" s="23">
        <v>0</v>
      </c>
      <c r="V100" s="23">
        <f>ROUND(SUM(M100:Q100,S100:U100),2)</f>
        <v>677.24</v>
      </c>
      <c r="W100" s="43"/>
      <c r="X100" s="43"/>
    </row>
    <row r="101" spans="1:24" x14ac:dyDescent="0.45">
      <c r="A101" s="49" t="s">
        <v>146</v>
      </c>
      <c r="B101" s="49" t="s">
        <v>147</v>
      </c>
      <c r="C101" s="49" t="s">
        <v>21</v>
      </c>
      <c r="D101" s="49" t="s">
        <v>148</v>
      </c>
      <c r="E101" s="49" t="s">
        <v>149</v>
      </c>
      <c r="F101" s="49" t="s">
        <v>206</v>
      </c>
      <c r="G101" s="49" t="s">
        <v>207</v>
      </c>
      <c r="H101" s="49" t="s">
        <v>208</v>
      </c>
      <c r="I101" s="49"/>
      <c r="J101" s="49" t="s">
        <v>28</v>
      </c>
      <c r="K101" s="49"/>
      <c r="L101" s="31">
        <v>14.38</v>
      </c>
      <c r="M101" s="23">
        <v>545.19000000000005</v>
      </c>
      <c r="N101" s="23"/>
      <c r="O101" s="23">
        <v>302.61</v>
      </c>
      <c r="P101" s="23">
        <v>13.5</v>
      </c>
      <c r="Q101" s="23">
        <f>ROUND(J102*1,2)</f>
        <v>38.090000000000003</v>
      </c>
      <c r="R101" s="23">
        <v>0</v>
      </c>
      <c r="S101" s="23">
        <v>0</v>
      </c>
      <c r="T101" s="23">
        <v>0</v>
      </c>
      <c r="U101" s="23">
        <v>0</v>
      </c>
      <c r="V101" s="23">
        <f>ROUND(SUM(M101:Q101,S101:U101),2)</f>
        <v>899.39</v>
      </c>
      <c r="W101" s="43"/>
      <c r="X101" s="43"/>
    </row>
    <row r="102" spans="1:24" s="44" customFormat="1" x14ac:dyDescent="0.45">
      <c r="A102" s="35"/>
      <c r="B102" s="35"/>
      <c r="C102" s="35"/>
      <c r="D102" s="35"/>
      <c r="E102" s="35"/>
      <c r="F102" s="32" t="s">
        <v>206</v>
      </c>
      <c r="G102" s="32" t="s">
        <v>207</v>
      </c>
      <c r="H102" s="32" t="s">
        <v>335</v>
      </c>
      <c r="I102" s="32"/>
      <c r="J102" s="33">
        <f>M102/L102</f>
        <v>38.089454247025031</v>
      </c>
      <c r="K102" s="33"/>
      <c r="L102" s="33">
        <f t="shared" ref="L102:V102" si="18">ROUND(SUM(L100:L101),2)</f>
        <v>24.37</v>
      </c>
      <c r="M102" s="33">
        <f t="shared" si="18"/>
        <v>928.24</v>
      </c>
      <c r="N102" s="33">
        <f t="shared" si="18"/>
        <v>0</v>
      </c>
      <c r="O102" s="33">
        <f t="shared" si="18"/>
        <v>549.71</v>
      </c>
      <c r="P102" s="33">
        <f t="shared" si="18"/>
        <v>22.5</v>
      </c>
      <c r="Q102" s="33">
        <f t="shared" si="18"/>
        <v>76.180000000000007</v>
      </c>
      <c r="R102" s="33">
        <f t="shared" si="18"/>
        <v>0</v>
      </c>
      <c r="S102" s="33">
        <f t="shared" si="18"/>
        <v>0</v>
      </c>
      <c r="T102" s="33">
        <f t="shared" si="18"/>
        <v>0</v>
      </c>
      <c r="U102" s="33">
        <f t="shared" si="18"/>
        <v>0</v>
      </c>
      <c r="V102" s="33">
        <f t="shared" si="18"/>
        <v>1576.63</v>
      </c>
    </row>
    <row r="103" spans="1:24" x14ac:dyDescent="0.4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43"/>
      <c r="X103" s="43"/>
    </row>
    <row r="104" spans="1:24" s="45" customFormat="1" x14ac:dyDescent="0.45">
      <c r="A104" s="13" t="s">
        <v>0</v>
      </c>
      <c r="B104" s="13" t="s">
        <v>1</v>
      </c>
      <c r="C104" s="13" t="s">
        <v>2</v>
      </c>
      <c r="D104" s="13" t="s">
        <v>3</v>
      </c>
      <c r="E104" s="13" t="s">
        <v>4</v>
      </c>
      <c r="F104" s="13" t="s">
        <v>5</v>
      </c>
      <c r="G104" s="13" t="s">
        <v>6</v>
      </c>
      <c r="H104" s="13" t="s">
        <v>7</v>
      </c>
      <c r="I104" s="13"/>
      <c r="J104" s="22" t="s">
        <v>8</v>
      </c>
      <c r="K104" s="13"/>
      <c r="L104" s="13" t="s">
        <v>9</v>
      </c>
      <c r="M104" s="22" t="s">
        <v>10</v>
      </c>
      <c r="N104" s="22" t="s">
        <v>11</v>
      </c>
      <c r="O104" s="22" t="s">
        <v>12</v>
      </c>
      <c r="P104" s="22" t="s">
        <v>13</v>
      </c>
      <c r="Q104" s="36" t="s">
        <v>382</v>
      </c>
      <c r="R104" s="22" t="s">
        <v>14</v>
      </c>
      <c r="S104" s="22" t="s">
        <v>15</v>
      </c>
      <c r="T104" s="22" t="s">
        <v>16</v>
      </c>
      <c r="U104" s="22" t="s">
        <v>137</v>
      </c>
      <c r="V104" s="22" t="s">
        <v>18</v>
      </c>
      <c r="W104" s="14"/>
    </row>
    <row r="105" spans="1:24" x14ac:dyDescent="0.45">
      <c r="A105" s="49" t="s">
        <v>138</v>
      </c>
      <c r="B105" s="49" t="s">
        <v>139</v>
      </c>
      <c r="C105" s="49" t="s">
        <v>21</v>
      </c>
      <c r="D105" s="49" t="s">
        <v>193</v>
      </c>
      <c r="E105" s="49" t="s">
        <v>55</v>
      </c>
      <c r="F105" s="49" t="s">
        <v>209</v>
      </c>
      <c r="G105" s="49" t="s">
        <v>210</v>
      </c>
      <c r="H105" s="49" t="s">
        <v>211</v>
      </c>
      <c r="I105" s="49"/>
      <c r="J105" s="15" t="s">
        <v>28</v>
      </c>
      <c r="K105" s="49"/>
      <c r="L105" s="30">
        <v>4.72</v>
      </c>
      <c r="M105" s="23">
        <v>150</v>
      </c>
      <c r="N105" s="23"/>
      <c r="O105" s="23">
        <v>0</v>
      </c>
      <c r="P105" s="23">
        <v>4.5</v>
      </c>
      <c r="Q105" s="23"/>
      <c r="R105" s="23">
        <v>0</v>
      </c>
      <c r="S105" s="23">
        <v>0</v>
      </c>
      <c r="T105" s="23">
        <v>0</v>
      </c>
      <c r="U105" s="23">
        <v>0</v>
      </c>
      <c r="V105" s="23">
        <f>ROUND(SUM(M105:Q105,S105:U105),2)</f>
        <v>154.5</v>
      </c>
      <c r="X105" s="16"/>
    </row>
    <row r="106" spans="1:24" x14ac:dyDescent="0.45">
      <c r="A106" s="49" t="s">
        <v>138</v>
      </c>
      <c r="B106" s="49" t="s">
        <v>139</v>
      </c>
      <c r="C106" s="49" t="s">
        <v>21</v>
      </c>
      <c r="D106" s="49" t="s">
        <v>140</v>
      </c>
      <c r="E106" s="49" t="s">
        <v>141</v>
      </c>
      <c r="F106" s="49" t="s">
        <v>209</v>
      </c>
      <c r="G106" s="49" t="s">
        <v>210</v>
      </c>
      <c r="H106" s="49" t="s">
        <v>211</v>
      </c>
      <c r="I106" s="49"/>
      <c r="J106" s="15" t="s">
        <v>28</v>
      </c>
      <c r="K106" s="49"/>
      <c r="L106" s="23">
        <v>13.2</v>
      </c>
      <c r="M106" s="23">
        <v>314.31</v>
      </c>
      <c r="N106" s="23"/>
      <c r="O106" s="23">
        <v>126.6</v>
      </c>
      <c r="P106" s="23">
        <v>13.5</v>
      </c>
      <c r="Q106" s="23"/>
      <c r="R106" s="23">
        <v>0</v>
      </c>
      <c r="S106" s="23">
        <v>0</v>
      </c>
      <c r="T106" s="23">
        <v>0</v>
      </c>
      <c r="U106" s="23">
        <v>0</v>
      </c>
      <c r="V106" s="23">
        <f>ROUND(SUM(M106:Q106,S106:U106),2)</f>
        <v>454.41</v>
      </c>
      <c r="X106" s="13"/>
    </row>
    <row r="107" spans="1:24" x14ac:dyDescent="0.45">
      <c r="A107" s="17" t="s">
        <v>138</v>
      </c>
      <c r="B107" s="17" t="s">
        <v>139</v>
      </c>
      <c r="C107" s="17" t="s">
        <v>21</v>
      </c>
      <c r="D107" s="17" t="s">
        <v>140</v>
      </c>
      <c r="E107" s="17" t="s">
        <v>145</v>
      </c>
      <c r="F107" s="17" t="s">
        <v>209</v>
      </c>
      <c r="G107" s="17" t="s">
        <v>210</v>
      </c>
      <c r="H107" s="17" t="s">
        <v>211</v>
      </c>
      <c r="I107" s="17"/>
      <c r="J107" s="18" t="s">
        <v>28</v>
      </c>
      <c r="K107" s="17"/>
      <c r="L107" s="27">
        <v>8.5399999999999991</v>
      </c>
      <c r="M107" s="27">
        <v>184.5</v>
      </c>
      <c r="N107" s="27"/>
      <c r="O107" s="27">
        <v>75.44</v>
      </c>
      <c r="P107" s="27">
        <v>9</v>
      </c>
      <c r="Q107" s="27"/>
      <c r="R107" s="27">
        <v>0</v>
      </c>
      <c r="S107" s="27">
        <v>0</v>
      </c>
      <c r="T107" s="27">
        <v>0</v>
      </c>
      <c r="U107" s="27">
        <v>0</v>
      </c>
      <c r="V107" s="27">
        <f>ROUND(SUM(M107:Q107,S107:U107),2)</f>
        <v>268.94</v>
      </c>
      <c r="W107" s="18"/>
      <c r="X107" s="17"/>
    </row>
    <row r="108" spans="1:24" s="44" customFormat="1" x14ac:dyDescent="0.45">
      <c r="A108" s="49" t="s">
        <v>150</v>
      </c>
      <c r="B108" s="49" t="s">
        <v>151</v>
      </c>
      <c r="C108" s="49" t="s">
        <v>21</v>
      </c>
      <c r="D108" s="49" t="s">
        <v>152</v>
      </c>
      <c r="E108" s="49" t="s">
        <v>156</v>
      </c>
      <c r="F108" s="49" t="s">
        <v>209</v>
      </c>
      <c r="G108" s="49" t="s">
        <v>210</v>
      </c>
      <c r="H108" s="49" t="s">
        <v>211</v>
      </c>
      <c r="I108" s="49"/>
      <c r="J108" s="15" t="s">
        <v>28</v>
      </c>
      <c r="K108" s="49"/>
      <c r="L108" s="23">
        <v>10.199999999999999</v>
      </c>
      <c r="M108" s="23">
        <v>308.01</v>
      </c>
      <c r="N108" s="23"/>
      <c r="O108" s="23">
        <v>193.94</v>
      </c>
      <c r="P108" s="23">
        <v>9</v>
      </c>
      <c r="Q108" s="23"/>
      <c r="R108" s="23">
        <v>0</v>
      </c>
      <c r="S108" s="23">
        <v>0</v>
      </c>
      <c r="T108" s="23">
        <v>0</v>
      </c>
      <c r="U108" s="23">
        <v>0</v>
      </c>
      <c r="V108" s="23">
        <f>ROUND(SUM(M108:Q108,S108:U108),2)</f>
        <v>510.95</v>
      </c>
      <c r="W108" s="15"/>
    </row>
    <row r="109" spans="1:24" x14ac:dyDescent="0.45">
      <c r="A109" s="49" t="s">
        <v>146</v>
      </c>
      <c r="B109" s="49" t="s">
        <v>147</v>
      </c>
      <c r="C109" s="49" t="s">
        <v>21</v>
      </c>
      <c r="D109" s="49" t="s">
        <v>148</v>
      </c>
      <c r="E109" s="49" t="s">
        <v>149</v>
      </c>
      <c r="F109" s="49" t="s">
        <v>209</v>
      </c>
      <c r="G109" s="49" t="s">
        <v>210</v>
      </c>
      <c r="H109" s="49" t="s">
        <v>211</v>
      </c>
      <c r="I109" s="49"/>
      <c r="J109" s="49" t="s">
        <v>28</v>
      </c>
      <c r="K109" s="49"/>
      <c r="L109" s="31">
        <v>14.39</v>
      </c>
      <c r="M109" s="23">
        <v>545.19000000000005</v>
      </c>
      <c r="N109" s="23"/>
      <c r="O109" s="23">
        <v>302.61</v>
      </c>
      <c r="P109" s="23">
        <v>13.5</v>
      </c>
      <c r="Q109" s="23">
        <f>ROUND(J110*1,2)</f>
        <v>29.42</v>
      </c>
      <c r="R109" s="23">
        <v>0</v>
      </c>
      <c r="S109" s="23">
        <v>0</v>
      </c>
      <c r="T109" s="23">
        <v>0</v>
      </c>
      <c r="U109" s="23">
        <v>0</v>
      </c>
      <c r="V109" s="23">
        <f>ROUND(SUM(M109:Q109,S109:U109),2)</f>
        <v>890.72</v>
      </c>
      <c r="W109" s="43"/>
      <c r="X109" s="43"/>
    </row>
    <row r="110" spans="1:24" s="44" customFormat="1" x14ac:dyDescent="0.45">
      <c r="F110" s="32" t="s">
        <v>209</v>
      </c>
      <c r="G110" s="32" t="s">
        <v>210</v>
      </c>
      <c r="H110" s="32" t="s">
        <v>335</v>
      </c>
      <c r="I110" s="32"/>
      <c r="J110" s="33">
        <f>M110/L110</f>
        <v>29.422331047992166</v>
      </c>
      <c r="K110" s="33"/>
      <c r="L110" s="33">
        <f t="shared" ref="L110:V110" si="19">ROUND(SUM(L105:L109),2)</f>
        <v>51.05</v>
      </c>
      <c r="M110" s="33">
        <f t="shared" si="19"/>
        <v>1502.01</v>
      </c>
      <c r="N110" s="33">
        <f t="shared" si="19"/>
        <v>0</v>
      </c>
      <c r="O110" s="33">
        <f t="shared" si="19"/>
        <v>698.59</v>
      </c>
      <c r="P110" s="33">
        <f t="shared" si="19"/>
        <v>49.5</v>
      </c>
      <c r="Q110" s="33">
        <f>ROUND(SUM(Q105:Q109),2)</f>
        <v>29.42</v>
      </c>
      <c r="R110" s="33">
        <f t="shared" si="19"/>
        <v>0</v>
      </c>
      <c r="S110" s="33">
        <f t="shared" si="19"/>
        <v>0</v>
      </c>
      <c r="T110" s="33">
        <f t="shared" si="19"/>
        <v>0</v>
      </c>
      <c r="U110" s="33">
        <f t="shared" si="19"/>
        <v>0</v>
      </c>
      <c r="V110" s="33">
        <f t="shared" si="19"/>
        <v>2279.52</v>
      </c>
    </row>
    <row r="111" spans="1:24" x14ac:dyDescent="0.45">
      <c r="A111" s="17"/>
      <c r="B111" s="17"/>
      <c r="C111" s="17"/>
      <c r="D111" s="17"/>
      <c r="E111" s="17"/>
      <c r="F111" s="17"/>
      <c r="G111" s="17"/>
      <c r="H111" s="17"/>
      <c r="I111" s="17"/>
      <c r="J111" s="18"/>
      <c r="K111" s="17"/>
      <c r="L111" s="17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7"/>
    </row>
    <row r="112" spans="1:24" s="45" customFormat="1" x14ac:dyDescent="0.45">
      <c r="A112" s="13" t="s">
        <v>0</v>
      </c>
      <c r="B112" s="13" t="s">
        <v>1</v>
      </c>
      <c r="C112" s="13" t="s">
        <v>2</v>
      </c>
      <c r="D112" s="13" t="s">
        <v>3</v>
      </c>
      <c r="E112" s="13" t="s">
        <v>4</v>
      </c>
      <c r="F112" s="13" t="s">
        <v>5</v>
      </c>
      <c r="G112" s="13" t="s">
        <v>6</v>
      </c>
      <c r="H112" s="13" t="s">
        <v>7</v>
      </c>
      <c r="I112" s="13"/>
      <c r="J112" s="22" t="s">
        <v>8</v>
      </c>
      <c r="K112" s="13"/>
      <c r="L112" s="13" t="s">
        <v>9</v>
      </c>
      <c r="M112" s="22" t="s">
        <v>10</v>
      </c>
      <c r="N112" s="22" t="s">
        <v>11</v>
      </c>
      <c r="O112" s="22" t="s">
        <v>12</v>
      </c>
      <c r="P112" s="22" t="s">
        <v>13</v>
      </c>
      <c r="Q112" s="22"/>
      <c r="R112" s="22" t="s">
        <v>14</v>
      </c>
      <c r="S112" s="22" t="s">
        <v>15</v>
      </c>
      <c r="T112" s="22" t="s">
        <v>16</v>
      </c>
      <c r="U112" s="22" t="s">
        <v>137</v>
      </c>
      <c r="V112" s="22" t="s">
        <v>18</v>
      </c>
      <c r="W112" s="18"/>
      <c r="X112" s="43"/>
    </row>
    <row r="113" spans="1:24" x14ac:dyDescent="0.45">
      <c r="A113" s="43" t="s">
        <v>150</v>
      </c>
      <c r="B113" s="43" t="s">
        <v>151</v>
      </c>
      <c r="C113" s="43" t="s">
        <v>21</v>
      </c>
      <c r="D113" s="43" t="s">
        <v>152</v>
      </c>
      <c r="E113" s="43" t="s">
        <v>23</v>
      </c>
      <c r="F113" s="43" t="s">
        <v>212</v>
      </c>
      <c r="G113" s="43" t="s">
        <v>213</v>
      </c>
      <c r="H113" s="43" t="s">
        <v>214</v>
      </c>
      <c r="J113" s="15" t="s">
        <v>28</v>
      </c>
      <c r="L113" s="30">
        <v>9.89</v>
      </c>
      <c r="M113" s="23">
        <v>383.05</v>
      </c>
      <c r="N113" s="23"/>
      <c r="O113" s="23">
        <v>247.1</v>
      </c>
      <c r="P113" s="23">
        <v>9</v>
      </c>
      <c r="Q113" s="23"/>
      <c r="R113" s="23">
        <v>0</v>
      </c>
      <c r="S113" s="23">
        <v>0</v>
      </c>
      <c r="T113" s="23">
        <v>0</v>
      </c>
      <c r="U113" s="23">
        <v>0</v>
      </c>
      <c r="V113" s="23">
        <f t="shared" ref="V113:V118" si="20">ROUND(SUM(M113:Q113,S113:U113),2)</f>
        <v>639.15</v>
      </c>
      <c r="X113" s="43"/>
    </row>
    <row r="114" spans="1:24" x14ac:dyDescent="0.45">
      <c r="A114" s="43" t="s">
        <v>150</v>
      </c>
      <c r="B114" s="43" t="s">
        <v>151</v>
      </c>
      <c r="C114" s="43" t="s">
        <v>21</v>
      </c>
      <c r="D114" s="43" t="s">
        <v>152</v>
      </c>
      <c r="E114" s="43" t="s">
        <v>156</v>
      </c>
      <c r="F114" s="43" t="s">
        <v>212</v>
      </c>
      <c r="G114" s="43" t="s">
        <v>213</v>
      </c>
      <c r="H114" s="43" t="s">
        <v>214</v>
      </c>
      <c r="J114" s="15" t="s">
        <v>28</v>
      </c>
      <c r="L114" s="23">
        <v>10.19</v>
      </c>
      <c r="M114" s="23">
        <v>308.01</v>
      </c>
      <c r="N114" s="23"/>
      <c r="O114" s="23">
        <v>193.94</v>
      </c>
      <c r="P114" s="23">
        <v>9</v>
      </c>
      <c r="Q114" s="23"/>
      <c r="R114" s="23">
        <v>0</v>
      </c>
      <c r="S114" s="23">
        <v>0</v>
      </c>
      <c r="T114" s="23">
        <v>0</v>
      </c>
      <c r="U114" s="23">
        <v>0</v>
      </c>
      <c r="V114" s="23">
        <f t="shared" si="20"/>
        <v>510.95</v>
      </c>
      <c r="X114" s="13"/>
    </row>
    <row r="115" spans="1:24" x14ac:dyDescent="0.45">
      <c r="A115" s="17" t="s">
        <v>150</v>
      </c>
      <c r="B115" s="17" t="s">
        <v>151</v>
      </c>
      <c r="C115" s="17" t="s">
        <v>21</v>
      </c>
      <c r="D115" s="17" t="s">
        <v>157</v>
      </c>
      <c r="E115" s="17" t="s">
        <v>149</v>
      </c>
      <c r="F115" s="17" t="s">
        <v>212</v>
      </c>
      <c r="G115" s="17" t="s">
        <v>213</v>
      </c>
      <c r="H115" s="17" t="s">
        <v>214</v>
      </c>
      <c r="I115" s="17"/>
      <c r="J115" s="18" t="s">
        <v>28</v>
      </c>
      <c r="K115" s="17"/>
      <c r="L115" s="27">
        <v>11.93</v>
      </c>
      <c r="M115" s="27">
        <v>404.12</v>
      </c>
      <c r="N115" s="27"/>
      <c r="O115" s="27">
        <v>164.32</v>
      </c>
      <c r="P115" s="27">
        <v>13.5</v>
      </c>
      <c r="Q115" s="27"/>
      <c r="R115" s="27">
        <v>0</v>
      </c>
      <c r="S115" s="27">
        <v>0</v>
      </c>
      <c r="T115" s="27">
        <v>0</v>
      </c>
      <c r="U115" s="27">
        <v>0</v>
      </c>
      <c r="V115" s="27">
        <f t="shared" si="20"/>
        <v>581.94000000000005</v>
      </c>
      <c r="W115" s="18"/>
      <c r="X115" s="17"/>
    </row>
    <row r="116" spans="1:24" x14ac:dyDescent="0.45">
      <c r="A116" s="17" t="s">
        <v>150</v>
      </c>
      <c r="B116" s="17" t="s">
        <v>151</v>
      </c>
      <c r="C116" s="17" t="s">
        <v>21</v>
      </c>
      <c r="D116" s="17" t="s">
        <v>158</v>
      </c>
      <c r="E116" s="17" t="s">
        <v>159</v>
      </c>
      <c r="F116" s="17" t="s">
        <v>212</v>
      </c>
      <c r="G116" s="17" t="s">
        <v>213</v>
      </c>
      <c r="H116" s="17" t="s">
        <v>214</v>
      </c>
      <c r="I116" s="17"/>
      <c r="J116" s="18" t="s">
        <v>28</v>
      </c>
      <c r="K116" s="17"/>
      <c r="L116" s="27">
        <v>11.35</v>
      </c>
      <c r="M116" s="27">
        <v>452.14</v>
      </c>
      <c r="N116" s="27"/>
      <c r="O116" s="27">
        <v>164.52</v>
      </c>
      <c r="P116" s="27">
        <v>13.5</v>
      </c>
      <c r="Q116" s="27"/>
      <c r="R116" s="27">
        <v>0</v>
      </c>
      <c r="S116" s="27">
        <v>0</v>
      </c>
      <c r="T116" s="27">
        <v>0</v>
      </c>
      <c r="U116" s="27">
        <v>0</v>
      </c>
      <c r="V116" s="27">
        <f t="shared" si="20"/>
        <v>630.16</v>
      </c>
      <c r="W116" s="18"/>
      <c r="X116" s="13"/>
    </row>
    <row r="117" spans="1:24" s="44" customFormat="1" x14ac:dyDescent="0.45">
      <c r="A117" s="17" t="s">
        <v>150</v>
      </c>
      <c r="B117" s="17" t="s">
        <v>151</v>
      </c>
      <c r="C117" s="17" t="s">
        <v>21</v>
      </c>
      <c r="D117" s="17" t="s">
        <v>160</v>
      </c>
      <c r="E117" s="17" t="s">
        <v>161</v>
      </c>
      <c r="F117" s="17" t="s">
        <v>212</v>
      </c>
      <c r="G117" s="17" t="s">
        <v>213</v>
      </c>
      <c r="H117" s="17" t="s">
        <v>214</v>
      </c>
      <c r="I117" s="17"/>
      <c r="J117" s="18"/>
      <c r="K117" s="17"/>
      <c r="L117" s="27">
        <v>11.31</v>
      </c>
      <c r="M117" s="27">
        <v>277.45999999999998</v>
      </c>
      <c r="N117" s="27"/>
      <c r="O117" s="27">
        <v>98.35</v>
      </c>
      <c r="P117" s="27">
        <v>18</v>
      </c>
      <c r="Q117" s="27"/>
      <c r="R117" s="27">
        <v>0</v>
      </c>
      <c r="S117" s="27">
        <v>0</v>
      </c>
      <c r="T117" s="27">
        <v>0</v>
      </c>
      <c r="U117" s="27">
        <v>0</v>
      </c>
      <c r="V117" s="27">
        <f t="shared" si="20"/>
        <v>393.81</v>
      </c>
      <c r="W117" s="18"/>
      <c r="X117" s="43"/>
    </row>
    <row r="118" spans="1:24" x14ac:dyDescent="0.45">
      <c r="A118" s="43" t="s">
        <v>168</v>
      </c>
      <c r="B118" s="43" t="s">
        <v>151</v>
      </c>
      <c r="C118" s="43" t="s">
        <v>21</v>
      </c>
      <c r="D118" s="43" t="s">
        <v>169</v>
      </c>
      <c r="E118" s="43" t="s">
        <v>141</v>
      </c>
      <c r="F118" s="43" t="s">
        <v>212</v>
      </c>
      <c r="G118" s="43" t="s">
        <v>213</v>
      </c>
      <c r="H118" s="43" t="s">
        <v>214</v>
      </c>
      <c r="J118" s="15"/>
      <c r="L118" s="23">
        <v>12.03</v>
      </c>
      <c r="M118" s="23">
        <v>556.14</v>
      </c>
      <c r="N118" s="23"/>
      <c r="O118" s="23">
        <v>226.01</v>
      </c>
      <c r="P118" s="23">
        <v>13.5</v>
      </c>
      <c r="Q118" s="23"/>
      <c r="R118" s="23">
        <v>0</v>
      </c>
      <c r="S118" s="23">
        <v>0</v>
      </c>
      <c r="T118" s="23">
        <v>0</v>
      </c>
      <c r="U118" s="23">
        <v>0</v>
      </c>
      <c r="V118" s="23">
        <f t="shared" si="20"/>
        <v>795.65</v>
      </c>
      <c r="X118" s="43"/>
    </row>
    <row r="119" spans="1:24" s="44" customFormat="1" x14ac:dyDescent="0.45">
      <c r="F119" s="32" t="s">
        <v>212</v>
      </c>
      <c r="G119" s="32" t="s">
        <v>213</v>
      </c>
      <c r="H119" s="32" t="s">
        <v>335</v>
      </c>
      <c r="I119" s="32"/>
      <c r="J119" s="33">
        <f>M119/L119</f>
        <v>35.695952023988006</v>
      </c>
      <c r="K119" s="33"/>
      <c r="L119" s="33">
        <f t="shared" ref="L119:V119" si="21">ROUND(SUM(L113:L118),2)</f>
        <v>66.7</v>
      </c>
      <c r="M119" s="33">
        <f t="shared" si="21"/>
        <v>2380.92</v>
      </c>
      <c r="N119" s="33">
        <f t="shared" si="21"/>
        <v>0</v>
      </c>
      <c r="O119" s="33">
        <f t="shared" si="21"/>
        <v>1094.24</v>
      </c>
      <c r="P119" s="33">
        <f t="shared" si="21"/>
        <v>76.5</v>
      </c>
      <c r="Q119" s="33">
        <f>ROUND(SUM(Q113:Q118),2)</f>
        <v>0</v>
      </c>
      <c r="R119" s="33">
        <f t="shared" si="21"/>
        <v>0</v>
      </c>
      <c r="S119" s="33">
        <f t="shared" si="21"/>
        <v>0</v>
      </c>
      <c r="T119" s="33">
        <f t="shared" si="21"/>
        <v>0</v>
      </c>
      <c r="U119" s="33">
        <f t="shared" si="21"/>
        <v>0</v>
      </c>
      <c r="V119" s="33">
        <f t="shared" si="21"/>
        <v>3551.66</v>
      </c>
      <c r="W119" s="48"/>
    </row>
    <row r="120" spans="1:24" x14ac:dyDescent="0.45">
      <c r="J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X120" s="43"/>
    </row>
    <row r="121" spans="1:24" s="46" customFormat="1" ht="15.75" x14ac:dyDescent="0.5">
      <c r="A121" s="28"/>
      <c r="B121" s="28"/>
      <c r="C121" s="28"/>
      <c r="D121" s="28"/>
      <c r="E121" s="28"/>
      <c r="F121" s="53"/>
      <c r="G121" s="53"/>
      <c r="H121" s="53"/>
      <c r="I121" s="53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2"/>
      <c r="X121" s="52"/>
    </row>
    <row r="122" spans="1:24" s="46" customFormat="1" ht="7.7" customHeight="1" x14ac:dyDescent="0.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52"/>
      <c r="X122" s="52"/>
    </row>
    <row r="123" spans="1:24" x14ac:dyDescent="0.45">
      <c r="A123" s="13" t="s">
        <v>0</v>
      </c>
      <c r="B123" s="13" t="s">
        <v>1</v>
      </c>
      <c r="C123" s="13" t="s">
        <v>2</v>
      </c>
      <c r="D123" s="13" t="s">
        <v>3</v>
      </c>
      <c r="E123" s="13" t="s">
        <v>4</v>
      </c>
      <c r="F123" s="13" t="s">
        <v>5</v>
      </c>
      <c r="G123" s="13" t="s">
        <v>6</v>
      </c>
      <c r="H123" s="13" t="s">
        <v>7</v>
      </c>
      <c r="I123" s="13"/>
      <c r="J123" s="22" t="s">
        <v>8</v>
      </c>
      <c r="K123" s="13"/>
      <c r="L123" s="13" t="s">
        <v>9</v>
      </c>
      <c r="M123" s="22" t="s">
        <v>10</v>
      </c>
      <c r="N123" s="22" t="s">
        <v>11</v>
      </c>
      <c r="O123" s="22" t="s">
        <v>12</v>
      </c>
      <c r="P123" s="22" t="s">
        <v>13</v>
      </c>
      <c r="Q123" s="22"/>
      <c r="R123" s="22" t="s">
        <v>14</v>
      </c>
      <c r="S123" s="22" t="s">
        <v>15</v>
      </c>
      <c r="T123" s="22" t="s">
        <v>16</v>
      </c>
      <c r="U123" s="22" t="s">
        <v>137</v>
      </c>
      <c r="V123" s="22" t="s">
        <v>18</v>
      </c>
      <c r="W123" s="43"/>
      <c r="X123" s="43"/>
    </row>
    <row r="124" spans="1:24" x14ac:dyDescent="0.45">
      <c r="A124" s="43" t="s">
        <v>150</v>
      </c>
      <c r="B124" s="43" t="s">
        <v>151</v>
      </c>
      <c r="C124" s="43" t="s">
        <v>21</v>
      </c>
      <c r="D124" s="43" t="s">
        <v>158</v>
      </c>
      <c r="E124" s="43" t="s">
        <v>159</v>
      </c>
      <c r="F124" s="43" t="s">
        <v>215</v>
      </c>
      <c r="G124" s="43" t="s">
        <v>216</v>
      </c>
      <c r="H124" s="43" t="s">
        <v>217</v>
      </c>
      <c r="J124" s="43" t="s">
        <v>27</v>
      </c>
      <c r="L124" s="23">
        <v>11.6</v>
      </c>
      <c r="M124" s="23">
        <v>452.14</v>
      </c>
      <c r="N124" s="23"/>
      <c r="O124" s="23">
        <v>164.52</v>
      </c>
      <c r="P124" s="23">
        <v>13.5</v>
      </c>
      <c r="Q124" s="23"/>
      <c r="R124" s="23">
        <v>0</v>
      </c>
      <c r="S124" s="23">
        <v>0</v>
      </c>
      <c r="T124" s="23">
        <v>0</v>
      </c>
      <c r="U124" s="23">
        <v>0</v>
      </c>
      <c r="V124" s="23">
        <f>ROUND(SUM(M124:Q124,S124:U124),2)</f>
        <v>630.16</v>
      </c>
      <c r="W124" s="43"/>
      <c r="X124" s="43"/>
    </row>
    <row r="125" spans="1:24" s="45" customFormat="1" x14ac:dyDescent="0.45">
      <c r="A125" s="43" t="s">
        <v>168</v>
      </c>
      <c r="B125" s="43" t="s">
        <v>151</v>
      </c>
      <c r="C125" s="43" t="s">
        <v>21</v>
      </c>
      <c r="D125" s="43" t="s">
        <v>169</v>
      </c>
      <c r="E125" s="43" t="s">
        <v>141</v>
      </c>
      <c r="F125" s="43" t="s">
        <v>215</v>
      </c>
      <c r="G125" s="43" t="s">
        <v>216</v>
      </c>
      <c r="H125" s="43" t="s">
        <v>217</v>
      </c>
      <c r="I125" s="43"/>
      <c r="J125" s="37" t="s">
        <v>27</v>
      </c>
      <c r="K125" s="43"/>
      <c r="L125" s="23">
        <v>11.54</v>
      </c>
      <c r="M125" s="23">
        <v>556.14</v>
      </c>
      <c r="N125" s="23"/>
      <c r="O125" s="23">
        <v>226.01</v>
      </c>
      <c r="P125" s="23">
        <v>13.5</v>
      </c>
      <c r="Q125" s="23"/>
      <c r="R125" s="23">
        <v>0</v>
      </c>
      <c r="S125" s="23">
        <v>0</v>
      </c>
      <c r="T125" s="23">
        <v>0</v>
      </c>
      <c r="U125" s="23">
        <v>0</v>
      </c>
      <c r="V125" s="23">
        <f>ROUND(SUM(M125:Q125,S125:U125),2)</f>
        <v>795.65</v>
      </c>
      <c r="W125" s="15"/>
    </row>
    <row r="126" spans="1:24" s="44" customFormat="1" x14ac:dyDescent="0.45">
      <c r="F126" s="32" t="s">
        <v>215</v>
      </c>
      <c r="G126" s="32" t="s">
        <v>216</v>
      </c>
      <c r="H126" s="32" t="s">
        <v>335</v>
      </c>
      <c r="I126" s="32"/>
      <c r="J126" s="33">
        <f>M126/L126</f>
        <v>43.573033707865164</v>
      </c>
      <c r="K126" s="33"/>
      <c r="L126" s="33">
        <f t="shared" ref="L126:V126" si="22">ROUND(SUM(L124:L125),2)</f>
        <v>23.14</v>
      </c>
      <c r="M126" s="33">
        <f t="shared" si="22"/>
        <v>1008.28</v>
      </c>
      <c r="N126" s="33">
        <f t="shared" si="22"/>
        <v>0</v>
      </c>
      <c r="O126" s="33">
        <f t="shared" si="22"/>
        <v>390.53</v>
      </c>
      <c r="P126" s="33">
        <f t="shared" si="22"/>
        <v>27</v>
      </c>
      <c r="Q126" s="33">
        <f>ROUND(SUM(Q124:Q125),2)</f>
        <v>0</v>
      </c>
      <c r="R126" s="33">
        <f t="shared" si="22"/>
        <v>0</v>
      </c>
      <c r="S126" s="33">
        <f t="shared" si="22"/>
        <v>0</v>
      </c>
      <c r="T126" s="33">
        <f t="shared" si="22"/>
        <v>0</v>
      </c>
      <c r="U126" s="33">
        <f t="shared" si="22"/>
        <v>0</v>
      </c>
      <c r="V126" s="33">
        <f t="shared" si="22"/>
        <v>1425.81</v>
      </c>
    </row>
    <row r="127" spans="1:24" x14ac:dyDescent="0.45">
      <c r="A127" s="17"/>
      <c r="B127" s="17"/>
      <c r="C127" s="17"/>
      <c r="D127" s="17"/>
      <c r="E127" s="17"/>
      <c r="F127" s="17"/>
      <c r="G127" s="17"/>
      <c r="H127" s="17"/>
      <c r="I127" s="17"/>
      <c r="J127" s="18"/>
      <c r="K127" s="17"/>
      <c r="L127" s="17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7"/>
    </row>
    <row r="128" spans="1:24" x14ac:dyDescent="0.45">
      <c r="A128" s="13" t="s">
        <v>0</v>
      </c>
      <c r="B128" s="13" t="s">
        <v>1</v>
      </c>
      <c r="C128" s="13" t="s">
        <v>2</v>
      </c>
      <c r="D128" s="13" t="s">
        <v>3</v>
      </c>
      <c r="E128" s="13" t="s">
        <v>4</v>
      </c>
      <c r="F128" s="13" t="s">
        <v>5</v>
      </c>
      <c r="G128" s="13" t="s">
        <v>6</v>
      </c>
      <c r="H128" s="13" t="s">
        <v>7</v>
      </c>
      <c r="I128" s="13"/>
      <c r="J128" s="22" t="s">
        <v>8</v>
      </c>
      <c r="K128" s="13"/>
      <c r="L128" s="13" t="s">
        <v>9</v>
      </c>
      <c r="M128" s="22" t="s">
        <v>10</v>
      </c>
      <c r="N128" s="22" t="s">
        <v>11</v>
      </c>
      <c r="O128" s="22" t="s">
        <v>12</v>
      </c>
      <c r="P128" s="22" t="s">
        <v>13</v>
      </c>
      <c r="Q128" s="36" t="s">
        <v>344</v>
      </c>
      <c r="R128" s="22" t="s">
        <v>14</v>
      </c>
      <c r="S128" s="22" t="s">
        <v>15</v>
      </c>
      <c r="T128" s="22" t="s">
        <v>16</v>
      </c>
      <c r="U128" s="22" t="s">
        <v>137</v>
      </c>
      <c r="V128" s="22" t="s">
        <v>18</v>
      </c>
      <c r="W128" s="18"/>
      <c r="X128" s="43"/>
    </row>
    <row r="129" spans="1:24" s="44" customFormat="1" x14ac:dyDescent="0.45">
      <c r="A129" s="49" t="s">
        <v>138</v>
      </c>
      <c r="B129" s="49" t="s">
        <v>139</v>
      </c>
      <c r="C129" s="49" t="s">
        <v>21</v>
      </c>
      <c r="D129" s="49" t="s">
        <v>193</v>
      </c>
      <c r="E129" s="49" t="s">
        <v>55</v>
      </c>
      <c r="F129" s="49" t="s">
        <v>218</v>
      </c>
      <c r="G129" s="49" t="s">
        <v>204</v>
      </c>
      <c r="H129" s="49" t="s">
        <v>219</v>
      </c>
      <c r="I129" s="49"/>
      <c r="J129" s="15" t="s">
        <v>28</v>
      </c>
      <c r="K129" s="49"/>
      <c r="L129" s="23">
        <v>4.88</v>
      </c>
      <c r="M129" s="23">
        <v>150</v>
      </c>
      <c r="N129" s="23"/>
      <c r="O129" s="23">
        <v>0</v>
      </c>
      <c r="P129" s="23">
        <v>4.5</v>
      </c>
      <c r="Q129" s="23"/>
      <c r="R129" s="23">
        <v>0</v>
      </c>
      <c r="S129" s="23">
        <v>0</v>
      </c>
      <c r="T129" s="23">
        <v>0</v>
      </c>
      <c r="U129" s="23">
        <v>0</v>
      </c>
      <c r="V129" s="23">
        <f>ROUND(SUM(M129:Q129,S129:U129),2)</f>
        <v>154.5</v>
      </c>
      <c r="W129" s="15"/>
      <c r="X129" s="43"/>
    </row>
    <row r="130" spans="1:24" x14ac:dyDescent="0.45">
      <c r="A130" s="17" t="s">
        <v>138</v>
      </c>
      <c r="B130" s="17" t="s">
        <v>139</v>
      </c>
      <c r="C130" s="17" t="s">
        <v>21</v>
      </c>
      <c r="D130" s="17" t="s">
        <v>140</v>
      </c>
      <c r="E130" s="17" t="s">
        <v>141</v>
      </c>
      <c r="F130" s="17" t="s">
        <v>218</v>
      </c>
      <c r="G130" s="17" t="s">
        <v>204</v>
      </c>
      <c r="H130" s="17" t="s">
        <v>219</v>
      </c>
      <c r="I130" s="17"/>
      <c r="J130" s="18" t="s">
        <v>28</v>
      </c>
      <c r="K130" s="17"/>
      <c r="L130" s="27">
        <v>13.22</v>
      </c>
      <c r="M130" s="27">
        <v>314.31</v>
      </c>
      <c r="N130" s="27"/>
      <c r="O130" s="27">
        <v>126.6</v>
      </c>
      <c r="P130" s="27">
        <v>13.5</v>
      </c>
      <c r="Q130" s="27"/>
      <c r="R130" s="27">
        <v>0</v>
      </c>
      <c r="S130" s="27">
        <v>0</v>
      </c>
      <c r="T130" s="27">
        <v>0</v>
      </c>
      <c r="U130" s="27">
        <v>0</v>
      </c>
      <c r="V130" s="27">
        <f>ROUND(SUM(M130:Q130,S130:U130),2)</f>
        <v>454.41</v>
      </c>
      <c r="W130" s="18"/>
      <c r="X130" s="13"/>
    </row>
    <row r="131" spans="1:24" x14ac:dyDescent="0.45">
      <c r="A131" s="43" t="s">
        <v>146</v>
      </c>
      <c r="B131" s="43" t="s">
        <v>147</v>
      </c>
      <c r="C131" s="43" t="s">
        <v>21</v>
      </c>
      <c r="D131" s="43" t="s">
        <v>148</v>
      </c>
      <c r="E131" s="43" t="s">
        <v>149</v>
      </c>
      <c r="F131" s="43" t="s">
        <v>218</v>
      </c>
      <c r="G131" s="43" t="s">
        <v>204</v>
      </c>
      <c r="H131" s="43" t="s">
        <v>219</v>
      </c>
      <c r="J131" s="15" t="s">
        <v>28</v>
      </c>
      <c r="L131" s="31">
        <v>14.37</v>
      </c>
      <c r="M131" s="23">
        <v>545.19000000000005</v>
      </c>
      <c r="N131" s="23"/>
      <c r="O131" s="23">
        <v>302.61</v>
      </c>
      <c r="P131" s="23">
        <v>13.5</v>
      </c>
      <c r="Q131" s="23">
        <f>ROUND(J132*1,2)</f>
        <v>31.09</v>
      </c>
      <c r="R131" s="23">
        <v>0</v>
      </c>
      <c r="S131" s="23">
        <v>0</v>
      </c>
      <c r="T131" s="23">
        <v>0</v>
      </c>
      <c r="U131" s="23">
        <v>0</v>
      </c>
      <c r="V131" s="23">
        <f>ROUND(SUM(M131:Q131,S131:U131),2)</f>
        <v>892.39</v>
      </c>
      <c r="X131" s="13"/>
    </row>
    <row r="132" spans="1:24" s="44" customFormat="1" x14ac:dyDescent="0.45">
      <c r="F132" s="32" t="s">
        <v>218</v>
      </c>
      <c r="G132" s="32" t="s">
        <v>204</v>
      </c>
      <c r="H132" s="32" t="s">
        <v>335</v>
      </c>
      <c r="I132" s="32"/>
      <c r="J132" s="33">
        <f>M132/L132</f>
        <v>31.090237141977212</v>
      </c>
      <c r="K132" s="33"/>
      <c r="L132" s="33">
        <f t="shared" ref="L132:V132" si="23">ROUND(SUM(L129:L131),2)</f>
        <v>32.47</v>
      </c>
      <c r="M132" s="33">
        <f t="shared" si="23"/>
        <v>1009.5</v>
      </c>
      <c r="N132" s="33">
        <f t="shared" si="23"/>
        <v>0</v>
      </c>
      <c r="O132" s="33">
        <f t="shared" si="23"/>
        <v>429.21</v>
      </c>
      <c r="P132" s="33">
        <f t="shared" si="23"/>
        <v>31.5</v>
      </c>
      <c r="Q132" s="33">
        <f>ROUND(SUM(Q129:Q131),2)</f>
        <v>31.09</v>
      </c>
      <c r="R132" s="33">
        <f t="shared" si="23"/>
        <v>0</v>
      </c>
      <c r="S132" s="33">
        <f t="shared" si="23"/>
        <v>0</v>
      </c>
      <c r="T132" s="33">
        <f t="shared" si="23"/>
        <v>0</v>
      </c>
      <c r="U132" s="33">
        <f t="shared" si="23"/>
        <v>0</v>
      </c>
      <c r="V132" s="33">
        <f t="shared" si="23"/>
        <v>1501.3</v>
      </c>
      <c r="W132" s="34"/>
      <c r="X132" s="35"/>
    </row>
    <row r="133" spans="1:24" x14ac:dyDescent="0.45">
      <c r="J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X133" s="43"/>
    </row>
    <row r="134" spans="1:24" s="46" customFormat="1" x14ac:dyDescent="0.45">
      <c r="A134" s="13" t="s">
        <v>0</v>
      </c>
      <c r="B134" s="13" t="s">
        <v>1</v>
      </c>
      <c r="C134" s="13" t="s">
        <v>2</v>
      </c>
      <c r="D134" s="13" t="s">
        <v>3</v>
      </c>
      <c r="E134" s="13" t="s">
        <v>4</v>
      </c>
      <c r="F134" s="13" t="s">
        <v>5</v>
      </c>
      <c r="G134" s="13" t="s">
        <v>6</v>
      </c>
      <c r="H134" s="13" t="s">
        <v>7</v>
      </c>
      <c r="I134" s="13"/>
      <c r="J134" s="22" t="s">
        <v>8</v>
      </c>
      <c r="K134" s="13"/>
      <c r="L134" s="13" t="s">
        <v>9</v>
      </c>
      <c r="M134" s="22" t="s">
        <v>10</v>
      </c>
      <c r="N134" s="22" t="s">
        <v>11</v>
      </c>
      <c r="O134" s="22" t="s">
        <v>12</v>
      </c>
      <c r="P134" s="22" t="s">
        <v>13</v>
      </c>
      <c r="Q134" s="22"/>
      <c r="R134" s="22" t="s">
        <v>14</v>
      </c>
      <c r="S134" s="22" t="s">
        <v>15</v>
      </c>
      <c r="T134" s="22" t="s">
        <v>16</v>
      </c>
      <c r="U134" s="22" t="s">
        <v>137</v>
      </c>
      <c r="V134" s="22" t="s">
        <v>18</v>
      </c>
      <c r="W134" s="15"/>
      <c r="X134" s="16"/>
    </row>
    <row r="135" spans="1:24" s="46" customFormat="1" x14ac:dyDescent="0.45">
      <c r="A135" s="43" t="s">
        <v>150</v>
      </c>
      <c r="B135" s="43" t="s">
        <v>151</v>
      </c>
      <c r="C135" s="43" t="s">
        <v>21</v>
      </c>
      <c r="D135" s="43" t="s">
        <v>220</v>
      </c>
      <c r="E135" s="43" t="s">
        <v>141</v>
      </c>
      <c r="F135" s="43" t="s">
        <v>221</v>
      </c>
      <c r="G135" s="43" t="s">
        <v>60</v>
      </c>
      <c r="H135" s="43" t="s">
        <v>222</v>
      </c>
      <c r="I135" s="43"/>
      <c r="J135" s="43" t="s">
        <v>28</v>
      </c>
      <c r="K135" s="43"/>
      <c r="L135" s="23">
        <v>8.2100000000000009</v>
      </c>
      <c r="M135" s="23">
        <v>711.52</v>
      </c>
      <c r="N135" s="23"/>
      <c r="O135" s="23">
        <v>212.97</v>
      </c>
      <c r="P135" s="23">
        <v>9</v>
      </c>
      <c r="Q135" s="23"/>
      <c r="R135" s="23">
        <v>0</v>
      </c>
      <c r="S135" s="23">
        <v>0</v>
      </c>
      <c r="T135" s="23">
        <v>0</v>
      </c>
      <c r="U135" s="23">
        <v>0</v>
      </c>
      <c r="V135" s="23">
        <f t="shared" ref="V135:V140" si="24">ROUND(SUM(M135:Q135,S135:U135),2)</f>
        <v>933.49</v>
      </c>
      <c r="W135" s="43"/>
      <c r="X135" s="43"/>
    </row>
    <row r="136" spans="1:24" s="46" customFormat="1" x14ac:dyDescent="0.45">
      <c r="A136" s="43" t="s">
        <v>150</v>
      </c>
      <c r="B136" s="43" t="s">
        <v>151</v>
      </c>
      <c r="C136" s="43" t="s">
        <v>21</v>
      </c>
      <c r="D136" s="43" t="s">
        <v>152</v>
      </c>
      <c r="E136" s="43" t="s">
        <v>23</v>
      </c>
      <c r="F136" s="43" t="s">
        <v>221</v>
      </c>
      <c r="G136" s="43" t="s">
        <v>60</v>
      </c>
      <c r="H136" s="43" t="s">
        <v>222</v>
      </c>
      <c r="I136" s="43"/>
      <c r="J136" s="15" t="s">
        <v>28</v>
      </c>
      <c r="K136" s="43"/>
      <c r="L136" s="23">
        <v>10.83</v>
      </c>
      <c r="M136" s="23">
        <v>383.05</v>
      </c>
      <c r="N136" s="23"/>
      <c r="O136" s="23">
        <v>247.1</v>
      </c>
      <c r="P136" s="23">
        <v>9</v>
      </c>
      <c r="Q136" s="23"/>
      <c r="R136" s="23">
        <v>0</v>
      </c>
      <c r="S136" s="23">
        <v>0</v>
      </c>
      <c r="T136" s="23">
        <v>0</v>
      </c>
      <c r="U136" s="23">
        <v>0</v>
      </c>
      <c r="V136" s="23">
        <f t="shared" si="24"/>
        <v>639.15</v>
      </c>
      <c r="W136" s="15"/>
      <c r="X136" s="43"/>
    </row>
    <row r="137" spans="1:24" s="46" customFormat="1" x14ac:dyDescent="0.45">
      <c r="A137" s="43" t="s">
        <v>150</v>
      </c>
      <c r="B137" s="43" t="s">
        <v>151</v>
      </c>
      <c r="C137" s="43" t="s">
        <v>21</v>
      </c>
      <c r="D137" s="43" t="s">
        <v>152</v>
      </c>
      <c r="E137" s="43" t="s">
        <v>156</v>
      </c>
      <c r="F137" s="43" t="s">
        <v>221</v>
      </c>
      <c r="G137" s="43" t="s">
        <v>60</v>
      </c>
      <c r="H137" s="43" t="s">
        <v>222</v>
      </c>
      <c r="I137" s="43"/>
      <c r="J137" s="15" t="s">
        <v>28</v>
      </c>
      <c r="K137" s="43"/>
      <c r="L137" s="23">
        <v>10.44</v>
      </c>
      <c r="M137" s="23">
        <v>308.01</v>
      </c>
      <c r="N137" s="23"/>
      <c r="O137" s="23">
        <v>193.94</v>
      </c>
      <c r="P137" s="23">
        <v>9</v>
      </c>
      <c r="Q137" s="23"/>
      <c r="R137" s="23">
        <v>0</v>
      </c>
      <c r="S137" s="23">
        <v>0</v>
      </c>
      <c r="T137" s="23">
        <v>0</v>
      </c>
      <c r="U137" s="23">
        <v>0</v>
      </c>
      <c r="V137" s="23">
        <f t="shared" si="24"/>
        <v>510.95</v>
      </c>
      <c r="W137" s="15"/>
      <c r="X137" s="43"/>
    </row>
    <row r="138" spans="1:24" s="44" customFormat="1" x14ac:dyDescent="0.45">
      <c r="A138" s="17" t="s">
        <v>150</v>
      </c>
      <c r="B138" s="17" t="s">
        <v>151</v>
      </c>
      <c r="C138" s="17" t="s">
        <v>21</v>
      </c>
      <c r="D138" s="17" t="s">
        <v>158</v>
      </c>
      <c r="E138" s="17" t="s">
        <v>159</v>
      </c>
      <c r="F138" s="17" t="s">
        <v>221</v>
      </c>
      <c r="G138" s="17" t="s">
        <v>60</v>
      </c>
      <c r="H138" s="17" t="s">
        <v>222</v>
      </c>
      <c r="I138" s="17"/>
      <c r="J138" s="18" t="s">
        <v>28</v>
      </c>
      <c r="K138" s="17"/>
      <c r="L138" s="27">
        <v>12.77</v>
      </c>
      <c r="M138" s="27">
        <v>452.14</v>
      </c>
      <c r="N138" s="27"/>
      <c r="O138" s="27">
        <v>164.52</v>
      </c>
      <c r="P138" s="27">
        <v>18</v>
      </c>
      <c r="Q138" s="27"/>
      <c r="R138" s="27">
        <v>0</v>
      </c>
      <c r="S138" s="27">
        <v>0</v>
      </c>
      <c r="T138" s="27">
        <v>0</v>
      </c>
      <c r="U138" s="27">
        <v>0</v>
      </c>
      <c r="V138" s="27">
        <f t="shared" si="24"/>
        <v>634.66</v>
      </c>
      <c r="W138" s="18"/>
      <c r="X138" s="17"/>
    </row>
    <row r="139" spans="1:24" s="46" customFormat="1" x14ac:dyDescent="0.45">
      <c r="A139" s="43" t="s">
        <v>168</v>
      </c>
      <c r="B139" s="43" t="s">
        <v>151</v>
      </c>
      <c r="C139" s="43" t="s">
        <v>21</v>
      </c>
      <c r="D139" s="43" t="s">
        <v>176</v>
      </c>
      <c r="E139" s="43" t="s">
        <v>149</v>
      </c>
      <c r="F139" s="43" t="s">
        <v>221</v>
      </c>
      <c r="G139" s="43" t="s">
        <v>60</v>
      </c>
      <c r="H139" s="43" t="s">
        <v>222</v>
      </c>
      <c r="I139" s="43"/>
      <c r="J139" s="15" t="s">
        <v>28</v>
      </c>
      <c r="K139" s="43"/>
      <c r="L139" s="23">
        <v>10.77</v>
      </c>
      <c r="M139" s="23">
        <v>331.5</v>
      </c>
      <c r="N139" s="23"/>
      <c r="O139" s="23">
        <v>224.8</v>
      </c>
      <c r="P139" s="23">
        <v>13.5</v>
      </c>
      <c r="Q139" s="23"/>
      <c r="R139" s="23">
        <v>0</v>
      </c>
      <c r="S139" s="23">
        <v>0</v>
      </c>
      <c r="T139" s="23">
        <v>0</v>
      </c>
      <c r="U139" s="23">
        <v>0</v>
      </c>
      <c r="V139" s="23">
        <f t="shared" si="24"/>
        <v>569.79999999999995</v>
      </c>
      <c r="W139" s="15"/>
      <c r="X139" s="43"/>
    </row>
    <row r="140" spans="1:24" s="46" customFormat="1" x14ac:dyDescent="0.45">
      <c r="A140" s="43" t="s">
        <v>168</v>
      </c>
      <c r="B140" s="43" t="s">
        <v>151</v>
      </c>
      <c r="C140" s="43" t="s">
        <v>21</v>
      </c>
      <c r="D140" s="43" t="s">
        <v>202</v>
      </c>
      <c r="E140" s="43" t="s">
        <v>55</v>
      </c>
      <c r="F140" s="43" t="s">
        <v>221</v>
      </c>
      <c r="G140" s="43" t="s">
        <v>60</v>
      </c>
      <c r="H140" s="43" t="s">
        <v>222</v>
      </c>
      <c r="I140" s="43"/>
      <c r="J140" s="37" t="s">
        <v>27</v>
      </c>
      <c r="K140" s="43"/>
      <c r="L140" s="23">
        <v>6.07</v>
      </c>
      <c r="M140" s="23">
        <v>150</v>
      </c>
      <c r="N140" s="23"/>
      <c r="O140" s="23">
        <v>0</v>
      </c>
      <c r="P140" s="23">
        <v>9</v>
      </c>
      <c r="Q140" s="23"/>
      <c r="R140" s="23">
        <v>0</v>
      </c>
      <c r="S140" s="23">
        <v>0</v>
      </c>
      <c r="T140" s="23">
        <v>0</v>
      </c>
      <c r="U140" s="23">
        <v>0</v>
      </c>
      <c r="V140" s="23">
        <f t="shared" si="24"/>
        <v>159</v>
      </c>
      <c r="W140" s="15"/>
      <c r="X140" s="43"/>
    </row>
    <row r="141" spans="1:24" s="44" customFormat="1" x14ac:dyDescent="0.45">
      <c r="F141" s="32" t="s">
        <v>221</v>
      </c>
      <c r="G141" s="32" t="s">
        <v>60</v>
      </c>
      <c r="H141" s="32" t="s">
        <v>335</v>
      </c>
      <c r="I141" s="32"/>
      <c r="J141" s="33">
        <f>M141/L141</f>
        <v>39.53663902521577</v>
      </c>
      <c r="K141" s="33"/>
      <c r="L141" s="33">
        <f t="shared" ref="L141:V141" si="25">ROUND(SUM(L135:L140),2)</f>
        <v>59.09</v>
      </c>
      <c r="M141" s="33">
        <f t="shared" si="25"/>
        <v>2336.2199999999998</v>
      </c>
      <c r="N141" s="33">
        <f t="shared" si="25"/>
        <v>0</v>
      </c>
      <c r="O141" s="33">
        <f t="shared" si="25"/>
        <v>1043.33</v>
      </c>
      <c r="P141" s="33">
        <f t="shared" si="25"/>
        <v>67.5</v>
      </c>
      <c r="Q141" s="33">
        <f>ROUND(SUM(Q135:Q140),2)</f>
        <v>0</v>
      </c>
      <c r="R141" s="33">
        <f t="shared" si="25"/>
        <v>0</v>
      </c>
      <c r="S141" s="33">
        <f t="shared" si="25"/>
        <v>0</v>
      </c>
      <c r="T141" s="33">
        <f t="shared" si="25"/>
        <v>0</v>
      </c>
      <c r="U141" s="33">
        <f t="shared" si="25"/>
        <v>0</v>
      </c>
      <c r="V141" s="33">
        <f t="shared" si="25"/>
        <v>3447.05</v>
      </c>
      <c r="W141" s="34"/>
    </row>
    <row r="142" spans="1:24" s="45" customFormat="1" ht="15.75" x14ac:dyDescent="0.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9"/>
      <c r="X142" s="19"/>
    </row>
    <row r="143" spans="1:24" s="46" customFormat="1" x14ac:dyDescent="0.45">
      <c r="A143" s="13" t="s">
        <v>0</v>
      </c>
      <c r="B143" s="13" t="s">
        <v>1</v>
      </c>
      <c r="C143" s="13" t="s">
        <v>2</v>
      </c>
      <c r="D143" s="13" t="s">
        <v>3</v>
      </c>
      <c r="E143" s="13" t="s">
        <v>4</v>
      </c>
      <c r="F143" s="13" t="s">
        <v>5</v>
      </c>
      <c r="G143" s="13" t="s">
        <v>6</v>
      </c>
      <c r="H143" s="13" t="s">
        <v>7</v>
      </c>
      <c r="I143" s="13"/>
      <c r="J143" s="22" t="s">
        <v>8</v>
      </c>
      <c r="K143" s="13"/>
      <c r="L143" s="13" t="s">
        <v>9</v>
      </c>
      <c r="M143" s="22" t="s">
        <v>10</v>
      </c>
      <c r="N143" s="22" t="s">
        <v>11</v>
      </c>
      <c r="O143" s="22" t="s">
        <v>12</v>
      </c>
      <c r="P143" s="22" t="s">
        <v>13</v>
      </c>
      <c r="Q143" s="36" t="s">
        <v>344</v>
      </c>
      <c r="R143" s="22" t="s">
        <v>14</v>
      </c>
      <c r="S143" s="22" t="s">
        <v>15</v>
      </c>
      <c r="T143" s="22" t="s">
        <v>16</v>
      </c>
      <c r="U143" s="22" t="s">
        <v>137</v>
      </c>
      <c r="V143" s="22" t="s">
        <v>18</v>
      </c>
      <c r="W143" s="43"/>
      <c r="X143" s="43"/>
    </row>
    <row r="144" spans="1:24" s="46" customFormat="1" x14ac:dyDescent="0.45">
      <c r="A144" s="43" t="s">
        <v>146</v>
      </c>
      <c r="B144" s="43" t="s">
        <v>147</v>
      </c>
      <c r="C144" s="43" t="s">
        <v>21</v>
      </c>
      <c r="D144" s="43" t="s">
        <v>148</v>
      </c>
      <c r="E144" s="43" t="s">
        <v>149</v>
      </c>
      <c r="F144" s="43" t="s">
        <v>218</v>
      </c>
      <c r="G144" s="43" t="s">
        <v>223</v>
      </c>
      <c r="H144" s="43" t="s">
        <v>224</v>
      </c>
      <c r="I144" s="43"/>
      <c r="J144" s="15" t="s">
        <v>28</v>
      </c>
      <c r="K144" s="43"/>
      <c r="L144" s="31">
        <v>13.94</v>
      </c>
      <c r="M144" s="23">
        <v>545.19000000000005</v>
      </c>
      <c r="N144" s="23"/>
      <c r="O144" s="23">
        <v>302.61</v>
      </c>
      <c r="P144" s="23">
        <v>13.5</v>
      </c>
      <c r="Q144" s="23">
        <f>ROUND(J146*1,2)</f>
        <v>39.39</v>
      </c>
      <c r="R144" s="23">
        <v>0</v>
      </c>
      <c r="S144" s="23">
        <v>0</v>
      </c>
      <c r="T144" s="23">
        <v>0</v>
      </c>
      <c r="U144" s="23">
        <v>0</v>
      </c>
      <c r="V144" s="23">
        <f>ROUND(SUM(M144:Q144,S144:U144),2)</f>
        <v>900.69</v>
      </c>
      <c r="W144" s="15"/>
      <c r="X144" s="16"/>
    </row>
    <row r="145" spans="1:24" s="44" customFormat="1" x14ac:dyDescent="0.45">
      <c r="A145" s="49" t="s">
        <v>150</v>
      </c>
      <c r="B145" s="49" t="s">
        <v>151</v>
      </c>
      <c r="C145" s="49" t="s">
        <v>21</v>
      </c>
      <c r="D145" s="49" t="s">
        <v>158</v>
      </c>
      <c r="E145" s="49" t="s">
        <v>159</v>
      </c>
      <c r="F145" s="49" t="s">
        <v>218</v>
      </c>
      <c r="G145" s="49" t="s">
        <v>223</v>
      </c>
      <c r="H145" s="49" t="s">
        <v>224</v>
      </c>
      <c r="I145" s="49"/>
      <c r="J145" s="15" t="s">
        <v>28</v>
      </c>
      <c r="K145" s="49"/>
      <c r="L145" s="23">
        <v>11.38</v>
      </c>
      <c r="M145" s="23">
        <v>452.14</v>
      </c>
      <c r="N145" s="23"/>
      <c r="O145" s="23">
        <v>164.52</v>
      </c>
      <c r="P145" s="23">
        <v>13.5</v>
      </c>
      <c r="Q145" s="23"/>
      <c r="R145" s="23">
        <v>0</v>
      </c>
      <c r="S145" s="23">
        <v>0</v>
      </c>
      <c r="T145" s="23">
        <v>0</v>
      </c>
      <c r="U145" s="23">
        <v>0</v>
      </c>
      <c r="V145" s="23">
        <f>ROUND(SUM(M145:Q145,S145:U145),2)</f>
        <v>630.16</v>
      </c>
      <c r="W145" s="15"/>
      <c r="X145" s="43"/>
    </row>
    <row r="146" spans="1:24" s="44" customFormat="1" x14ac:dyDescent="0.45">
      <c r="F146" s="32" t="s">
        <v>218</v>
      </c>
      <c r="G146" s="32" t="s">
        <v>223</v>
      </c>
      <c r="H146" s="32" t="s">
        <v>335</v>
      </c>
      <c r="I146" s="32"/>
      <c r="J146" s="33">
        <f>M146/L146</f>
        <v>39.389020537124807</v>
      </c>
      <c r="K146" s="33"/>
      <c r="L146" s="33">
        <f t="shared" ref="L146:V146" si="26">ROUND(SUM(L144:L145),2)</f>
        <v>25.32</v>
      </c>
      <c r="M146" s="33">
        <f t="shared" si="26"/>
        <v>997.33</v>
      </c>
      <c r="N146" s="33">
        <f t="shared" si="26"/>
        <v>0</v>
      </c>
      <c r="O146" s="33">
        <f t="shared" si="26"/>
        <v>467.13</v>
      </c>
      <c r="P146" s="33">
        <f t="shared" si="26"/>
        <v>27</v>
      </c>
      <c r="Q146" s="33">
        <f>ROUND(SUM(Q144:Q145),2)</f>
        <v>39.39</v>
      </c>
      <c r="R146" s="33">
        <f t="shared" si="26"/>
        <v>0</v>
      </c>
      <c r="S146" s="33">
        <f t="shared" si="26"/>
        <v>0</v>
      </c>
      <c r="T146" s="33">
        <f t="shared" si="26"/>
        <v>0</v>
      </c>
      <c r="U146" s="33">
        <f t="shared" si="26"/>
        <v>0</v>
      </c>
      <c r="V146" s="33">
        <f t="shared" si="26"/>
        <v>1530.85</v>
      </c>
      <c r="W146" s="34"/>
    </row>
    <row r="147" spans="1:24" s="46" customFormat="1" x14ac:dyDescent="0.45">
      <c r="A147" s="43"/>
      <c r="B147" s="43"/>
      <c r="C147" s="43"/>
      <c r="D147" s="43"/>
      <c r="E147" s="43"/>
      <c r="F147" s="43"/>
      <c r="G147" s="43"/>
      <c r="H147" s="43"/>
      <c r="I147" s="43"/>
      <c r="J147" s="15"/>
      <c r="K147" s="21"/>
      <c r="L147" s="43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3"/>
    </row>
    <row r="148" spans="1:24" s="46" customFormat="1" x14ac:dyDescent="0.45">
      <c r="A148" s="13" t="s">
        <v>0</v>
      </c>
      <c r="B148" s="13" t="s">
        <v>1</v>
      </c>
      <c r="C148" s="13" t="s">
        <v>2</v>
      </c>
      <c r="D148" s="13" t="s">
        <v>3</v>
      </c>
      <c r="E148" s="13" t="s">
        <v>4</v>
      </c>
      <c r="F148" s="13" t="s">
        <v>5</v>
      </c>
      <c r="G148" s="13" t="s">
        <v>6</v>
      </c>
      <c r="H148" s="13" t="s">
        <v>7</v>
      </c>
      <c r="I148" s="13"/>
      <c r="J148" s="22" t="s">
        <v>8</v>
      </c>
      <c r="K148" s="13"/>
      <c r="L148" s="13" t="s">
        <v>9</v>
      </c>
      <c r="M148" s="22" t="s">
        <v>10</v>
      </c>
      <c r="N148" s="22" t="s">
        <v>11</v>
      </c>
      <c r="O148" s="22" t="s">
        <v>12</v>
      </c>
      <c r="P148" s="22" t="s">
        <v>13</v>
      </c>
      <c r="Q148" s="22"/>
      <c r="R148" s="22" t="s">
        <v>14</v>
      </c>
      <c r="S148" s="22" t="s">
        <v>15</v>
      </c>
      <c r="T148" s="22" t="s">
        <v>16</v>
      </c>
      <c r="U148" s="22" t="s">
        <v>137</v>
      </c>
      <c r="V148" s="22" t="s">
        <v>18</v>
      </c>
      <c r="W148" s="43"/>
      <c r="X148" s="43"/>
    </row>
    <row r="149" spans="1:24" s="45" customFormat="1" x14ac:dyDescent="0.45">
      <c r="A149" s="43" t="s">
        <v>150</v>
      </c>
      <c r="B149" s="43" t="s">
        <v>151</v>
      </c>
      <c r="C149" s="43" t="s">
        <v>21</v>
      </c>
      <c r="D149" s="43" t="s">
        <v>157</v>
      </c>
      <c r="E149" s="43" t="s">
        <v>149</v>
      </c>
      <c r="F149" s="43" t="s">
        <v>225</v>
      </c>
      <c r="G149" s="43" t="s">
        <v>226</v>
      </c>
      <c r="H149" s="43" t="s">
        <v>227</v>
      </c>
      <c r="I149" s="43"/>
      <c r="J149" s="15" t="s">
        <v>28</v>
      </c>
      <c r="K149" s="43"/>
      <c r="L149" s="23">
        <v>11.7</v>
      </c>
      <c r="M149" s="23">
        <v>404.12</v>
      </c>
      <c r="N149" s="23"/>
      <c r="O149" s="23">
        <v>164.32</v>
      </c>
      <c r="P149" s="23">
        <v>13.5</v>
      </c>
      <c r="Q149" s="23"/>
      <c r="R149" s="23">
        <v>0</v>
      </c>
      <c r="S149" s="23">
        <v>0</v>
      </c>
      <c r="T149" s="23">
        <v>0</v>
      </c>
      <c r="U149" s="23">
        <v>0</v>
      </c>
      <c r="V149" s="23">
        <f>ROUND(SUM(M149:Q149,S149:U149),2)</f>
        <v>581.94000000000005</v>
      </c>
      <c r="W149" s="15"/>
      <c r="X149" s="16"/>
    </row>
    <row r="150" spans="1:24" s="46" customFormat="1" x14ac:dyDescent="0.45">
      <c r="A150" s="17" t="s">
        <v>150</v>
      </c>
      <c r="B150" s="17" t="s">
        <v>151</v>
      </c>
      <c r="C150" s="17" t="s">
        <v>21</v>
      </c>
      <c r="D150" s="17" t="s">
        <v>158</v>
      </c>
      <c r="E150" s="17" t="s">
        <v>159</v>
      </c>
      <c r="F150" s="17" t="s">
        <v>225</v>
      </c>
      <c r="G150" s="17" t="s">
        <v>226</v>
      </c>
      <c r="H150" s="17" t="s">
        <v>227</v>
      </c>
      <c r="I150" s="43"/>
      <c r="J150" s="18" t="s">
        <v>28</v>
      </c>
      <c r="K150" s="43"/>
      <c r="L150" s="27">
        <v>11.22</v>
      </c>
      <c r="M150" s="27">
        <v>452.14</v>
      </c>
      <c r="N150" s="27"/>
      <c r="O150" s="27">
        <v>164.52</v>
      </c>
      <c r="P150" s="27">
        <v>13.5</v>
      </c>
      <c r="Q150" s="27"/>
      <c r="R150" s="27">
        <v>0</v>
      </c>
      <c r="S150" s="27">
        <v>0</v>
      </c>
      <c r="T150" s="27">
        <v>0</v>
      </c>
      <c r="U150" s="27">
        <v>0</v>
      </c>
      <c r="V150" s="27">
        <f>ROUND(SUM(M150:Q150,S150:U150),2)</f>
        <v>630.16</v>
      </c>
      <c r="W150" s="18"/>
      <c r="X150" s="16"/>
    </row>
    <row r="151" spans="1:24" s="44" customFormat="1" x14ac:dyDescent="0.45">
      <c r="A151" s="35"/>
      <c r="B151" s="35"/>
      <c r="C151" s="35"/>
      <c r="D151" s="35"/>
      <c r="E151" s="35"/>
      <c r="F151" s="32" t="s">
        <v>225</v>
      </c>
      <c r="G151" s="32" t="s">
        <v>226</v>
      </c>
      <c r="H151" s="32" t="s">
        <v>335</v>
      </c>
      <c r="I151" s="32"/>
      <c r="J151" s="33">
        <f>M151/L151</f>
        <v>37.358638743455494</v>
      </c>
      <c r="K151" s="33"/>
      <c r="L151" s="33">
        <f t="shared" ref="L151:V151" si="27">ROUND(SUM(L149:L150),2)</f>
        <v>22.92</v>
      </c>
      <c r="M151" s="33">
        <f t="shared" si="27"/>
        <v>856.26</v>
      </c>
      <c r="N151" s="33">
        <f t="shared" si="27"/>
        <v>0</v>
      </c>
      <c r="O151" s="33">
        <f t="shared" si="27"/>
        <v>328.84</v>
      </c>
      <c r="P151" s="33">
        <f t="shared" si="27"/>
        <v>27</v>
      </c>
      <c r="Q151" s="33">
        <f>ROUND(SUM(Q149:Q150),2)</f>
        <v>0</v>
      </c>
      <c r="R151" s="33">
        <f t="shared" si="27"/>
        <v>0</v>
      </c>
      <c r="S151" s="33">
        <f t="shared" si="27"/>
        <v>0</v>
      </c>
      <c r="T151" s="33">
        <f t="shared" si="27"/>
        <v>0</v>
      </c>
      <c r="U151" s="33">
        <f t="shared" si="27"/>
        <v>0</v>
      </c>
      <c r="V151" s="33">
        <f t="shared" si="27"/>
        <v>1212.0999999999999</v>
      </c>
      <c r="W151" s="34"/>
      <c r="X151" s="35"/>
    </row>
    <row r="152" spans="1:24" s="44" customFormat="1" x14ac:dyDescent="0.45">
      <c r="A152" s="49"/>
      <c r="B152" s="49"/>
      <c r="C152" s="49"/>
      <c r="D152" s="49"/>
      <c r="E152" s="49"/>
      <c r="F152" s="49"/>
      <c r="G152" s="49"/>
      <c r="H152" s="49"/>
      <c r="I152" s="49"/>
      <c r="J152" s="15"/>
      <c r="K152" s="49"/>
      <c r="L152" s="49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43"/>
    </row>
    <row r="153" spans="1:24" s="46" customFormat="1" x14ac:dyDescent="0.45">
      <c r="A153" s="13" t="s">
        <v>0</v>
      </c>
      <c r="B153" s="13" t="s">
        <v>1</v>
      </c>
      <c r="C153" s="13" t="s">
        <v>2</v>
      </c>
      <c r="D153" s="13" t="s">
        <v>3</v>
      </c>
      <c r="E153" s="13" t="s">
        <v>4</v>
      </c>
      <c r="F153" s="13" t="s">
        <v>5</v>
      </c>
      <c r="G153" s="13" t="s">
        <v>6</v>
      </c>
      <c r="H153" s="13" t="s">
        <v>7</v>
      </c>
      <c r="I153" s="13"/>
      <c r="J153" s="22" t="s">
        <v>8</v>
      </c>
      <c r="K153" s="13"/>
      <c r="L153" s="13" t="s">
        <v>9</v>
      </c>
      <c r="M153" s="22" t="s">
        <v>10</v>
      </c>
      <c r="N153" s="22" t="s">
        <v>11</v>
      </c>
      <c r="O153" s="22" t="s">
        <v>12</v>
      </c>
      <c r="P153" s="22" t="s">
        <v>13</v>
      </c>
      <c r="Q153" s="22"/>
      <c r="R153" s="22" t="s">
        <v>14</v>
      </c>
      <c r="S153" s="22" t="s">
        <v>15</v>
      </c>
      <c r="T153" s="22" t="s">
        <v>16</v>
      </c>
      <c r="U153" s="22" t="s">
        <v>137</v>
      </c>
      <c r="V153" s="22" t="s">
        <v>18</v>
      </c>
      <c r="W153" s="15"/>
      <c r="X153" s="43"/>
    </row>
    <row r="154" spans="1:24" s="46" customFormat="1" x14ac:dyDescent="0.45">
      <c r="A154" s="43" t="s">
        <v>150</v>
      </c>
      <c r="B154" s="43" t="s">
        <v>151</v>
      </c>
      <c r="C154" s="43" t="s">
        <v>21</v>
      </c>
      <c r="D154" s="43" t="s">
        <v>152</v>
      </c>
      <c r="E154" s="43" t="s">
        <v>156</v>
      </c>
      <c r="F154" s="43" t="s">
        <v>228</v>
      </c>
      <c r="G154" s="43" t="s">
        <v>229</v>
      </c>
      <c r="H154" s="43" t="s">
        <v>230</v>
      </c>
      <c r="I154" s="43"/>
      <c r="J154" s="15" t="s">
        <v>28</v>
      </c>
      <c r="K154" s="43"/>
      <c r="L154" s="23">
        <v>10.039999999999999</v>
      </c>
      <c r="M154" s="23">
        <v>308.01</v>
      </c>
      <c r="N154" s="23"/>
      <c r="O154" s="23">
        <v>193.94</v>
      </c>
      <c r="P154" s="23">
        <v>9</v>
      </c>
      <c r="Q154" s="23"/>
      <c r="R154" s="23">
        <v>0</v>
      </c>
      <c r="S154" s="23">
        <v>0</v>
      </c>
      <c r="T154" s="23">
        <v>0</v>
      </c>
      <c r="U154" s="23">
        <v>0</v>
      </c>
      <c r="V154" s="23">
        <f>ROUND(SUM(M154:Q154,S154:U154),2)</f>
        <v>510.95</v>
      </c>
      <c r="W154" s="15"/>
      <c r="X154" s="43"/>
    </row>
    <row r="155" spans="1:24" s="46" customFormat="1" x14ac:dyDescent="0.45">
      <c r="A155" s="43" t="s">
        <v>150</v>
      </c>
      <c r="B155" s="43" t="s">
        <v>151</v>
      </c>
      <c r="C155" s="43" t="s">
        <v>21</v>
      </c>
      <c r="D155" s="43" t="s">
        <v>158</v>
      </c>
      <c r="E155" s="43" t="s">
        <v>159</v>
      </c>
      <c r="F155" s="43" t="s">
        <v>228</v>
      </c>
      <c r="G155" s="43" t="s">
        <v>229</v>
      </c>
      <c r="H155" s="43" t="s">
        <v>230</v>
      </c>
      <c r="I155" s="43"/>
      <c r="J155" s="15" t="s">
        <v>28</v>
      </c>
      <c r="K155" s="43"/>
      <c r="L155" s="23">
        <v>11.46</v>
      </c>
      <c r="M155" s="23">
        <v>452.14</v>
      </c>
      <c r="N155" s="23"/>
      <c r="O155" s="23">
        <v>164.52</v>
      </c>
      <c r="P155" s="23">
        <v>13.5</v>
      </c>
      <c r="Q155" s="23"/>
      <c r="R155" s="23">
        <v>0</v>
      </c>
      <c r="S155" s="23">
        <v>0</v>
      </c>
      <c r="T155" s="23">
        <v>0</v>
      </c>
      <c r="U155" s="23">
        <v>0</v>
      </c>
      <c r="V155" s="23">
        <f>ROUND(SUM(M155:Q155,S155:U155),2)</f>
        <v>630.16</v>
      </c>
      <c r="W155" s="15"/>
      <c r="X155" s="43"/>
    </row>
    <row r="156" spans="1:24" s="45" customFormat="1" x14ac:dyDescent="0.45">
      <c r="A156" s="43" t="s">
        <v>168</v>
      </c>
      <c r="B156" s="43" t="s">
        <v>151</v>
      </c>
      <c r="C156" s="43" t="s">
        <v>21</v>
      </c>
      <c r="D156" s="43" t="s">
        <v>177</v>
      </c>
      <c r="E156" s="43" t="s">
        <v>87</v>
      </c>
      <c r="F156" s="43" t="s">
        <v>228</v>
      </c>
      <c r="G156" s="43" t="s">
        <v>229</v>
      </c>
      <c r="H156" s="43" t="s">
        <v>230</v>
      </c>
      <c r="I156" s="43"/>
      <c r="J156" s="37" t="s">
        <v>27</v>
      </c>
      <c r="K156" s="43"/>
      <c r="L156" s="23">
        <v>10.62</v>
      </c>
      <c r="M156" s="23">
        <v>202.33</v>
      </c>
      <c r="N156" s="23"/>
      <c r="O156" s="23">
        <v>48.39</v>
      </c>
      <c r="P156" s="23">
        <v>13.5</v>
      </c>
      <c r="Q156" s="23"/>
      <c r="R156" s="23">
        <v>0</v>
      </c>
      <c r="S156" s="23">
        <v>0</v>
      </c>
      <c r="T156" s="23">
        <v>0</v>
      </c>
      <c r="U156" s="23">
        <v>0</v>
      </c>
      <c r="V156" s="23">
        <f>ROUND(SUM(M156:Q156,S156:U156),2)</f>
        <v>264.22000000000003</v>
      </c>
      <c r="W156" s="15"/>
      <c r="X156" s="43"/>
    </row>
    <row r="157" spans="1:24" x14ac:dyDescent="0.45">
      <c r="A157" s="43" t="s">
        <v>168</v>
      </c>
      <c r="B157" s="43" t="s">
        <v>151</v>
      </c>
      <c r="C157" s="43" t="s">
        <v>21</v>
      </c>
      <c r="D157" s="43" t="s">
        <v>169</v>
      </c>
      <c r="E157" s="43" t="s">
        <v>141</v>
      </c>
      <c r="F157" s="43" t="s">
        <v>228</v>
      </c>
      <c r="G157" s="43" t="s">
        <v>229</v>
      </c>
      <c r="H157" s="43" t="s">
        <v>230</v>
      </c>
      <c r="J157" s="37" t="s">
        <v>27</v>
      </c>
      <c r="L157" s="23">
        <v>8.66</v>
      </c>
      <c r="M157" s="23">
        <v>556.14</v>
      </c>
      <c r="N157" s="23"/>
      <c r="O157" s="23">
        <v>226.01</v>
      </c>
      <c r="P157" s="23">
        <v>13.5</v>
      </c>
      <c r="Q157" s="23"/>
      <c r="R157" s="23">
        <v>0</v>
      </c>
      <c r="S157" s="23">
        <v>0</v>
      </c>
      <c r="T157" s="23">
        <v>0</v>
      </c>
      <c r="U157" s="23">
        <v>0</v>
      </c>
      <c r="V157" s="23">
        <f>ROUND(SUM(M157:Q157,S157:U157),2)</f>
        <v>795.65</v>
      </c>
      <c r="X157" s="13"/>
    </row>
    <row r="158" spans="1:24" s="44" customFormat="1" x14ac:dyDescent="0.45">
      <c r="F158" s="32" t="s">
        <v>228</v>
      </c>
      <c r="G158" s="32" t="s">
        <v>229</v>
      </c>
      <c r="H158" s="32" t="s">
        <v>335</v>
      </c>
      <c r="I158" s="32"/>
      <c r="J158" s="33">
        <f>M158/L158</f>
        <v>37.239333006375674</v>
      </c>
      <c r="K158" s="33"/>
      <c r="L158" s="33">
        <f t="shared" ref="L158:V158" si="28">ROUND(SUM(L154:L157),2)</f>
        <v>40.78</v>
      </c>
      <c r="M158" s="33">
        <f t="shared" si="28"/>
        <v>1518.62</v>
      </c>
      <c r="N158" s="33">
        <f t="shared" si="28"/>
        <v>0</v>
      </c>
      <c r="O158" s="33">
        <f t="shared" si="28"/>
        <v>632.86</v>
      </c>
      <c r="P158" s="33">
        <f t="shared" si="28"/>
        <v>49.5</v>
      </c>
      <c r="Q158" s="33">
        <f>ROUND(SUM(Q154:Q157),2)</f>
        <v>0</v>
      </c>
      <c r="R158" s="33">
        <f t="shared" si="28"/>
        <v>0</v>
      </c>
      <c r="S158" s="33">
        <f t="shared" si="28"/>
        <v>0</v>
      </c>
      <c r="T158" s="33">
        <f t="shared" si="28"/>
        <v>0</v>
      </c>
      <c r="U158" s="33">
        <f t="shared" si="28"/>
        <v>0</v>
      </c>
      <c r="V158" s="33">
        <f t="shared" si="28"/>
        <v>2200.98</v>
      </c>
      <c r="W158" s="48"/>
    </row>
    <row r="159" spans="1:24" s="44" customFormat="1" x14ac:dyDescent="0.45">
      <c r="A159" s="49"/>
      <c r="B159" s="49"/>
      <c r="C159" s="49"/>
      <c r="D159" s="49"/>
      <c r="E159" s="49"/>
      <c r="F159" s="49"/>
      <c r="G159" s="49"/>
      <c r="H159" s="49"/>
      <c r="I159" s="49"/>
      <c r="J159" s="15"/>
      <c r="K159" s="49"/>
      <c r="L159" s="49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43"/>
    </row>
    <row r="160" spans="1:24" s="46" customFormat="1" ht="15.75" x14ac:dyDescent="0.5">
      <c r="A160" s="13" t="s">
        <v>0</v>
      </c>
      <c r="B160" s="13" t="s">
        <v>1</v>
      </c>
      <c r="C160" s="13" t="s">
        <v>2</v>
      </c>
      <c r="D160" s="13" t="s">
        <v>3</v>
      </c>
      <c r="E160" s="13" t="s">
        <v>4</v>
      </c>
      <c r="F160" s="13" t="s">
        <v>5</v>
      </c>
      <c r="G160" s="13" t="s">
        <v>6</v>
      </c>
      <c r="H160" s="13" t="s">
        <v>7</v>
      </c>
      <c r="I160" s="13"/>
      <c r="J160" s="22" t="s">
        <v>8</v>
      </c>
      <c r="K160" s="13"/>
      <c r="L160" s="13" t="s">
        <v>9</v>
      </c>
      <c r="M160" s="22" t="s">
        <v>10</v>
      </c>
      <c r="N160" s="22" t="s">
        <v>11</v>
      </c>
      <c r="O160" s="22" t="s">
        <v>12</v>
      </c>
      <c r="P160" s="22" t="s">
        <v>13</v>
      </c>
      <c r="Q160" s="22"/>
      <c r="R160" s="22" t="s">
        <v>14</v>
      </c>
      <c r="S160" s="22" t="s">
        <v>15</v>
      </c>
      <c r="T160" s="22" t="s">
        <v>16</v>
      </c>
      <c r="U160" s="22" t="s">
        <v>137</v>
      </c>
      <c r="V160" s="22" t="s">
        <v>18</v>
      </c>
      <c r="W160" s="19"/>
      <c r="X160" s="19"/>
    </row>
    <row r="161" spans="1:24" x14ac:dyDescent="0.45">
      <c r="A161" s="43" t="s">
        <v>150</v>
      </c>
      <c r="B161" s="43" t="s">
        <v>151</v>
      </c>
      <c r="C161" s="43" t="s">
        <v>21</v>
      </c>
      <c r="D161" s="43" t="s">
        <v>158</v>
      </c>
      <c r="E161" s="43" t="s">
        <v>159</v>
      </c>
      <c r="F161" s="43" t="s">
        <v>231</v>
      </c>
      <c r="G161" s="43" t="s">
        <v>336</v>
      </c>
      <c r="H161" s="43" t="s">
        <v>232</v>
      </c>
      <c r="J161" s="43" t="s">
        <v>28</v>
      </c>
      <c r="L161" s="23">
        <v>11.59</v>
      </c>
      <c r="M161" s="23">
        <v>452.14</v>
      </c>
      <c r="N161" s="23"/>
      <c r="O161" s="23">
        <v>164.52</v>
      </c>
      <c r="P161" s="23">
        <v>13.5</v>
      </c>
      <c r="Q161" s="23"/>
      <c r="R161" s="23">
        <v>0</v>
      </c>
      <c r="S161" s="23">
        <v>0</v>
      </c>
      <c r="T161" s="23">
        <v>0</v>
      </c>
      <c r="U161" s="23">
        <v>0</v>
      </c>
      <c r="V161" s="23">
        <f>ROUND(SUM(M161:Q161,S161:U161),2)</f>
        <v>630.16</v>
      </c>
      <c r="W161" s="43"/>
      <c r="X161" s="43"/>
    </row>
    <row r="162" spans="1:24" x14ac:dyDescent="0.45">
      <c r="A162" s="17" t="s">
        <v>168</v>
      </c>
      <c r="B162" s="17" t="s">
        <v>151</v>
      </c>
      <c r="C162" s="17" t="s">
        <v>21</v>
      </c>
      <c r="D162" s="17" t="s">
        <v>176</v>
      </c>
      <c r="E162" s="17" t="s">
        <v>149</v>
      </c>
      <c r="F162" s="17" t="s">
        <v>231</v>
      </c>
      <c r="G162" s="17" t="s">
        <v>336</v>
      </c>
      <c r="H162" s="17" t="s">
        <v>232</v>
      </c>
      <c r="I162" s="17"/>
      <c r="J162" s="18" t="s">
        <v>28</v>
      </c>
      <c r="K162" s="17"/>
      <c r="L162" s="27">
        <v>9.82</v>
      </c>
      <c r="M162" s="27">
        <v>331.5</v>
      </c>
      <c r="N162" s="27"/>
      <c r="O162" s="27">
        <v>224.8</v>
      </c>
      <c r="P162" s="27">
        <v>13.5</v>
      </c>
      <c r="Q162" s="27"/>
      <c r="R162" s="27">
        <v>0</v>
      </c>
      <c r="S162" s="27">
        <v>0</v>
      </c>
      <c r="T162" s="27">
        <v>0</v>
      </c>
      <c r="U162" s="27">
        <v>0</v>
      </c>
      <c r="V162" s="27">
        <f>ROUND(SUM(M162:Q162,S162:U162),2)</f>
        <v>569.79999999999995</v>
      </c>
      <c r="W162" s="18"/>
      <c r="X162" s="17"/>
    </row>
    <row r="163" spans="1:24" s="44" customFormat="1" x14ac:dyDescent="0.45">
      <c r="A163" s="35"/>
      <c r="B163" s="35"/>
      <c r="C163" s="35"/>
      <c r="D163" s="35"/>
      <c r="E163" s="35"/>
      <c r="F163" s="32" t="s">
        <v>231</v>
      </c>
      <c r="G163" s="32" t="s">
        <v>336</v>
      </c>
      <c r="H163" s="32" t="s">
        <v>335</v>
      </c>
      <c r="I163" s="32"/>
      <c r="J163" s="33">
        <f>M163/L163</f>
        <v>36.601588042970576</v>
      </c>
      <c r="K163" s="33"/>
      <c r="L163" s="33">
        <f t="shared" ref="L163:V163" si="29">ROUND(SUM(L161:L162),2)</f>
        <v>21.41</v>
      </c>
      <c r="M163" s="33">
        <f t="shared" si="29"/>
        <v>783.64</v>
      </c>
      <c r="N163" s="33">
        <f t="shared" si="29"/>
        <v>0</v>
      </c>
      <c r="O163" s="33">
        <f t="shared" si="29"/>
        <v>389.32</v>
      </c>
      <c r="P163" s="33">
        <f t="shared" si="29"/>
        <v>27</v>
      </c>
      <c r="Q163" s="33">
        <f>ROUND(SUM(Q161:Q162),2)</f>
        <v>0</v>
      </c>
      <c r="R163" s="33">
        <f t="shared" si="29"/>
        <v>0</v>
      </c>
      <c r="S163" s="33">
        <f t="shared" si="29"/>
        <v>0</v>
      </c>
      <c r="T163" s="33">
        <f t="shared" si="29"/>
        <v>0</v>
      </c>
      <c r="U163" s="33">
        <f t="shared" si="29"/>
        <v>0</v>
      </c>
      <c r="V163" s="33">
        <f t="shared" si="29"/>
        <v>1199.96</v>
      </c>
      <c r="W163" s="34"/>
    </row>
    <row r="164" spans="1:24" x14ac:dyDescent="0.45">
      <c r="A164" s="17"/>
      <c r="B164" s="17"/>
      <c r="C164" s="17"/>
      <c r="D164" s="17"/>
      <c r="E164" s="17"/>
      <c r="F164" s="17"/>
      <c r="G164" s="17"/>
      <c r="H164" s="17"/>
      <c r="I164" s="17"/>
      <c r="J164" s="18"/>
      <c r="K164" s="17"/>
      <c r="L164" s="17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43"/>
    </row>
    <row r="165" spans="1:24" x14ac:dyDescent="0.45">
      <c r="A165" s="13" t="s">
        <v>0</v>
      </c>
      <c r="B165" s="13" t="s">
        <v>1</v>
      </c>
      <c r="C165" s="13" t="s">
        <v>2</v>
      </c>
      <c r="D165" s="13" t="s">
        <v>3</v>
      </c>
      <c r="E165" s="13" t="s">
        <v>4</v>
      </c>
      <c r="F165" s="13" t="s">
        <v>5</v>
      </c>
      <c r="G165" s="13" t="s">
        <v>6</v>
      </c>
      <c r="H165" s="13" t="s">
        <v>7</v>
      </c>
      <c r="I165" s="13"/>
      <c r="J165" s="22" t="s">
        <v>8</v>
      </c>
      <c r="K165" s="13"/>
      <c r="L165" s="13" t="s">
        <v>9</v>
      </c>
      <c r="M165" s="22" t="s">
        <v>10</v>
      </c>
      <c r="N165" s="22" t="s">
        <v>11</v>
      </c>
      <c r="O165" s="22" t="s">
        <v>12</v>
      </c>
      <c r="P165" s="22" t="s">
        <v>13</v>
      </c>
      <c r="Q165" s="22"/>
      <c r="R165" s="22" t="s">
        <v>14</v>
      </c>
      <c r="S165" s="22" t="s">
        <v>15</v>
      </c>
      <c r="T165" s="22" t="s">
        <v>16</v>
      </c>
      <c r="U165" s="22" t="s">
        <v>137</v>
      </c>
      <c r="V165" s="22" t="s">
        <v>18</v>
      </c>
      <c r="X165" s="16"/>
    </row>
    <row r="166" spans="1:24" s="44" customFormat="1" x14ac:dyDescent="0.45">
      <c r="A166" s="49" t="s">
        <v>150</v>
      </c>
      <c r="B166" s="49" t="s">
        <v>151</v>
      </c>
      <c r="C166" s="49" t="s">
        <v>21</v>
      </c>
      <c r="D166" s="49" t="s">
        <v>152</v>
      </c>
      <c r="E166" s="49" t="s">
        <v>156</v>
      </c>
      <c r="F166" s="49" t="s">
        <v>337</v>
      </c>
      <c r="G166" s="49" t="s">
        <v>338</v>
      </c>
      <c r="H166" s="49" t="s">
        <v>233</v>
      </c>
      <c r="I166" s="49"/>
      <c r="J166" s="15" t="s">
        <v>28</v>
      </c>
      <c r="K166" s="49"/>
      <c r="L166" s="23">
        <v>10.029999999999999</v>
      </c>
      <c r="M166" s="23">
        <v>308.01</v>
      </c>
      <c r="N166" s="23"/>
      <c r="O166" s="23">
        <v>193.94</v>
      </c>
      <c r="P166" s="23">
        <v>9</v>
      </c>
      <c r="Q166" s="23"/>
      <c r="R166" s="23">
        <v>0</v>
      </c>
      <c r="S166" s="23">
        <v>0</v>
      </c>
      <c r="T166" s="23">
        <v>0</v>
      </c>
      <c r="U166" s="23">
        <v>0</v>
      </c>
      <c r="V166" s="23">
        <f>ROUND(SUM(M166:Q166,S166:U166),2)</f>
        <v>510.95</v>
      </c>
      <c r="W166" s="15"/>
      <c r="X166" s="13"/>
    </row>
    <row r="167" spans="1:24" ht="15.75" x14ac:dyDescent="0.5">
      <c r="A167" s="43" t="s">
        <v>150</v>
      </c>
      <c r="B167" s="43" t="s">
        <v>151</v>
      </c>
      <c r="C167" s="43" t="s">
        <v>21</v>
      </c>
      <c r="D167" s="43" t="s">
        <v>157</v>
      </c>
      <c r="E167" s="43" t="s">
        <v>149</v>
      </c>
      <c r="F167" s="43" t="s">
        <v>337</v>
      </c>
      <c r="G167" s="43" t="s">
        <v>338</v>
      </c>
      <c r="H167" s="43" t="s">
        <v>233</v>
      </c>
      <c r="J167" s="43" t="s">
        <v>28</v>
      </c>
      <c r="L167" s="23">
        <v>11.65</v>
      </c>
      <c r="M167" s="23">
        <v>404.12</v>
      </c>
      <c r="N167" s="23"/>
      <c r="O167" s="23">
        <v>164.32</v>
      </c>
      <c r="P167" s="23">
        <v>13.5</v>
      </c>
      <c r="Q167" s="23"/>
      <c r="R167" s="23">
        <v>0</v>
      </c>
      <c r="S167" s="23">
        <v>0</v>
      </c>
      <c r="T167" s="23">
        <v>0</v>
      </c>
      <c r="U167" s="23">
        <v>0</v>
      </c>
      <c r="V167" s="23">
        <f>ROUND(SUM(M167:Q167,S167:U167),2)</f>
        <v>581.94000000000005</v>
      </c>
      <c r="W167" s="19"/>
      <c r="X167" s="19"/>
    </row>
    <row r="168" spans="1:24" x14ac:dyDescent="0.45">
      <c r="A168" s="17" t="s">
        <v>168</v>
      </c>
      <c r="B168" s="17" t="s">
        <v>151</v>
      </c>
      <c r="C168" s="17" t="s">
        <v>21</v>
      </c>
      <c r="D168" s="17" t="s">
        <v>169</v>
      </c>
      <c r="E168" s="17" t="s">
        <v>141</v>
      </c>
      <c r="F168" s="17" t="s">
        <v>337</v>
      </c>
      <c r="G168" s="17" t="s">
        <v>338</v>
      </c>
      <c r="H168" s="17" t="s">
        <v>233</v>
      </c>
      <c r="I168" s="17"/>
      <c r="J168" s="55" t="s">
        <v>27</v>
      </c>
      <c r="K168" s="17"/>
      <c r="L168" s="27">
        <v>8.92</v>
      </c>
      <c r="M168" s="27">
        <v>556.14</v>
      </c>
      <c r="N168" s="27"/>
      <c r="O168" s="27">
        <v>226.01</v>
      </c>
      <c r="P168" s="27">
        <v>13.5</v>
      </c>
      <c r="Q168" s="27"/>
      <c r="R168" s="27">
        <v>0</v>
      </c>
      <c r="S168" s="27">
        <v>0</v>
      </c>
      <c r="T168" s="27">
        <v>0</v>
      </c>
      <c r="U168" s="27">
        <v>0</v>
      </c>
      <c r="V168" s="27">
        <f>ROUND(SUM(M168:Q168,S168:U168),2)</f>
        <v>795.65</v>
      </c>
      <c r="W168" s="18"/>
      <c r="X168" s="17"/>
    </row>
    <row r="169" spans="1:24" s="44" customFormat="1" x14ac:dyDescent="0.45">
      <c r="A169" s="35"/>
      <c r="B169" s="35"/>
      <c r="C169" s="35"/>
      <c r="D169" s="35"/>
      <c r="E169" s="35"/>
      <c r="F169" s="32" t="s">
        <v>337</v>
      </c>
      <c r="G169" s="32" t="s">
        <v>338</v>
      </c>
      <c r="H169" s="32" t="s">
        <v>335</v>
      </c>
      <c r="I169" s="32"/>
      <c r="J169" s="33">
        <f>M169/L169</f>
        <v>41.446732026143785</v>
      </c>
      <c r="K169" s="33"/>
      <c r="L169" s="33">
        <f t="shared" ref="L169:V169" si="30">ROUND(SUM(L166:L168),2)</f>
        <v>30.6</v>
      </c>
      <c r="M169" s="33">
        <f t="shared" si="30"/>
        <v>1268.27</v>
      </c>
      <c r="N169" s="33">
        <f t="shared" si="30"/>
        <v>0</v>
      </c>
      <c r="O169" s="33">
        <f t="shared" si="30"/>
        <v>584.27</v>
      </c>
      <c r="P169" s="33">
        <f t="shared" si="30"/>
        <v>36</v>
      </c>
      <c r="Q169" s="33">
        <f>ROUND(SUM(Q166:Q168),2)</f>
        <v>0</v>
      </c>
      <c r="R169" s="33">
        <f t="shared" si="30"/>
        <v>0</v>
      </c>
      <c r="S169" s="33">
        <f t="shared" si="30"/>
        <v>0</v>
      </c>
      <c r="T169" s="33">
        <f t="shared" si="30"/>
        <v>0</v>
      </c>
      <c r="U169" s="33">
        <f t="shared" si="30"/>
        <v>0</v>
      </c>
      <c r="V169" s="33">
        <f t="shared" si="30"/>
        <v>1888.54</v>
      </c>
      <c r="W169" s="34"/>
    </row>
    <row r="170" spans="1:24" s="45" customFormat="1" x14ac:dyDescent="0.45">
      <c r="A170" s="43"/>
      <c r="B170" s="43"/>
      <c r="C170" s="43"/>
      <c r="D170" s="43"/>
      <c r="E170" s="43"/>
      <c r="F170" s="43"/>
      <c r="G170" s="43"/>
      <c r="H170" s="43"/>
      <c r="I170" s="43"/>
      <c r="J170" s="15"/>
      <c r="K170" s="43"/>
      <c r="L170" s="43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43"/>
    </row>
    <row r="171" spans="1:24" x14ac:dyDescent="0.45">
      <c r="A171" s="13" t="s">
        <v>0</v>
      </c>
      <c r="B171" s="13" t="s">
        <v>1</v>
      </c>
      <c r="C171" s="13" t="s">
        <v>2</v>
      </c>
      <c r="D171" s="13" t="s">
        <v>3</v>
      </c>
      <c r="E171" s="13" t="s">
        <v>4</v>
      </c>
      <c r="F171" s="13" t="s">
        <v>5</v>
      </c>
      <c r="G171" s="13" t="s">
        <v>6</v>
      </c>
      <c r="H171" s="13" t="s">
        <v>7</v>
      </c>
      <c r="I171" s="13"/>
      <c r="J171" s="22" t="s">
        <v>8</v>
      </c>
      <c r="K171" s="13"/>
      <c r="L171" s="13" t="s">
        <v>9</v>
      </c>
      <c r="M171" s="22" t="s">
        <v>10</v>
      </c>
      <c r="N171" s="22" t="s">
        <v>11</v>
      </c>
      <c r="O171" s="22" t="s">
        <v>12</v>
      </c>
      <c r="P171" s="22" t="s">
        <v>13</v>
      </c>
      <c r="Q171" s="36" t="s">
        <v>382</v>
      </c>
      <c r="R171" s="22" t="s">
        <v>14</v>
      </c>
      <c r="S171" s="22" t="s">
        <v>15</v>
      </c>
      <c r="T171" s="22" t="s">
        <v>16</v>
      </c>
      <c r="U171" s="22" t="s">
        <v>137</v>
      </c>
      <c r="V171" s="22" t="s">
        <v>18</v>
      </c>
      <c r="X171" s="43"/>
    </row>
    <row r="172" spans="1:24" ht="15.75" x14ac:dyDescent="0.5">
      <c r="A172" s="43" t="s">
        <v>146</v>
      </c>
      <c r="B172" s="43" t="s">
        <v>147</v>
      </c>
      <c r="C172" s="43" t="s">
        <v>21</v>
      </c>
      <c r="D172" s="43" t="s">
        <v>148</v>
      </c>
      <c r="E172" s="43" t="s">
        <v>149</v>
      </c>
      <c r="F172" s="43" t="s">
        <v>234</v>
      </c>
      <c r="G172" s="43" t="s">
        <v>235</v>
      </c>
      <c r="H172" s="43" t="s">
        <v>236</v>
      </c>
      <c r="J172" s="43" t="s">
        <v>28</v>
      </c>
      <c r="L172" s="31">
        <v>14.26</v>
      </c>
      <c r="M172" s="23">
        <v>545.19000000000005</v>
      </c>
      <c r="N172" s="23"/>
      <c r="O172" s="23">
        <v>302.61</v>
      </c>
      <c r="P172" s="23">
        <v>13.5</v>
      </c>
      <c r="Q172" s="23">
        <f>ROUND(J173*1,2)</f>
        <v>38.229999999999997</v>
      </c>
      <c r="R172" s="23">
        <v>0</v>
      </c>
      <c r="S172" s="23">
        <v>0</v>
      </c>
      <c r="T172" s="23">
        <v>0</v>
      </c>
      <c r="U172" s="23">
        <v>0</v>
      </c>
      <c r="V172" s="23">
        <f>ROUND(SUM(M172:Q172,S172:U172),2)</f>
        <v>899.53</v>
      </c>
      <c r="W172" s="19"/>
      <c r="X172" s="19"/>
    </row>
    <row r="173" spans="1:24" s="44" customFormat="1" x14ac:dyDescent="0.45">
      <c r="A173" s="35"/>
      <c r="B173" s="35"/>
      <c r="C173" s="35"/>
      <c r="D173" s="35"/>
      <c r="E173" s="35"/>
      <c r="F173" s="32" t="s">
        <v>234</v>
      </c>
      <c r="G173" s="32" t="s">
        <v>235</v>
      </c>
      <c r="H173" s="32" t="s">
        <v>335</v>
      </c>
      <c r="I173" s="32"/>
      <c r="J173" s="33">
        <f>M173/L173</f>
        <v>38.232117812061716</v>
      </c>
      <c r="K173" s="33"/>
      <c r="L173" s="33">
        <f t="shared" ref="L173:V173" si="31">ROUND(SUM(L172:L172),2)</f>
        <v>14.26</v>
      </c>
      <c r="M173" s="33">
        <f t="shared" si="31"/>
        <v>545.19000000000005</v>
      </c>
      <c r="N173" s="33">
        <f t="shared" si="31"/>
        <v>0</v>
      </c>
      <c r="O173" s="33">
        <f t="shared" si="31"/>
        <v>302.61</v>
      </c>
      <c r="P173" s="33">
        <f t="shared" si="31"/>
        <v>13.5</v>
      </c>
      <c r="Q173" s="33">
        <f>ROUND(SUM(Q172:Q172),2)</f>
        <v>38.229999999999997</v>
      </c>
      <c r="R173" s="33">
        <f t="shared" si="31"/>
        <v>0</v>
      </c>
      <c r="S173" s="33">
        <f t="shared" si="31"/>
        <v>0</v>
      </c>
      <c r="T173" s="33">
        <f t="shared" si="31"/>
        <v>0</v>
      </c>
      <c r="U173" s="33">
        <f t="shared" si="31"/>
        <v>0</v>
      </c>
      <c r="V173" s="33">
        <f t="shared" si="31"/>
        <v>899.53</v>
      </c>
      <c r="W173" s="34"/>
    </row>
    <row r="174" spans="1:24" x14ac:dyDescent="0.45"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X174" s="43"/>
    </row>
    <row r="175" spans="1:24" x14ac:dyDescent="0.45">
      <c r="A175" s="17"/>
      <c r="B175" s="17"/>
      <c r="C175" s="17"/>
      <c r="D175" s="17"/>
      <c r="E175" s="17"/>
      <c r="F175" s="17"/>
      <c r="G175" s="17"/>
      <c r="H175" s="17"/>
      <c r="I175" s="17"/>
      <c r="J175" s="18"/>
      <c r="K175" s="17"/>
      <c r="L175" s="17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6"/>
    </row>
    <row r="176" spans="1:24" s="45" customFormat="1" x14ac:dyDescent="0.45">
      <c r="A176" s="13" t="s">
        <v>0</v>
      </c>
      <c r="B176" s="13" t="s">
        <v>1</v>
      </c>
      <c r="C176" s="13" t="s">
        <v>2</v>
      </c>
      <c r="D176" s="13" t="s">
        <v>3</v>
      </c>
      <c r="E176" s="13" t="s">
        <v>4</v>
      </c>
      <c r="F176" s="13" t="s">
        <v>5</v>
      </c>
      <c r="G176" s="13" t="s">
        <v>6</v>
      </c>
      <c r="H176" s="13" t="s">
        <v>7</v>
      </c>
      <c r="I176" s="13"/>
      <c r="J176" s="22" t="s">
        <v>8</v>
      </c>
      <c r="K176" s="13"/>
      <c r="L176" s="13" t="s">
        <v>9</v>
      </c>
      <c r="M176" s="22" t="s">
        <v>10</v>
      </c>
      <c r="N176" s="22" t="s">
        <v>11</v>
      </c>
      <c r="O176" s="22" t="s">
        <v>12</v>
      </c>
      <c r="P176" s="22" t="s">
        <v>13</v>
      </c>
      <c r="Q176" s="22"/>
      <c r="R176" s="22" t="s">
        <v>14</v>
      </c>
      <c r="S176" s="22" t="s">
        <v>15</v>
      </c>
      <c r="T176" s="22" t="s">
        <v>16</v>
      </c>
      <c r="U176" s="22" t="s">
        <v>137</v>
      </c>
      <c r="V176" s="22" t="s">
        <v>18</v>
      </c>
      <c r="W176" s="15"/>
      <c r="X176" s="43"/>
    </row>
    <row r="177" spans="1:24" x14ac:dyDescent="0.45">
      <c r="A177" s="43" t="s">
        <v>150</v>
      </c>
      <c r="B177" s="43" t="s">
        <v>151</v>
      </c>
      <c r="C177" s="43" t="s">
        <v>21</v>
      </c>
      <c r="D177" s="43" t="s">
        <v>158</v>
      </c>
      <c r="E177" s="43" t="s">
        <v>159</v>
      </c>
      <c r="F177" s="43" t="s">
        <v>237</v>
      </c>
      <c r="G177" s="43" t="s">
        <v>238</v>
      </c>
      <c r="H177" s="43" t="s">
        <v>239</v>
      </c>
      <c r="J177" s="43" t="s">
        <v>28</v>
      </c>
      <c r="L177" s="23">
        <v>11.6</v>
      </c>
      <c r="M177" s="23">
        <v>452.14</v>
      </c>
      <c r="N177" s="23"/>
      <c r="O177" s="23">
        <v>164.52</v>
      </c>
      <c r="P177" s="23">
        <v>13.5</v>
      </c>
      <c r="Q177" s="23"/>
      <c r="R177" s="23">
        <v>0</v>
      </c>
      <c r="S177" s="23">
        <v>0</v>
      </c>
      <c r="T177" s="23">
        <v>0</v>
      </c>
      <c r="U177" s="23">
        <v>0</v>
      </c>
      <c r="V177" s="23">
        <f>ROUND(SUM(M177:Q177,S177:U177),2)</f>
        <v>630.16</v>
      </c>
      <c r="X177" s="43"/>
    </row>
    <row r="178" spans="1:24" s="44" customFormat="1" x14ac:dyDescent="0.45">
      <c r="F178" s="32" t="s">
        <v>237</v>
      </c>
      <c r="G178" s="32" t="s">
        <v>238</v>
      </c>
      <c r="H178" s="32" t="s">
        <v>335</v>
      </c>
      <c r="I178" s="32"/>
      <c r="J178" s="33">
        <f>M178/L178</f>
        <v>38.977586206896554</v>
      </c>
      <c r="K178" s="33"/>
      <c r="L178" s="33">
        <f t="shared" ref="L178:V178" si="32">ROUND(SUM(L177:L177),2)</f>
        <v>11.6</v>
      </c>
      <c r="M178" s="33">
        <f t="shared" si="32"/>
        <v>452.14</v>
      </c>
      <c r="N178" s="33">
        <f t="shared" si="32"/>
        <v>0</v>
      </c>
      <c r="O178" s="33">
        <f t="shared" si="32"/>
        <v>164.52</v>
      </c>
      <c r="P178" s="33">
        <f t="shared" si="32"/>
        <v>13.5</v>
      </c>
      <c r="Q178" s="33">
        <f>ROUND(SUM(Q177:Q177),2)</f>
        <v>0</v>
      </c>
      <c r="R178" s="33">
        <f t="shared" si="32"/>
        <v>0</v>
      </c>
      <c r="S178" s="33">
        <f t="shared" si="32"/>
        <v>0</v>
      </c>
      <c r="T178" s="33">
        <f t="shared" si="32"/>
        <v>0</v>
      </c>
      <c r="U178" s="33">
        <f t="shared" si="32"/>
        <v>0</v>
      </c>
      <c r="V178" s="33">
        <f t="shared" si="32"/>
        <v>630.16</v>
      </c>
      <c r="W178" s="48"/>
    </row>
    <row r="179" spans="1:24" x14ac:dyDescent="0.45">
      <c r="J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X179" s="43"/>
    </row>
    <row r="180" spans="1:24" s="44" customFormat="1" x14ac:dyDescent="0.45">
      <c r="A180" s="13" t="s">
        <v>0</v>
      </c>
      <c r="B180" s="13" t="s">
        <v>1</v>
      </c>
      <c r="C180" s="13" t="s">
        <v>2</v>
      </c>
      <c r="D180" s="13" t="s">
        <v>3</v>
      </c>
      <c r="E180" s="13" t="s">
        <v>4</v>
      </c>
      <c r="F180" s="13" t="s">
        <v>5</v>
      </c>
      <c r="G180" s="13" t="s">
        <v>6</v>
      </c>
      <c r="H180" s="13" t="s">
        <v>7</v>
      </c>
      <c r="I180" s="13"/>
      <c r="J180" s="22" t="s">
        <v>8</v>
      </c>
      <c r="K180" s="13"/>
      <c r="L180" s="13" t="s">
        <v>9</v>
      </c>
      <c r="M180" s="22" t="s">
        <v>10</v>
      </c>
      <c r="N180" s="22" t="s">
        <v>11</v>
      </c>
      <c r="O180" s="22" t="s">
        <v>12</v>
      </c>
      <c r="P180" s="22" t="s">
        <v>13</v>
      </c>
      <c r="Q180" s="22"/>
      <c r="R180" s="22" t="s">
        <v>14</v>
      </c>
      <c r="S180" s="22" t="s">
        <v>15</v>
      </c>
      <c r="T180" s="22" t="s">
        <v>16</v>
      </c>
      <c r="U180" s="22" t="s">
        <v>137</v>
      </c>
      <c r="V180" s="22" t="s">
        <v>18</v>
      </c>
      <c r="W180" s="15"/>
      <c r="X180" s="17"/>
    </row>
    <row r="181" spans="1:24" x14ac:dyDescent="0.45">
      <c r="A181" s="43" t="s">
        <v>150</v>
      </c>
      <c r="B181" s="43" t="s">
        <v>151</v>
      </c>
      <c r="C181" s="43" t="s">
        <v>21</v>
      </c>
      <c r="D181" s="43" t="s">
        <v>157</v>
      </c>
      <c r="E181" s="43" t="s">
        <v>149</v>
      </c>
      <c r="F181" s="43" t="s">
        <v>339</v>
      </c>
      <c r="G181" s="43" t="s">
        <v>240</v>
      </c>
      <c r="H181" s="43" t="s">
        <v>241</v>
      </c>
      <c r="J181" s="15" t="s">
        <v>28</v>
      </c>
      <c r="L181" s="23">
        <v>11.77</v>
      </c>
      <c r="M181" s="23">
        <v>404.12</v>
      </c>
      <c r="N181" s="23"/>
      <c r="O181" s="23">
        <v>164.32</v>
      </c>
      <c r="P181" s="23">
        <v>13.5</v>
      </c>
      <c r="Q181" s="23"/>
      <c r="R181" s="23">
        <v>0</v>
      </c>
      <c r="S181" s="23">
        <v>0</v>
      </c>
      <c r="T181" s="23">
        <v>0</v>
      </c>
      <c r="U181" s="23">
        <v>0</v>
      </c>
      <c r="V181" s="23">
        <f>ROUND(SUM(M181:Q181,S181:U181),2)</f>
        <v>581.94000000000005</v>
      </c>
      <c r="X181" s="43"/>
    </row>
    <row r="182" spans="1:24" ht="15.75" x14ac:dyDescent="0.5">
      <c r="A182" s="43" t="s">
        <v>150</v>
      </c>
      <c r="B182" s="43" t="s">
        <v>151</v>
      </c>
      <c r="C182" s="43" t="s">
        <v>21</v>
      </c>
      <c r="D182" s="43" t="s">
        <v>158</v>
      </c>
      <c r="E182" s="43" t="s">
        <v>159</v>
      </c>
      <c r="F182" s="43" t="s">
        <v>339</v>
      </c>
      <c r="G182" s="43" t="s">
        <v>240</v>
      </c>
      <c r="H182" s="43" t="s">
        <v>241</v>
      </c>
      <c r="J182" s="43" t="s">
        <v>28</v>
      </c>
      <c r="L182" s="23">
        <v>11.21</v>
      </c>
      <c r="M182" s="23">
        <v>452.14</v>
      </c>
      <c r="N182" s="23"/>
      <c r="O182" s="23">
        <v>164.52</v>
      </c>
      <c r="P182" s="23">
        <v>13.5</v>
      </c>
      <c r="Q182" s="23"/>
      <c r="R182" s="23">
        <v>0</v>
      </c>
      <c r="S182" s="23">
        <v>0</v>
      </c>
      <c r="T182" s="23">
        <v>0</v>
      </c>
      <c r="U182" s="23">
        <v>0</v>
      </c>
      <c r="V182" s="23">
        <f>ROUND(SUM(M182:Q182,S182:U182),2)</f>
        <v>630.16</v>
      </c>
      <c r="W182" s="19"/>
      <c r="X182" s="19"/>
    </row>
    <row r="183" spans="1:24" s="44" customFormat="1" ht="15.75" x14ac:dyDescent="0.5">
      <c r="F183" s="32" t="s">
        <v>339</v>
      </c>
      <c r="G183" s="32" t="s">
        <v>240</v>
      </c>
      <c r="H183" s="32" t="s">
        <v>335</v>
      </c>
      <c r="I183" s="32"/>
      <c r="J183" s="33">
        <f>M183/L183</f>
        <v>37.261096605744122</v>
      </c>
      <c r="K183" s="33"/>
      <c r="L183" s="33">
        <f t="shared" ref="L183:V183" si="33">ROUND(SUM(L181:L182),2)</f>
        <v>22.98</v>
      </c>
      <c r="M183" s="33">
        <f t="shared" si="33"/>
        <v>856.26</v>
      </c>
      <c r="N183" s="33">
        <f t="shared" si="33"/>
        <v>0</v>
      </c>
      <c r="O183" s="33">
        <f t="shared" si="33"/>
        <v>328.84</v>
      </c>
      <c r="P183" s="33">
        <f t="shared" si="33"/>
        <v>27</v>
      </c>
      <c r="Q183" s="33">
        <f>ROUND(SUM(Q181:Q182),2)</f>
        <v>0</v>
      </c>
      <c r="R183" s="33">
        <f t="shared" si="33"/>
        <v>0</v>
      </c>
      <c r="S183" s="33">
        <f t="shared" si="33"/>
        <v>0</v>
      </c>
      <c r="T183" s="33">
        <f t="shared" si="33"/>
        <v>0</v>
      </c>
      <c r="U183" s="33">
        <f t="shared" si="33"/>
        <v>0</v>
      </c>
      <c r="V183" s="33">
        <f t="shared" si="33"/>
        <v>1212.0999999999999</v>
      </c>
      <c r="W183" s="38"/>
      <c r="X183" s="38"/>
    </row>
    <row r="184" spans="1:24" s="45" customFormat="1" x14ac:dyDescent="0.45">
      <c r="A184" s="17"/>
      <c r="B184" s="17"/>
      <c r="C184" s="17"/>
      <c r="D184" s="17"/>
      <c r="E184" s="17"/>
      <c r="F184" s="17"/>
      <c r="G184" s="17"/>
      <c r="H184" s="17"/>
      <c r="I184" s="17"/>
      <c r="J184" s="18"/>
      <c r="K184" s="17"/>
      <c r="L184" s="17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7"/>
    </row>
    <row r="185" spans="1:24" x14ac:dyDescent="0.45">
      <c r="A185" s="13" t="s">
        <v>0</v>
      </c>
      <c r="B185" s="13" t="s">
        <v>1</v>
      </c>
      <c r="C185" s="13" t="s">
        <v>2</v>
      </c>
      <c r="D185" s="13" t="s">
        <v>3</v>
      </c>
      <c r="E185" s="13" t="s">
        <v>4</v>
      </c>
      <c r="F185" s="13" t="s">
        <v>5</v>
      </c>
      <c r="G185" s="13" t="s">
        <v>6</v>
      </c>
      <c r="H185" s="13" t="s">
        <v>7</v>
      </c>
      <c r="I185" s="13"/>
      <c r="J185" s="22" t="s">
        <v>8</v>
      </c>
      <c r="K185" s="13"/>
      <c r="L185" s="13" t="s">
        <v>9</v>
      </c>
      <c r="M185" s="22" t="s">
        <v>10</v>
      </c>
      <c r="N185" s="22" t="s">
        <v>11</v>
      </c>
      <c r="O185" s="22" t="s">
        <v>12</v>
      </c>
      <c r="P185" s="22" t="s">
        <v>13</v>
      </c>
      <c r="Q185" s="22"/>
      <c r="R185" s="22" t="s">
        <v>14</v>
      </c>
      <c r="S185" s="22" t="s">
        <v>15</v>
      </c>
      <c r="T185" s="22" t="s">
        <v>16</v>
      </c>
      <c r="U185" s="22" t="s">
        <v>137</v>
      </c>
      <c r="V185" s="22" t="s">
        <v>18</v>
      </c>
      <c r="X185" s="43"/>
    </row>
    <row r="186" spans="1:24" s="44" customFormat="1" ht="12.75" customHeight="1" x14ac:dyDescent="0.45">
      <c r="A186" s="43" t="s">
        <v>150</v>
      </c>
      <c r="B186" s="43" t="s">
        <v>151</v>
      </c>
      <c r="C186" s="43" t="s">
        <v>21</v>
      </c>
      <c r="D186" s="43" t="s">
        <v>152</v>
      </c>
      <c r="E186" s="43" t="s">
        <v>23</v>
      </c>
      <c r="F186" s="43" t="s">
        <v>242</v>
      </c>
      <c r="G186" s="43" t="s">
        <v>243</v>
      </c>
      <c r="H186" s="43" t="s">
        <v>244</v>
      </c>
      <c r="I186" s="43"/>
      <c r="J186" s="15"/>
      <c r="K186" s="43"/>
      <c r="L186" s="23">
        <v>9.81</v>
      </c>
      <c r="M186" s="23">
        <v>383.05</v>
      </c>
      <c r="N186" s="23"/>
      <c r="O186" s="23">
        <v>247.1</v>
      </c>
      <c r="P186" s="23">
        <v>9</v>
      </c>
      <c r="Q186" s="23"/>
      <c r="R186" s="23">
        <v>0</v>
      </c>
      <c r="S186" s="23">
        <v>0</v>
      </c>
      <c r="T186" s="23">
        <v>0</v>
      </c>
      <c r="U186" s="23">
        <v>0</v>
      </c>
      <c r="V186" s="23">
        <f t="shared" ref="V186:V191" si="34">ROUND(SUM(M186:Q186,S186:U186),2)</f>
        <v>639.15</v>
      </c>
      <c r="W186" s="15"/>
      <c r="X186" s="17"/>
    </row>
    <row r="187" spans="1:24" x14ac:dyDescent="0.45">
      <c r="A187" s="43" t="s">
        <v>150</v>
      </c>
      <c r="B187" s="43" t="s">
        <v>151</v>
      </c>
      <c r="C187" s="43" t="s">
        <v>21</v>
      </c>
      <c r="D187" s="43" t="s">
        <v>152</v>
      </c>
      <c r="E187" s="43" t="s">
        <v>156</v>
      </c>
      <c r="F187" s="43" t="s">
        <v>242</v>
      </c>
      <c r="G187" s="43" t="s">
        <v>243</v>
      </c>
      <c r="H187" s="43" t="s">
        <v>244</v>
      </c>
      <c r="J187" s="43"/>
      <c r="L187" s="23">
        <v>10.050000000000001</v>
      </c>
      <c r="M187" s="23">
        <v>308.01</v>
      </c>
      <c r="N187" s="23"/>
      <c r="O187" s="23">
        <v>193.94</v>
      </c>
      <c r="P187" s="23">
        <v>9</v>
      </c>
      <c r="Q187" s="23"/>
      <c r="R187" s="23">
        <v>0</v>
      </c>
      <c r="S187" s="23">
        <v>0</v>
      </c>
      <c r="T187" s="23">
        <v>0</v>
      </c>
      <c r="U187" s="23">
        <v>0</v>
      </c>
      <c r="V187" s="23">
        <f t="shared" si="34"/>
        <v>510.95</v>
      </c>
      <c r="X187" s="13"/>
    </row>
    <row r="188" spans="1:24" x14ac:dyDescent="0.45">
      <c r="A188" s="43" t="s">
        <v>150</v>
      </c>
      <c r="B188" s="43" t="s">
        <v>151</v>
      </c>
      <c r="C188" s="43" t="s">
        <v>21</v>
      </c>
      <c r="D188" s="43" t="s">
        <v>157</v>
      </c>
      <c r="E188" s="43" t="s">
        <v>149</v>
      </c>
      <c r="F188" s="43" t="s">
        <v>242</v>
      </c>
      <c r="G188" s="43" t="s">
        <v>243</v>
      </c>
      <c r="H188" s="43" t="s">
        <v>244</v>
      </c>
      <c r="J188" s="43"/>
      <c r="L188" s="23">
        <v>11.8</v>
      </c>
      <c r="M188" s="23">
        <v>404.12</v>
      </c>
      <c r="N188" s="23"/>
      <c r="O188" s="23">
        <v>164.32</v>
      </c>
      <c r="P188" s="23">
        <v>13.5</v>
      </c>
      <c r="Q188" s="23"/>
      <c r="R188" s="23">
        <v>0</v>
      </c>
      <c r="S188" s="23">
        <v>0</v>
      </c>
      <c r="T188" s="23">
        <v>0</v>
      </c>
      <c r="U188" s="23">
        <v>0</v>
      </c>
      <c r="V188" s="23">
        <f t="shared" si="34"/>
        <v>581.94000000000005</v>
      </c>
      <c r="X188" s="43"/>
    </row>
    <row r="189" spans="1:24" s="45" customFormat="1" ht="15.75" x14ac:dyDescent="0.5">
      <c r="A189" s="43" t="s">
        <v>150</v>
      </c>
      <c r="B189" s="43" t="s">
        <v>151</v>
      </c>
      <c r="C189" s="43" t="s">
        <v>21</v>
      </c>
      <c r="D189" s="43" t="s">
        <v>158</v>
      </c>
      <c r="E189" s="43" t="s">
        <v>159</v>
      </c>
      <c r="F189" s="43" t="s">
        <v>242</v>
      </c>
      <c r="G189" s="43" t="s">
        <v>243</v>
      </c>
      <c r="H189" s="43" t="s">
        <v>244</v>
      </c>
      <c r="I189" s="43"/>
      <c r="J189" s="43"/>
      <c r="K189" s="43"/>
      <c r="L189" s="23">
        <v>11.44</v>
      </c>
      <c r="M189" s="23">
        <v>452.14</v>
      </c>
      <c r="N189" s="23"/>
      <c r="O189" s="23">
        <v>164.52</v>
      </c>
      <c r="P189" s="23">
        <v>13.5</v>
      </c>
      <c r="Q189" s="23"/>
      <c r="R189" s="23">
        <v>0</v>
      </c>
      <c r="S189" s="23">
        <v>0</v>
      </c>
      <c r="T189" s="23">
        <v>0</v>
      </c>
      <c r="U189" s="23">
        <v>0</v>
      </c>
      <c r="V189" s="23">
        <f t="shared" si="34"/>
        <v>630.16</v>
      </c>
      <c r="W189" s="19"/>
      <c r="X189" s="19"/>
    </row>
    <row r="190" spans="1:24" ht="15.75" x14ac:dyDescent="0.5">
      <c r="A190" s="43" t="s">
        <v>168</v>
      </c>
      <c r="B190" s="43" t="s">
        <v>151</v>
      </c>
      <c r="C190" s="43" t="s">
        <v>21</v>
      </c>
      <c r="D190" s="43" t="s">
        <v>177</v>
      </c>
      <c r="E190" s="43" t="s">
        <v>87</v>
      </c>
      <c r="F190" s="43" t="s">
        <v>242</v>
      </c>
      <c r="G190" s="43" t="s">
        <v>243</v>
      </c>
      <c r="H190" s="43" t="s">
        <v>244</v>
      </c>
      <c r="J190" s="43" t="s">
        <v>245</v>
      </c>
      <c r="L190" s="23">
        <v>11</v>
      </c>
      <c r="M190" s="23">
        <v>202.33</v>
      </c>
      <c r="N190" s="23"/>
      <c r="O190" s="23">
        <v>48.39</v>
      </c>
      <c r="P190" s="23">
        <v>13.5</v>
      </c>
      <c r="Q190" s="23"/>
      <c r="R190" s="23">
        <v>0</v>
      </c>
      <c r="S190" s="23">
        <v>0</v>
      </c>
      <c r="T190" s="23">
        <v>0</v>
      </c>
      <c r="U190" s="23">
        <v>0</v>
      </c>
      <c r="V190" s="23">
        <f t="shared" si="34"/>
        <v>264.22000000000003</v>
      </c>
      <c r="W190" s="19"/>
      <c r="X190" s="19"/>
    </row>
    <row r="191" spans="1:24" x14ac:dyDescent="0.45">
      <c r="A191" s="43" t="s">
        <v>168</v>
      </c>
      <c r="B191" s="43" t="s">
        <v>151</v>
      </c>
      <c r="C191" s="43" t="s">
        <v>21</v>
      </c>
      <c r="D191" s="43" t="s">
        <v>169</v>
      </c>
      <c r="E191" s="43" t="s">
        <v>141</v>
      </c>
      <c r="F191" s="43" t="s">
        <v>242</v>
      </c>
      <c r="G191" s="43" t="s">
        <v>243</v>
      </c>
      <c r="H191" s="43" t="s">
        <v>244</v>
      </c>
      <c r="J191" s="43" t="s">
        <v>245</v>
      </c>
      <c r="L191" s="23">
        <v>8.85</v>
      </c>
      <c r="M191" s="23">
        <v>556.14</v>
      </c>
      <c r="N191" s="23"/>
      <c r="O191" s="23">
        <v>226.01</v>
      </c>
      <c r="P191" s="23">
        <v>13.5</v>
      </c>
      <c r="Q191" s="23"/>
      <c r="R191" s="23">
        <v>0</v>
      </c>
      <c r="S191" s="23">
        <v>0</v>
      </c>
      <c r="T191" s="23">
        <v>0</v>
      </c>
      <c r="U191" s="23">
        <v>0</v>
      </c>
      <c r="V191" s="23">
        <f t="shared" si="34"/>
        <v>795.65</v>
      </c>
      <c r="W191" s="43"/>
      <c r="X191" s="43"/>
    </row>
    <row r="192" spans="1:24" s="44" customFormat="1" x14ac:dyDescent="0.45">
      <c r="A192" s="35"/>
      <c r="B192" s="35"/>
      <c r="C192" s="35"/>
      <c r="D192" s="35"/>
      <c r="E192" s="35"/>
      <c r="F192" s="32" t="s">
        <v>242</v>
      </c>
      <c r="G192" s="32" t="s">
        <v>243</v>
      </c>
      <c r="H192" s="32" t="s">
        <v>335</v>
      </c>
      <c r="I192" s="32"/>
      <c r="J192" s="33">
        <f>M192/L192</f>
        <v>36.628911834789513</v>
      </c>
      <c r="K192" s="33"/>
      <c r="L192" s="33">
        <f t="shared" ref="L192:V192" si="35">ROUND(SUM(L186:L191),2)</f>
        <v>62.95</v>
      </c>
      <c r="M192" s="33">
        <f t="shared" si="35"/>
        <v>2305.79</v>
      </c>
      <c r="N192" s="33">
        <f t="shared" si="35"/>
        <v>0</v>
      </c>
      <c r="O192" s="33">
        <f t="shared" si="35"/>
        <v>1044.28</v>
      </c>
      <c r="P192" s="33">
        <f t="shared" si="35"/>
        <v>72</v>
      </c>
      <c r="Q192" s="33">
        <f>ROUND(SUM(Q186:Q191),2)</f>
        <v>0</v>
      </c>
      <c r="R192" s="33">
        <f t="shared" si="35"/>
        <v>0</v>
      </c>
      <c r="S192" s="33">
        <f t="shared" si="35"/>
        <v>0</v>
      </c>
      <c r="T192" s="33">
        <f t="shared" si="35"/>
        <v>0</v>
      </c>
      <c r="U192" s="33">
        <f t="shared" si="35"/>
        <v>0</v>
      </c>
      <c r="V192" s="33">
        <f t="shared" si="35"/>
        <v>3422.07</v>
      </c>
      <c r="W192" s="34"/>
      <c r="X192" s="35"/>
    </row>
    <row r="193" spans="1:24" x14ac:dyDescent="0.45">
      <c r="J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X193" s="16"/>
    </row>
    <row r="194" spans="1:24" x14ac:dyDescent="0.45">
      <c r="A194" s="13" t="s">
        <v>0</v>
      </c>
      <c r="B194" s="13" t="s">
        <v>1</v>
      </c>
      <c r="C194" s="13" t="s">
        <v>2</v>
      </c>
      <c r="D194" s="13" t="s">
        <v>3</v>
      </c>
      <c r="E194" s="13" t="s">
        <v>4</v>
      </c>
      <c r="F194" s="13" t="s">
        <v>5</v>
      </c>
      <c r="G194" s="13" t="s">
        <v>6</v>
      </c>
      <c r="H194" s="13" t="s">
        <v>7</v>
      </c>
      <c r="I194" s="13"/>
      <c r="J194" s="22" t="s">
        <v>8</v>
      </c>
      <c r="K194" s="13"/>
      <c r="L194" s="13" t="s">
        <v>9</v>
      </c>
      <c r="M194" s="22" t="s">
        <v>10</v>
      </c>
      <c r="N194" s="22" t="s">
        <v>11</v>
      </c>
      <c r="O194" s="22" t="s">
        <v>12</v>
      </c>
      <c r="P194" s="22" t="s">
        <v>13</v>
      </c>
      <c r="Q194" s="22"/>
      <c r="R194" s="22" t="s">
        <v>14</v>
      </c>
      <c r="S194" s="22" t="s">
        <v>15</v>
      </c>
      <c r="T194" s="22" t="s">
        <v>16</v>
      </c>
      <c r="U194" s="22" t="s">
        <v>137</v>
      </c>
      <c r="V194" s="22" t="s">
        <v>18</v>
      </c>
      <c r="X194" s="17"/>
    </row>
    <row r="195" spans="1:24" s="45" customFormat="1" x14ac:dyDescent="0.45">
      <c r="A195" s="43" t="s">
        <v>138</v>
      </c>
      <c r="B195" s="43" t="s">
        <v>139</v>
      </c>
      <c r="C195" s="43" t="s">
        <v>21</v>
      </c>
      <c r="D195" s="43" t="s">
        <v>193</v>
      </c>
      <c r="E195" s="43" t="s">
        <v>55</v>
      </c>
      <c r="F195" s="43" t="s">
        <v>246</v>
      </c>
      <c r="G195" s="43" t="s">
        <v>247</v>
      </c>
      <c r="H195" s="43" t="s">
        <v>248</v>
      </c>
      <c r="I195" s="43"/>
      <c r="J195" s="15"/>
      <c r="K195" s="43"/>
      <c r="L195" s="30">
        <v>3.44</v>
      </c>
      <c r="M195" s="23">
        <v>150</v>
      </c>
      <c r="N195" s="23"/>
      <c r="O195" s="23">
        <v>0</v>
      </c>
      <c r="P195" s="23">
        <v>0</v>
      </c>
      <c r="Q195" s="23"/>
      <c r="R195" s="23">
        <v>0</v>
      </c>
      <c r="S195" s="23">
        <v>0</v>
      </c>
      <c r="T195" s="23">
        <v>0</v>
      </c>
      <c r="U195" s="23">
        <v>0</v>
      </c>
      <c r="V195" s="23">
        <f t="shared" ref="V195:V200" si="36">ROUND(SUM(M195:Q195,S195:U195),2)</f>
        <v>150</v>
      </c>
      <c r="W195" s="15"/>
      <c r="X195" s="43"/>
    </row>
    <row r="196" spans="1:24" x14ac:dyDescent="0.45">
      <c r="A196" s="43" t="s">
        <v>138</v>
      </c>
      <c r="B196" s="43" t="s">
        <v>139</v>
      </c>
      <c r="C196" s="43" t="s">
        <v>21</v>
      </c>
      <c r="D196" s="43" t="s">
        <v>140</v>
      </c>
      <c r="E196" s="43" t="s">
        <v>145</v>
      </c>
      <c r="F196" s="43" t="s">
        <v>246</v>
      </c>
      <c r="G196" s="43" t="s">
        <v>247</v>
      </c>
      <c r="H196" s="43" t="s">
        <v>248</v>
      </c>
      <c r="J196" s="15"/>
      <c r="L196" s="23">
        <v>7.58</v>
      </c>
      <c r="M196" s="23">
        <v>184.5</v>
      </c>
      <c r="N196" s="23"/>
      <c r="O196" s="23">
        <v>75.44</v>
      </c>
      <c r="P196" s="23">
        <v>4.5</v>
      </c>
      <c r="Q196" s="23"/>
      <c r="R196" s="23">
        <v>0</v>
      </c>
      <c r="S196" s="23">
        <v>0</v>
      </c>
      <c r="T196" s="23">
        <v>0</v>
      </c>
      <c r="U196" s="23">
        <v>0</v>
      </c>
      <c r="V196" s="23">
        <f t="shared" si="36"/>
        <v>264.44</v>
      </c>
      <c r="X196" s="16"/>
    </row>
    <row r="197" spans="1:24" ht="15.75" x14ac:dyDescent="0.5">
      <c r="A197" s="43" t="s">
        <v>150</v>
      </c>
      <c r="B197" s="43" t="s">
        <v>151</v>
      </c>
      <c r="C197" s="43" t="s">
        <v>21</v>
      </c>
      <c r="D197" s="43" t="s">
        <v>220</v>
      </c>
      <c r="E197" s="43" t="s">
        <v>141</v>
      </c>
      <c r="F197" s="43" t="s">
        <v>246</v>
      </c>
      <c r="G197" s="43" t="s">
        <v>247</v>
      </c>
      <c r="H197" s="43" t="s">
        <v>248</v>
      </c>
      <c r="J197" s="43"/>
      <c r="L197" s="23">
        <v>6.87</v>
      </c>
      <c r="M197" s="23">
        <v>711.52</v>
      </c>
      <c r="N197" s="23"/>
      <c r="O197" s="23">
        <v>212.97</v>
      </c>
      <c r="P197" s="23">
        <v>9</v>
      </c>
      <c r="Q197" s="23"/>
      <c r="R197" s="23">
        <v>0</v>
      </c>
      <c r="S197" s="23">
        <v>0</v>
      </c>
      <c r="T197" s="23">
        <v>0</v>
      </c>
      <c r="U197" s="23">
        <v>0</v>
      </c>
      <c r="V197" s="23">
        <f t="shared" si="36"/>
        <v>933.49</v>
      </c>
      <c r="W197" s="19"/>
      <c r="X197" s="19"/>
    </row>
    <row r="198" spans="1:24" ht="15.75" x14ac:dyDescent="0.5">
      <c r="A198" s="43" t="s">
        <v>150</v>
      </c>
      <c r="B198" s="43" t="s">
        <v>151</v>
      </c>
      <c r="C198" s="43" t="s">
        <v>21</v>
      </c>
      <c r="D198" s="43" t="s">
        <v>157</v>
      </c>
      <c r="E198" s="43" t="s">
        <v>149</v>
      </c>
      <c r="F198" s="43" t="s">
        <v>246</v>
      </c>
      <c r="G198" s="43" t="s">
        <v>247</v>
      </c>
      <c r="H198" s="43" t="s">
        <v>248</v>
      </c>
      <c r="J198" s="43"/>
      <c r="L198" s="23">
        <v>11.94</v>
      </c>
      <c r="M198" s="23">
        <v>404.12</v>
      </c>
      <c r="N198" s="23"/>
      <c r="O198" s="23">
        <v>164.32</v>
      </c>
      <c r="P198" s="23">
        <v>13.5</v>
      </c>
      <c r="Q198" s="23"/>
      <c r="R198" s="23">
        <v>0</v>
      </c>
      <c r="S198" s="23">
        <v>0</v>
      </c>
      <c r="T198" s="23">
        <v>0</v>
      </c>
      <c r="U198" s="23">
        <v>0</v>
      </c>
      <c r="V198" s="23">
        <f t="shared" si="36"/>
        <v>581.94000000000005</v>
      </c>
      <c r="W198" s="19"/>
      <c r="X198" s="19"/>
    </row>
    <row r="199" spans="1:24" x14ac:dyDescent="0.45">
      <c r="A199" s="43" t="s">
        <v>150</v>
      </c>
      <c r="B199" s="43" t="s">
        <v>151</v>
      </c>
      <c r="C199" s="43" t="s">
        <v>21</v>
      </c>
      <c r="D199" s="43" t="s">
        <v>158</v>
      </c>
      <c r="E199" s="43" t="s">
        <v>159</v>
      </c>
      <c r="F199" s="43" t="s">
        <v>246</v>
      </c>
      <c r="G199" s="43" t="s">
        <v>247</v>
      </c>
      <c r="H199" s="43" t="s">
        <v>248</v>
      </c>
      <c r="J199" s="43"/>
      <c r="L199" s="23">
        <v>10.83</v>
      </c>
      <c r="M199" s="23">
        <v>452.14</v>
      </c>
      <c r="N199" s="23"/>
      <c r="O199" s="23">
        <v>164.52</v>
      </c>
      <c r="P199" s="23">
        <v>9</v>
      </c>
      <c r="Q199" s="23"/>
      <c r="R199" s="23">
        <v>0</v>
      </c>
      <c r="S199" s="23">
        <v>0</v>
      </c>
      <c r="T199" s="23">
        <v>0</v>
      </c>
      <c r="U199" s="23">
        <v>0</v>
      </c>
      <c r="V199" s="23">
        <f t="shared" si="36"/>
        <v>625.66</v>
      </c>
      <c r="W199" s="43"/>
      <c r="X199" s="43"/>
    </row>
    <row r="200" spans="1:24" s="44" customFormat="1" x14ac:dyDescent="0.45">
      <c r="A200" s="17" t="s">
        <v>150</v>
      </c>
      <c r="B200" s="17" t="s">
        <v>151</v>
      </c>
      <c r="C200" s="17" t="s">
        <v>21</v>
      </c>
      <c r="D200" s="17" t="s">
        <v>160</v>
      </c>
      <c r="E200" s="17" t="s">
        <v>161</v>
      </c>
      <c r="F200" s="17" t="s">
        <v>246</v>
      </c>
      <c r="G200" s="17" t="s">
        <v>247</v>
      </c>
      <c r="H200" s="17" t="s">
        <v>248</v>
      </c>
      <c r="I200" s="17"/>
      <c r="J200" s="18" t="s">
        <v>249</v>
      </c>
      <c r="K200" s="17"/>
      <c r="L200" s="27">
        <v>11.39</v>
      </c>
      <c r="M200" s="27">
        <v>277.45999999999998</v>
      </c>
      <c r="N200" s="27"/>
      <c r="O200" s="27">
        <v>98.35</v>
      </c>
      <c r="P200" s="27">
        <v>18</v>
      </c>
      <c r="Q200" s="27"/>
      <c r="R200" s="27">
        <v>0</v>
      </c>
      <c r="S200" s="27">
        <v>0</v>
      </c>
      <c r="T200" s="27">
        <v>0</v>
      </c>
      <c r="U200" s="27">
        <v>0</v>
      </c>
      <c r="V200" s="27">
        <f t="shared" si="36"/>
        <v>393.81</v>
      </c>
      <c r="W200" s="18"/>
      <c r="X200" s="43"/>
    </row>
    <row r="201" spans="1:24" s="44" customFormat="1" x14ac:dyDescent="0.45">
      <c r="A201" s="35"/>
      <c r="B201" s="35"/>
      <c r="C201" s="35"/>
      <c r="D201" s="35"/>
      <c r="E201" s="35"/>
      <c r="F201" s="32" t="s">
        <v>246</v>
      </c>
      <c r="G201" s="32" t="s">
        <v>247</v>
      </c>
      <c r="H201" s="32" t="s">
        <v>335</v>
      </c>
      <c r="I201" s="32"/>
      <c r="J201" s="33">
        <f>M201/L201</f>
        <v>41.877809798270889</v>
      </c>
      <c r="K201" s="33"/>
      <c r="L201" s="33">
        <f t="shared" ref="L201:V201" si="37">ROUND(SUM(L195:L200),2)</f>
        <v>52.05</v>
      </c>
      <c r="M201" s="33">
        <f t="shared" si="37"/>
        <v>2179.7399999999998</v>
      </c>
      <c r="N201" s="33">
        <f t="shared" si="37"/>
        <v>0</v>
      </c>
      <c r="O201" s="33">
        <f t="shared" si="37"/>
        <v>715.6</v>
      </c>
      <c r="P201" s="33">
        <f t="shared" si="37"/>
        <v>54</v>
      </c>
      <c r="Q201" s="33">
        <f>ROUND(SUM(Q195:Q200),2)</f>
        <v>0</v>
      </c>
      <c r="R201" s="33">
        <f t="shared" si="37"/>
        <v>0</v>
      </c>
      <c r="S201" s="33">
        <f t="shared" si="37"/>
        <v>0</v>
      </c>
      <c r="T201" s="33">
        <f t="shared" si="37"/>
        <v>0</v>
      </c>
      <c r="U201" s="33">
        <f t="shared" si="37"/>
        <v>0</v>
      </c>
      <c r="V201" s="33">
        <f t="shared" si="37"/>
        <v>2949.34</v>
      </c>
      <c r="W201" s="34"/>
      <c r="X201" s="35"/>
    </row>
    <row r="202" spans="1:24" x14ac:dyDescent="0.45">
      <c r="A202" s="17"/>
      <c r="B202" s="17"/>
      <c r="C202" s="17"/>
      <c r="D202" s="17"/>
      <c r="E202" s="17"/>
      <c r="F202" s="17"/>
      <c r="G202" s="17"/>
      <c r="H202" s="17"/>
      <c r="I202" s="17"/>
      <c r="J202" s="18"/>
      <c r="K202" s="17"/>
      <c r="L202" s="17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43"/>
    </row>
    <row r="203" spans="1:24" x14ac:dyDescent="0.45">
      <c r="A203" s="13" t="s">
        <v>0</v>
      </c>
      <c r="B203" s="13" t="s">
        <v>1</v>
      </c>
      <c r="C203" s="13" t="s">
        <v>2</v>
      </c>
      <c r="D203" s="13" t="s">
        <v>3</v>
      </c>
      <c r="E203" s="13" t="s">
        <v>4</v>
      </c>
      <c r="F203" s="13" t="s">
        <v>5</v>
      </c>
      <c r="G203" s="13" t="s">
        <v>6</v>
      </c>
      <c r="H203" s="13" t="s">
        <v>7</v>
      </c>
      <c r="I203" s="13"/>
      <c r="J203" s="22" t="s">
        <v>8</v>
      </c>
      <c r="K203" s="13"/>
      <c r="L203" s="13" t="s">
        <v>9</v>
      </c>
      <c r="M203" s="22" t="s">
        <v>10</v>
      </c>
      <c r="N203" s="22" t="s">
        <v>11</v>
      </c>
      <c r="O203" s="22" t="s">
        <v>12</v>
      </c>
      <c r="P203" s="22" t="s">
        <v>13</v>
      </c>
      <c r="Q203" s="22"/>
      <c r="R203" s="22" t="s">
        <v>14</v>
      </c>
      <c r="S203" s="22" t="s">
        <v>15</v>
      </c>
      <c r="T203" s="22" t="s">
        <v>16</v>
      </c>
      <c r="U203" s="22" t="s">
        <v>137</v>
      </c>
      <c r="V203" s="22" t="s">
        <v>18</v>
      </c>
      <c r="X203" s="43"/>
    </row>
    <row r="204" spans="1:24" s="45" customFormat="1" ht="15.75" x14ac:dyDescent="0.5">
      <c r="A204" s="43" t="s">
        <v>138</v>
      </c>
      <c r="B204" s="43" t="s">
        <v>139</v>
      </c>
      <c r="C204" s="43" t="s">
        <v>21</v>
      </c>
      <c r="D204" s="43" t="s">
        <v>193</v>
      </c>
      <c r="E204" s="43" t="s">
        <v>55</v>
      </c>
      <c r="F204" s="43" t="s">
        <v>250</v>
      </c>
      <c r="G204" s="43" t="s">
        <v>251</v>
      </c>
      <c r="H204" s="43" t="s">
        <v>252</v>
      </c>
      <c r="I204" s="43"/>
      <c r="J204" s="43"/>
      <c r="K204" s="43"/>
      <c r="L204" s="23">
        <v>4.7699999999999996</v>
      </c>
      <c r="M204" s="23">
        <v>150</v>
      </c>
      <c r="N204" s="23"/>
      <c r="O204" s="23">
        <v>0</v>
      </c>
      <c r="P204" s="23">
        <v>4.5</v>
      </c>
      <c r="Q204" s="23"/>
      <c r="R204" s="23">
        <v>0</v>
      </c>
      <c r="S204" s="23">
        <v>0</v>
      </c>
      <c r="T204" s="23">
        <v>0</v>
      </c>
      <c r="U204" s="23">
        <v>0</v>
      </c>
      <c r="V204" s="23">
        <f>ROUND(SUM(M204:Q204,S204:U204),2)</f>
        <v>154.5</v>
      </c>
      <c r="W204" s="19"/>
      <c r="X204" s="19"/>
    </row>
    <row r="205" spans="1:24" x14ac:dyDescent="0.45">
      <c r="A205" s="43" t="s">
        <v>150</v>
      </c>
      <c r="B205" s="43" t="s">
        <v>151</v>
      </c>
      <c r="C205" s="43" t="s">
        <v>21</v>
      </c>
      <c r="D205" s="43" t="s">
        <v>220</v>
      </c>
      <c r="E205" s="43" t="s">
        <v>141</v>
      </c>
      <c r="F205" s="43" t="s">
        <v>250</v>
      </c>
      <c r="G205" s="43" t="s">
        <v>251</v>
      </c>
      <c r="H205" s="43" t="s">
        <v>252</v>
      </c>
      <c r="J205" s="43"/>
      <c r="L205" s="23">
        <v>7.18</v>
      </c>
      <c r="M205" s="23">
        <v>711.52</v>
      </c>
      <c r="N205" s="23"/>
      <c r="O205" s="23">
        <v>212.97</v>
      </c>
      <c r="P205" s="23">
        <v>9</v>
      </c>
      <c r="Q205" s="23"/>
      <c r="R205" s="23">
        <v>0</v>
      </c>
      <c r="S205" s="23">
        <v>0</v>
      </c>
      <c r="T205" s="23">
        <v>0</v>
      </c>
      <c r="U205" s="23">
        <v>0</v>
      </c>
      <c r="V205" s="23">
        <f>ROUND(SUM(M205:Q205,S205:U205),2)</f>
        <v>933.49</v>
      </c>
      <c r="X205" s="43"/>
    </row>
    <row r="206" spans="1:24" x14ac:dyDescent="0.45">
      <c r="A206" s="43" t="s">
        <v>150</v>
      </c>
      <c r="B206" s="43" t="s">
        <v>151</v>
      </c>
      <c r="C206" s="43" t="s">
        <v>21</v>
      </c>
      <c r="D206" s="43" t="s">
        <v>158</v>
      </c>
      <c r="E206" s="43" t="s">
        <v>159</v>
      </c>
      <c r="F206" s="43" t="s">
        <v>250</v>
      </c>
      <c r="G206" s="43" t="s">
        <v>251</v>
      </c>
      <c r="H206" s="43" t="s">
        <v>252</v>
      </c>
      <c r="J206" s="43"/>
      <c r="L206" s="23">
        <v>11.38</v>
      </c>
      <c r="M206" s="23">
        <v>452.14</v>
      </c>
      <c r="N206" s="23"/>
      <c r="O206" s="23">
        <v>164.52</v>
      </c>
      <c r="P206" s="23">
        <v>13.5</v>
      </c>
      <c r="Q206" s="23"/>
      <c r="R206" s="23">
        <v>0</v>
      </c>
      <c r="S206" s="23">
        <v>0</v>
      </c>
      <c r="T206" s="23">
        <v>0</v>
      </c>
      <c r="U206" s="23">
        <v>0</v>
      </c>
      <c r="V206" s="23">
        <f>ROUND(SUM(M206:Q206,S206:U206),2)</f>
        <v>630.16</v>
      </c>
      <c r="X206" s="43"/>
    </row>
    <row r="207" spans="1:24" x14ac:dyDescent="0.45">
      <c r="A207" s="17" t="s">
        <v>168</v>
      </c>
      <c r="B207" s="17" t="s">
        <v>151</v>
      </c>
      <c r="C207" s="17" t="s">
        <v>21</v>
      </c>
      <c r="D207" s="17" t="s">
        <v>176</v>
      </c>
      <c r="E207" s="17" t="s">
        <v>149</v>
      </c>
      <c r="F207" s="17" t="s">
        <v>250</v>
      </c>
      <c r="G207" s="17" t="s">
        <v>251</v>
      </c>
      <c r="H207" s="17" t="s">
        <v>252</v>
      </c>
      <c r="I207" s="17"/>
      <c r="J207" s="18"/>
      <c r="K207" s="17"/>
      <c r="L207" s="27">
        <v>9.9499999999999993</v>
      </c>
      <c r="M207" s="27">
        <v>331.5</v>
      </c>
      <c r="N207" s="27"/>
      <c r="O207" s="27">
        <v>224.8</v>
      </c>
      <c r="P207" s="27">
        <v>13.5</v>
      </c>
      <c r="Q207" s="27"/>
      <c r="R207" s="27">
        <v>0</v>
      </c>
      <c r="S207" s="27">
        <v>0</v>
      </c>
      <c r="T207" s="27">
        <v>0</v>
      </c>
      <c r="U207" s="27">
        <v>0</v>
      </c>
      <c r="V207" s="27">
        <f>ROUND(SUM(M207:Q207,S207:U207),2)</f>
        <v>569.79999999999995</v>
      </c>
      <c r="W207" s="18"/>
      <c r="X207" s="43"/>
    </row>
    <row r="208" spans="1:24" s="46" customFormat="1" x14ac:dyDescent="0.45">
      <c r="A208" s="46" t="s">
        <v>168</v>
      </c>
      <c r="B208" s="46" t="s">
        <v>151</v>
      </c>
      <c r="C208" s="46" t="s">
        <v>21</v>
      </c>
      <c r="D208" s="46" t="s">
        <v>177</v>
      </c>
      <c r="E208" s="46" t="s">
        <v>87</v>
      </c>
      <c r="F208" s="46" t="s">
        <v>250</v>
      </c>
      <c r="G208" s="46" t="s">
        <v>251</v>
      </c>
      <c r="H208" s="46" t="s">
        <v>252</v>
      </c>
      <c r="J208" s="46" t="s">
        <v>253</v>
      </c>
      <c r="L208" s="30">
        <v>11.01</v>
      </c>
      <c r="M208" s="30">
        <v>202.33</v>
      </c>
      <c r="N208" s="30"/>
      <c r="O208" s="30">
        <v>48.39</v>
      </c>
      <c r="P208" s="30">
        <v>13.5</v>
      </c>
      <c r="Q208" s="30"/>
      <c r="R208" s="30">
        <v>0</v>
      </c>
      <c r="S208" s="30">
        <v>0</v>
      </c>
      <c r="T208" s="30">
        <v>0</v>
      </c>
      <c r="U208" s="30">
        <v>0</v>
      </c>
      <c r="V208" s="30">
        <f>ROUND(SUM(M208:Q208,S208:U208),2)</f>
        <v>264.22000000000003</v>
      </c>
      <c r="W208" s="56"/>
    </row>
    <row r="209" spans="1:24" s="44" customFormat="1" x14ac:dyDescent="0.45">
      <c r="F209" s="32" t="s">
        <v>250</v>
      </c>
      <c r="G209" s="32" t="s">
        <v>251</v>
      </c>
      <c r="H209" s="32" t="s">
        <v>335</v>
      </c>
      <c r="I209" s="32"/>
      <c r="J209" s="33">
        <f>M209/L209</f>
        <v>41.713479340708965</v>
      </c>
      <c r="K209" s="33"/>
      <c r="L209" s="33">
        <f t="shared" ref="L209:V209" si="38">ROUND(SUM(L204:L208),2)</f>
        <v>44.29</v>
      </c>
      <c r="M209" s="33">
        <f t="shared" si="38"/>
        <v>1847.49</v>
      </c>
      <c r="N209" s="33">
        <f t="shared" si="38"/>
        <v>0</v>
      </c>
      <c r="O209" s="33">
        <f t="shared" si="38"/>
        <v>650.67999999999995</v>
      </c>
      <c r="P209" s="33">
        <f t="shared" si="38"/>
        <v>54</v>
      </c>
      <c r="Q209" s="33">
        <f>ROUND(SUM(Q204:Q208),2)</f>
        <v>0</v>
      </c>
      <c r="R209" s="33">
        <f t="shared" si="38"/>
        <v>0</v>
      </c>
      <c r="S209" s="33">
        <f t="shared" si="38"/>
        <v>0</v>
      </c>
      <c r="T209" s="33">
        <f t="shared" si="38"/>
        <v>0</v>
      </c>
      <c r="U209" s="33">
        <f t="shared" si="38"/>
        <v>0</v>
      </c>
      <c r="V209" s="33">
        <f t="shared" si="38"/>
        <v>2552.17</v>
      </c>
      <c r="W209" s="48"/>
      <c r="X209" s="35"/>
    </row>
    <row r="210" spans="1:24" s="44" customFormat="1" ht="7.5" customHeight="1" x14ac:dyDescent="0.45">
      <c r="A210" s="49"/>
      <c r="B210" s="49"/>
      <c r="C210" s="49"/>
      <c r="D210" s="49"/>
      <c r="E210" s="49"/>
      <c r="F210" s="49"/>
      <c r="G210" s="49"/>
      <c r="H210" s="49"/>
      <c r="I210" s="49"/>
      <c r="J210" s="15"/>
      <c r="K210" s="49"/>
      <c r="L210" s="49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43"/>
    </row>
    <row r="211" spans="1:24" x14ac:dyDescent="0.45">
      <c r="A211" s="13" t="s">
        <v>0</v>
      </c>
      <c r="B211" s="13" t="s">
        <v>1</v>
      </c>
      <c r="C211" s="13" t="s">
        <v>2</v>
      </c>
      <c r="D211" s="13" t="s">
        <v>3</v>
      </c>
      <c r="E211" s="13" t="s">
        <v>4</v>
      </c>
      <c r="F211" s="13" t="s">
        <v>5</v>
      </c>
      <c r="G211" s="13" t="s">
        <v>6</v>
      </c>
      <c r="H211" s="13" t="s">
        <v>7</v>
      </c>
      <c r="I211" s="13"/>
      <c r="J211" s="22" t="s">
        <v>8</v>
      </c>
      <c r="K211" s="13"/>
      <c r="L211" s="13" t="s">
        <v>9</v>
      </c>
      <c r="M211" s="22" t="s">
        <v>10</v>
      </c>
      <c r="N211" s="22" t="s">
        <v>11</v>
      </c>
      <c r="O211" s="22" t="s">
        <v>12</v>
      </c>
      <c r="P211" s="22" t="s">
        <v>13</v>
      </c>
      <c r="Q211" s="22"/>
      <c r="R211" s="22" t="s">
        <v>14</v>
      </c>
      <c r="S211" s="22" t="s">
        <v>15</v>
      </c>
      <c r="T211" s="22" t="s">
        <v>16</v>
      </c>
      <c r="U211" s="22" t="s">
        <v>137</v>
      </c>
      <c r="V211" s="22" t="s">
        <v>18</v>
      </c>
      <c r="W211" s="18"/>
      <c r="X211" s="43"/>
    </row>
    <row r="212" spans="1:24" ht="15.75" x14ac:dyDescent="0.5">
      <c r="A212" s="43" t="s">
        <v>150</v>
      </c>
      <c r="B212" s="43" t="s">
        <v>151</v>
      </c>
      <c r="C212" s="43" t="s">
        <v>21</v>
      </c>
      <c r="D212" s="43" t="s">
        <v>152</v>
      </c>
      <c r="E212" s="43" t="s">
        <v>23</v>
      </c>
      <c r="F212" s="43" t="s">
        <v>76</v>
      </c>
      <c r="G212" s="43" t="s">
        <v>254</v>
      </c>
      <c r="H212" s="43" t="s">
        <v>255</v>
      </c>
      <c r="J212" s="43"/>
      <c r="L212" s="23">
        <v>10.039999999999999</v>
      </c>
      <c r="M212" s="23">
        <v>383.05</v>
      </c>
      <c r="N212" s="23"/>
      <c r="O212" s="23">
        <v>247.1</v>
      </c>
      <c r="P212" s="23">
        <v>9</v>
      </c>
      <c r="Q212" s="23"/>
      <c r="R212" s="23">
        <v>0</v>
      </c>
      <c r="S212" s="23">
        <v>0</v>
      </c>
      <c r="T212" s="23">
        <v>0</v>
      </c>
      <c r="U212" s="23">
        <v>0</v>
      </c>
      <c r="V212" s="23">
        <f>ROUND(SUM(M212:Q212,S212:U212),2)</f>
        <v>639.15</v>
      </c>
      <c r="W212" s="19"/>
      <c r="X212" s="19"/>
    </row>
    <row r="213" spans="1:24" x14ac:dyDescent="0.45">
      <c r="A213" s="43" t="s">
        <v>150</v>
      </c>
      <c r="B213" s="43" t="s">
        <v>151</v>
      </c>
      <c r="C213" s="43" t="s">
        <v>21</v>
      </c>
      <c r="D213" s="43" t="s">
        <v>152</v>
      </c>
      <c r="E213" s="43" t="s">
        <v>156</v>
      </c>
      <c r="F213" s="43" t="s">
        <v>76</v>
      </c>
      <c r="G213" s="43" t="s">
        <v>254</v>
      </c>
      <c r="H213" s="43" t="s">
        <v>255</v>
      </c>
      <c r="J213" s="43"/>
      <c r="L213" s="23">
        <v>10.11</v>
      </c>
      <c r="M213" s="23">
        <v>308.01</v>
      </c>
      <c r="N213" s="23"/>
      <c r="O213" s="23">
        <v>193.94</v>
      </c>
      <c r="P213" s="23">
        <v>9</v>
      </c>
      <c r="Q213" s="23"/>
      <c r="R213" s="23">
        <v>0</v>
      </c>
      <c r="S213" s="23">
        <v>0</v>
      </c>
      <c r="T213" s="23">
        <v>0</v>
      </c>
      <c r="U213" s="23">
        <v>0</v>
      </c>
      <c r="V213" s="23">
        <f>ROUND(SUM(M213:Q213,S213:U213),2)</f>
        <v>510.95</v>
      </c>
      <c r="W213" s="43"/>
      <c r="X213" s="43"/>
    </row>
    <row r="214" spans="1:24" s="45" customFormat="1" x14ac:dyDescent="0.45">
      <c r="A214" s="43" t="s">
        <v>150</v>
      </c>
      <c r="B214" s="43" t="s">
        <v>151</v>
      </c>
      <c r="C214" s="43" t="s">
        <v>21</v>
      </c>
      <c r="D214" s="43" t="s">
        <v>157</v>
      </c>
      <c r="E214" s="43" t="s">
        <v>149</v>
      </c>
      <c r="F214" s="43" t="s">
        <v>76</v>
      </c>
      <c r="G214" s="43" t="s">
        <v>254</v>
      </c>
      <c r="H214" s="43" t="s">
        <v>255</v>
      </c>
      <c r="I214" s="43"/>
      <c r="J214" s="15"/>
      <c r="K214" s="43"/>
      <c r="L214" s="23">
        <v>11.91</v>
      </c>
      <c r="M214" s="23">
        <v>404.12</v>
      </c>
      <c r="N214" s="23"/>
      <c r="O214" s="23">
        <v>164.32</v>
      </c>
      <c r="P214" s="23">
        <v>13.5</v>
      </c>
      <c r="Q214" s="23"/>
      <c r="R214" s="23">
        <v>0</v>
      </c>
      <c r="S214" s="23">
        <v>0</v>
      </c>
      <c r="T214" s="23">
        <v>0</v>
      </c>
      <c r="U214" s="23">
        <v>0</v>
      </c>
      <c r="V214" s="23">
        <f>ROUND(SUM(M214:Q214,S214:U214),2)</f>
        <v>581.94000000000005</v>
      </c>
      <c r="W214" s="15"/>
      <c r="X214" s="43"/>
    </row>
    <row r="215" spans="1:24" x14ac:dyDescent="0.45">
      <c r="A215" s="43" t="s">
        <v>150</v>
      </c>
      <c r="B215" s="43" t="s">
        <v>151</v>
      </c>
      <c r="C215" s="43" t="s">
        <v>21</v>
      </c>
      <c r="D215" s="43" t="s">
        <v>158</v>
      </c>
      <c r="E215" s="43" t="s">
        <v>159</v>
      </c>
      <c r="F215" s="43" t="s">
        <v>76</v>
      </c>
      <c r="G215" s="43" t="s">
        <v>254</v>
      </c>
      <c r="H215" s="43" t="s">
        <v>255</v>
      </c>
      <c r="J215" s="15"/>
      <c r="L215" s="30">
        <v>11.49</v>
      </c>
      <c r="M215" s="23">
        <v>452.14</v>
      </c>
      <c r="N215" s="23"/>
      <c r="O215" s="23">
        <v>164.52</v>
      </c>
      <c r="P215" s="23">
        <v>13.5</v>
      </c>
      <c r="Q215" s="23"/>
      <c r="R215" s="23">
        <v>0</v>
      </c>
      <c r="S215" s="23">
        <v>0</v>
      </c>
      <c r="T215" s="23">
        <v>0</v>
      </c>
      <c r="U215" s="23">
        <v>0</v>
      </c>
      <c r="V215" s="23">
        <f>ROUND(SUM(M215:Q215,S215:U215),2)</f>
        <v>630.16</v>
      </c>
      <c r="X215" s="43"/>
    </row>
    <row r="216" spans="1:24" s="46" customFormat="1" x14ac:dyDescent="0.45">
      <c r="A216" s="43" t="s">
        <v>168</v>
      </c>
      <c r="B216" s="43" t="s">
        <v>151</v>
      </c>
      <c r="C216" s="43" t="s">
        <v>21</v>
      </c>
      <c r="D216" s="43" t="s">
        <v>169</v>
      </c>
      <c r="E216" s="43" t="s">
        <v>141</v>
      </c>
      <c r="F216" s="43" t="s">
        <v>76</v>
      </c>
      <c r="G216" s="43" t="s">
        <v>254</v>
      </c>
      <c r="H216" s="43" t="s">
        <v>255</v>
      </c>
      <c r="I216" s="43"/>
      <c r="J216" s="15" t="s">
        <v>256</v>
      </c>
      <c r="K216" s="43"/>
      <c r="L216" s="23">
        <v>12.01</v>
      </c>
      <c r="M216" s="23">
        <v>556.14</v>
      </c>
      <c r="N216" s="23"/>
      <c r="O216" s="23">
        <v>226.01</v>
      </c>
      <c r="P216" s="23">
        <v>13.5</v>
      </c>
      <c r="Q216" s="23"/>
      <c r="R216" s="23">
        <v>0</v>
      </c>
      <c r="S216" s="23">
        <v>0</v>
      </c>
      <c r="T216" s="23">
        <v>0</v>
      </c>
      <c r="U216" s="23">
        <v>0</v>
      </c>
      <c r="V216" s="23">
        <f>ROUND(SUM(M216:Q216,S216:U216),2)</f>
        <v>795.65</v>
      </c>
      <c r="W216" s="15"/>
      <c r="X216" s="16"/>
    </row>
    <row r="217" spans="1:24" s="44" customFormat="1" x14ac:dyDescent="0.45">
      <c r="F217" s="32" t="s">
        <v>76</v>
      </c>
      <c r="G217" s="32" t="s">
        <v>254</v>
      </c>
      <c r="H217" s="32" t="s">
        <v>335</v>
      </c>
      <c r="I217" s="32"/>
      <c r="J217" s="33">
        <f>M217/L217</f>
        <v>37.85925125989921</v>
      </c>
      <c r="K217" s="33"/>
      <c r="L217" s="33">
        <f t="shared" ref="L217:V217" si="39">ROUND(SUM(L212:L216),2)</f>
        <v>55.56</v>
      </c>
      <c r="M217" s="33">
        <f t="shared" si="39"/>
        <v>2103.46</v>
      </c>
      <c r="N217" s="33">
        <f t="shared" si="39"/>
        <v>0</v>
      </c>
      <c r="O217" s="33">
        <f t="shared" si="39"/>
        <v>995.89</v>
      </c>
      <c r="P217" s="33">
        <f t="shared" si="39"/>
        <v>58.5</v>
      </c>
      <c r="Q217" s="33">
        <f>ROUND(SUM(Q212:Q216),2)</f>
        <v>0</v>
      </c>
      <c r="R217" s="33">
        <f t="shared" si="39"/>
        <v>0</v>
      </c>
      <c r="S217" s="33">
        <f t="shared" si="39"/>
        <v>0</v>
      </c>
      <c r="T217" s="33">
        <f t="shared" si="39"/>
        <v>0</v>
      </c>
      <c r="U217" s="33">
        <f t="shared" si="39"/>
        <v>0</v>
      </c>
      <c r="V217" s="33">
        <f t="shared" si="39"/>
        <v>3157.85</v>
      </c>
    </row>
    <row r="218" spans="1:24" x14ac:dyDescent="0.45">
      <c r="A218" s="17"/>
      <c r="B218" s="17"/>
      <c r="C218" s="17"/>
      <c r="D218" s="17"/>
      <c r="E218" s="17"/>
      <c r="F218" s="17"/>
      <c r="G218" s="17"/>
      <c r="H218" s="17"/>
      <c r="I218" s="17"/>
      <c r="J218" s="18"/>
      <c r="K218" s="17"/>
      <c r="L218" s="17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7"/>
    </row>
    <row r="219" spans="1:24" s="44" customFormat="1" ht="7.5" customHeight="1" x14ac:dyDescent="0.45">
      <c r="A219" s="13" t="s">
        <v>0</v>
      </c>
      <c r="B219" s="13" t="s">
        <v>1</v>
      </c>
      <c r="C219" s="13" t="s">
        <v>2</v>
      </c>
      <c r="D219" s="13" t="s">
        <v>3</v>
      </c>
      <c r="E219" s="13" t="s">
        <v>4</v>
      </c>
      <c r="F219" s="13" t="s">
        <v>5</v>
      </c>
      <c r="G219" s="13" t="s">
        <v>6</v>
      </c>
      <c r="H219" s="13" t="s">
        <v>7</v>
      </c>
      <c r="I219" s="13"/>
      <c r="J219" s="22" t="s">
        <v>8</v>
      </c>
      <c r="K219" s="13"/>
      <c r="L219" s="13" t="s">
        <v>9</v>
      </c>
      <c r="M219" s="22" t="s">
        <v>10</v>
      </c>
      <c r="N219" s="22" t="s">
        <v>11</v>
      </c>
      <c r="O219" s="22" t="s">
        <v>12</v>
      </c>
      <c r="P219" s="22" t="s">
        <v>13</v>
      </c>
      <c r="Q219" s="22"/>
      <c r="R219" s="22" t="s">
        <v>14</v>
      </c>
      <c r="S219" s="22" t="s">
        <v>15</v>
      </c>
      <c r="T219" s="22" t="s">
        <v>16</v>
      </c>
      <c r="U219" s="22" t="s">
        <v>137</v>
      </c>
      <c r="V219" s="22" t="s">
        <v>18</v>
      </c>
      <c r="W219" s="18"/>
    </row>
    <row r="220" spans="1:24" x14ac:dyDescent="0.45">
      <c r="A220" s="43" t="s">
        <v>138</v>
      </c>
      <c r="B220" s="43" t="s">
        <v>139</v>
      </c>
      <c r="C220" s="43" t="s">
        <v>21</v>
      </c>
      <c r="D220" s="43" t="s">
        <v>193</v>
      </c>
      <c r="E220" s="43" t="s">
        <v>55</v>
      </c>
      <c r="F220" s="43" t="s">
        <v>257</v>
      </c>
      <c r="G220" s="43" t="s">
        <v>258</v>
      </c>
      <c r="H220" s="43" t="s">
        <v>259</v>
      </c>
      <c r="J220" s="15"/>
      <c r="L220" s="23">
        <v>4.76</v>
      </c>
      <c r="M220" s="23">
        <v>150</v>
      </c>
      <c r="N220" s="23"/>
      <c r="O220" s="23">
        <v>0</v>
      </c>
      <c r="P220" s="23">
        <v>4.5</v>
      </c>
      <c r="Q220" s="23"/>
      <c r="R220" s="23">
        <v>0</v>
      </c>
      <c r="S220" s="23">
        <v>0</v>
      </c>
      <c r="T220" s="23">
        <v>0</v>
      </c>
      <c r="U220" s="23">
        <v>0</v>
      </c>
      <c r="V220" s="23">
        <f>ROUND(SUM(M220:Q220,S220:U220),2)</f>
        <v>154.5</v>
      </c>
      <c r="X220" s="16"/>
    </row>
    <row r="221" spans="1:24" x14ac:dyDescent="0.45">
      <c r="A221" s="43" t="s">
        <v>138</v>
      </c>
      <c r="B221" s="43" t="s">
        <v>139</v>
      </c>
      <c r="C221" s="43" t="s">
        <v>21</v>
      </c>
      <c r="D221" s="43" t="s">
        <v>140</v>
      </c>
      <c r="E221" s="43" t="s">
        <v>145</v>
      </c>
      <c r="F221" s="43" t="s">
        <v>257</v>
      </c>
      <c r="G221" s="43" t="s">
        <v>258</v>
      </c>
      <c r="H221" s="43" t="s">
        <v>259</v>
      </c>
      <c r="J221" s="43"/>
      <c r="L221" s="30">
        <v>8.24</v>
      </c>
      <c r="M221" s="23">
        <v>184.5</v>
      </c>
      <c r="N221" s="23"/>
      <c r="O221" s="23">
        <v>75.44</v>
      </c>
      <c r="P221" s="23">
        <v>9</v>
      </c>
      <c r="Q221" s="23"/>
      <c r="R221" s="23">
        <v>0</v>
      </c>
      <c r="S221" s="23">
        <v>0</v>
      </c>
      <c r="T221" s="23">
        <v>0</v>
      </c>
      <c r="U221" s="23">
        <v>0</v>
      </c>
      <c r="V221" s="23">
        <f>ROUND(SUM(M221:Q221,S221:U221),2)</f>
        <v>268.94</v>
      </c>
      <c r="X221" s="43"/>
    </row>
    <row r="222" spans="1:24" x14ac:dyDescent="0.45">
      <c r="A222" s="43" t="s">
        <v>150</v>
      </c>
      <c r="B222" s="43" t="s">
        <v>151</v>
      </c>
      <c r="C222" s="43" t="s">
        <v>21</v>
      </c>
      <c r="D222" s="43" t="s">
        <v>220</v>
      </c>
      <c r="E222" s="43" t="s">
        <v>141</v>
      </c>
      <c r="F222" s="43" t="s">
        <v>257</v>
      </c>
      <c r="G222" s="43" t="s">
        <v>258</v>
      </c>
      <c r="H222" s="43" t="s">
        <v>259</v>
      </c>
      <c r="J222" s="43"/>
      <c r="L222" s="23">
        <v>6.79</v>
      </c>
      <c r="M222" s="23">
        <v>711.52</v>
      </c>
      <c r="N222" s="23"/>
      <c r="O222" s="23">
        <v>212.97</v>
      </c>
      <c r="P222" s="23">
        <v>9</v>
      </c>
      <c r="Q222" s="23"/>
      <c r="R222" s="23">
        <v>0</v>
      </c>
      <c r="S222" s="23">
        <v>0</v>
      </c>
      <c r="T222" s="23">
        <v>0</v>
      </c>
      <c r="U222" s="23">
        <v>0</v>
      </c>
      <c r="V222" s="23">
        <f>ROUND(SUM(M222:Q222,S222:U222),2)</f>
        <v>933.49</v>
      </c>
      <c r="X222" s="17"/>
    </row>
    <row r="223" spans="1:24" s="45" customFormat="1" x14ac:dyDescent="0.45">
      <c r="A223" s="43" t="s">
        <v>150</v>
      </c>
      <c r="B223" s="43" t="s">
        <v>151</v>
      </c>
      <c r="C223" s="43" t="s">
        <v>21</v>
      </c>
      <c r="D223" s="43" t="s">
        <v>157</v>
      </c>
      <c r="E223" s="43" t="s">
        <v>149</v>
      </c>
      <c r="F223" s="43" t="s">
        <v>257</v>
      </c>
      <c r="G223" s="43" t="s">
        <v>258</v>
      </c>
      <c r="H223" s="43" t="s">
        <v>259</v>
      </c>
      <c r="I223" s="43"/>
      <c r="J223" s="15"/>
      <c r="K223" s="43"/>
      <c r="L223" s="23">
        <v>11.88</v>
      </c>
      <c r="M223" s="23">
        <v>404.12</v>
      </c>
      <c r="N223" s="23"/>
      <c r="O223" s="23">
        <v>164.32</v>
      </c>
      <c r="P223" s="23">
        <v>13.5</v>
      </c>
      <c r="Q223" s="23"/>
      <c r="R223" s="23">
        <v>0</v>
      </c>
      <c r="S223" s="23">
        <v>0</v>
      </c>
      <c r="T223" s="23">
        <v>0</v>
      </c>
      <c r="U223" s="23">
        <v>0</v>
      </c>
      <c r="V223" s="23">
        <f>ROUND(SUM(M223:Q223,S223:U223),2)</f>
        <v>581.94000000000005</v>
      </c>
      <c r="W223" s="15"/>
      <c r="X223" s="43"/>
    </row>
    <row r="224" spans="1:24" x14ac:dyDescent="0.45">
      <c r="A224" s="17" t="s">
        <v>150</v>
      </c>
      <c r="B224" s="17" t="s">
        <v>151</v>
      </c>
      <c r="C224" s="17" t="s">
        <v>21</v>
      </c>
      <c r="D224" s="17" t="s">
        <v>158</v>
      </c>
      <c r="E224" s="17" t="s">
        <v>159</v>
      </c>
      <c r="F224" s="17" t="s">
        <v>257</v>
      </c>
      <c r="G224" s="17" t="s">
        <v>258</v>
      </c>
      <c r="H224" s="17" t="s">
        <v>259</v>
      </c>
      <c r="I224" s="17"/>
      <c r="J224" s="18"/>
      <c r="K224" s="17"/>
      <c r="L224" s="27">
        <v>11.47</v>
      </c>
      <c r="M224" s="27">
        <v>452.14</v>
      </c>
      <c r="N224" s="27"/>
      <c r="O224" s="27">
        <v>164.52</v>
      </c>
      <c r="P224" s="27">
        <v>13.5</v>
      </c>
      <c r="Q224" s="27"/>
      <c r="R224" s="27">
        <v>0</v>
      </c>
      <c r="S224" s="27">
        <v>0</v>
      </c>
      <c r="T224" s="27">
        <v>0</v>
      </c>
      <c r="U224" s="27">
        <v>0</v>
      </c>
      <c r="V224" s="27">
        <f>ROUND(SUM(M224:Q224,S224:U224),2)</f>
        <v>630.16</v>
      </c>
      <c r="W224" s="18"/>
      <c r="X224" s="13"/>
    </row>
    <row r="225" spans="1:24" s="44" customFormat="1" ht="15.75" x14ac:dyDescent="0.5">
      <c r="F225" s="32" t="s">
        <v>257</v>
      </c>
      <c r="G225" s="32" t="s">
        <v>258</v>
      </c>
      <c r="H225" s="32" t="s">
        <v>335</v>
      </c>
      <c r="I225" s="32"/>
      <c r="J225" s="33">
        <f>M225/L225</f>
        <v>44.095503013444599</v>
      </c>
      <c r="K225" s="33"/>
      <c r="L225" s="33">
        <f t="shared" ref="L225:V225" si="40">ROUND(SUM(L220:L224),2)</f>
        <v>43.14</v>
      </c>
      <c r="M225" s="33">
        <f t="shared" si="40"/>
        <v>1902.28</v>
      </c>
      <c r="N225" s="33">
        <f t="shared" si="40"/>
        <v>0</v>
      </c>
      <c r="O225" s="33">
        <f t="shared" si="40"/>
        <v>617.25</v>
      </c>
      <c r="P225" s="33">
        <f t="shared" si="40"/>
        <v>49.5</v>
      </c>
      <c r="Q225" s="33">
        <f>ROUND(SUM(Q220:Q224),2)</f>
        <v>0</v>
      </c>
      <c r="R225" s="33">
        <f t="shared" si="40"/>
        <v>0</v>
      </c>
      <c r="S225" s="33">
        <f t="shared" si="40"/>
        <v>0</v>
      </c>
      <c r="T225" s="33">
        <f t="shared" si="40"/>
        <v>0</v>
      </c>
      <c r="U225" s="33">
        <f t="shared" si="40"/>
        <v>0</v>
      </c>
      <c r="V225" s="33">
        <f t="shared" si="40"/>
        <v>2569.0300000000002</v>
      </c>
      <c r="W225" s="38"/>
      <c r="X225" s="38"/>
    </row>
    <row r="226" spans="1:24" ht="8.4499999999999993" customHeight="1" x14ac:dyDescent="0.5">
      <c r="J226" s="43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9"/>
      <c r="X226" s="19"/>
    </row>
    <row r="227" spans="1:24" s="44" customFormat="1" ht="22.9" customHeight="1" x14ac:dyDescent="0.45">
      <c r="A227" s="13" t="s">
        <v>0</v>
      </c>
      <c r="B227" s="13" t="s">
        <v>1</v>
      </c>
      <c r="C227" s="13" t="s">
        <v>2</v>
      </c>
      <c r="D227" s="13" t="s">
        <v>3</v>
      </c>
      <c r="E227" s="13" t="s">
        <v>4</v>
      </c>
      <c r="F227" s="13" t="s">
        <v>5</v>
      </c>
      <c r="G227" s="13" t="s">
        <v>6</v>
      </c>
      <c r="H227" s="13" t="s">
        <v>7</v>
      </c>
      <c r="I227" s="13"/>
      <c r="J227" s="22" t="s">
        <v>8</v>
      </c>
      <c r="K227" s="13"/>
      <c r="L227" s="13" t="s">
        <v>9</v>
      </c>
      <c r="M227" s="22" t="s">
        <v>10</v>
      </c>
      <c r="N227" s="22" t="s">
        <v>11</v>
      </c>
      <c r="O227" s="22" t="s">
        <v>12</v>
      </c>
      <c r="P227" s="22" t="s">
        <v>13</v>
      </c>
      <c r="Q227" s="22"/>
      <c r="R227" s="22" t="s">
        <v>14</v>
      </c>
      <c r="S227" s="22" t="s">
        <v>15</v>
      </c>
      <c r="T227" s="22" t="s">
        <v>16</v>
      </c>
      <c r="U227" s="22" t="s">
        <v>137</v>
      </c>
      <c r="V227" s="22" t="s">
        <v>18</v>
      </c>
      <c r="W227" s="43"/>
      <c r="X227" s="43"/>
    </row>
    <row r="228" spans="1:24" x14ac:dyDescent="0.45">
      <c r="A228" s="43" t="s">
        <v>150</v>
      </c>
      <c r="B228" s="43" t="s">
        <v>151</v>
      </c>
      <c r="C228" s="43" t="s">
        <v>21</v>
      </c>
      <c r="D228" s="43" t="s">
        <v>157</v>
      </c>
      <c r="E228" s="43" t="s">
        <v>149</v>
      </c>
      <c r="F228" s="43" t="s">
        <v>260</v>
      </c>
      <c r="G228" s="43" t="s">
        <v>261</v>
      </c>
      <c r="H228" s="43" t="s">
        <v>262</v>
      </c>
      <c r="J228" s="15" t="s">
        <v>28</v>
      </c>
      <c r="L228" s="23">
        <v>11.9</v>
      </c>
      <c r="M228" s="23">
        <v>404.12</v>
      </c>
      <c r="N228" s="23"/>
      <c r="O228" s="23">
        <v>164.32</v>
      </c>
      <c r="P228" s="23">
        <v>13.5</v>
      </c>
      <c r="Q228" s="23"/>
      <c r="R228" s="23">
        <v>0</v>
      </c>
      <c r="S228" s="23">
        <v>0</v>
      </c>
      <c r="T228" s="23">
        <v>0</v>
      </c>
      <c r="U228" s="23">
        <v>0</v>
      </c>
      <c r="V228" s="23">
        <f>ROUND(SUM(M228:Q228,S228:U228),2)</f>
        <v>581.94000000000005</v>
      </c>
      <c r="X228" s="17"/>
    </row>
    <row r="229" spans="1:24" s="44" customFormat="1" x14ac:dyDescent="0.45">
      <c r="A229" s="35"/>
      <c r="B229" s="35"/>
      <c r="C229" s="35"/>
      <c r="D229" s="35"/>
      <c r="E229" s="35"/>
      <c r="F229" s="32" t="s">
        <v>260</v>
      </c>
      <c r="G229" s="32" t="s">
        <v>261</v>
      </c>
      <c r="H229" s="32" t="s">
        <v>335</v>
      </c>
      <c r="I229" s="32"/>
      <c r="J229" s="33">
        <f>M229/L229</f>
        <v>33.959663865546219</v>
      </c>
      <c r="K229" s="33"/>
      <c r="L229" s="33">
        <f t="shared" ref="L229:V229" si="41">ROUND(SUM(L228:L228),2)</f>
        <v>11.9</v>
      </c>
      <c r="M229" s="33">
        <f t="shared" si="41"/>
        <v>404.12</v>
      </c>
      <c r="N229" s="33">
        <f t="shared" si="41"/>
        <v>0</v>
      </c>
      <c r="O229" s="33">
        <f t="shared" si="41"/>
        <v>164.32</v>
      </c>
      <c r="P229" s="33">
        <f t="shared" si="41"/>
        <v>13.5</v>
      </c>
      <c r="Q229" s="33">
        <f>ROUND(SUM(Q228:Q228),2)</f>
        <v>0</v>
      </c>
      <c r="R229" s="33">
        <f t="shared" si="41"/>
        <v>0</v>
      </c>
      <c r="S229" s="33">
        <f t="shared" si="41"/>
        <v>0</v>
      </c>
      <c r="T229" s="33">
        <f t="shared" si="41"/>
        <v>0</v>
      </c>
      <c r="U229" s="33">
        <f t="shared" si="41"/>
        <v>0</v>
      </c>
      <c r="V229" s="33">
        <f t="shared" si="41"/>
        <v>581.94000000000005</v>
      </c>
      <c r="W229" s="34"/>
      <c r="X229" s="35"/>
    </row>
    <row r="230" spans="1:24" x14ac:dyDescent="0.45">
      <c r="A230" s="17"/>
      <c r="B230" s="17"/>
      <c r="C230" s="17"/>
      <c r="D230" s="17"/>
      <c r="E230" s="17"/>
      <c r="F230" s="17"/>
      <c r="G230" s="17"/>
      <c r="H230" s="17"/>
      <c r="I230" s="17"/>
      <c r="J230" s="18"/>
      <c r="K230" s="17"/>
      <c r="L230" s="17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43"/>
    </row>
    <row r="231" spans="1:24" s="50" customFormat="1" ht="15.75" x14ac:dyDescent="0.5">
      <c r="A231" s="17"/>
      <c r="B231" s="17"/>
      <c r="C231" s="17"/>
      <c r="D231" s="17"/>
      <c r="E231" s="17"/>
      <c r="F231" s="17"/>
      <c r="G231" s="17"/>
      <c r="H231" s="17"/>
      <c r="I231" s="17"/>
      <c r="J231" s="18"/>
      <c r="K231" s="17"/>
      <c r="L231" s="17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7"/>
    </row>
    <row r="232" spans="1:24" s="50" customFormat="1" ht="15.75" x14ac:dyDescent="0.5">
      <c r="A232" s="13" t="s">
        <v>0</v>
      </c>
      <c r="B232" s="13" t="s">
        <v>1</v>
      </c>
      <c r="C232" s="13" t="s">
        <v>2</v>
      </c>
      <c r="D232" s="13" t="s">
        <v>3</v>
      </c>
      <c r="E232" s="13" t="s">
        <v>4</v>
      </c>
      <c r="F232" s="13" t="s">
        <v>5</v>
      </c>
      <c r="G232" s="13" t="s">
        <v>6</v>
      </c>
      <c r="H232" s="13" t="s">
        <v>7</v>
      </c>
      <c r="I232" s="13"/>
      <c r="J232" s="22" t="s">
        <v>8</v>
      </c>
      <c r="K232" s="13"/>
      <c r="L232" s="13" t="s">
        <v>9</v>
      </c>
      <c r="M232" s="22" t="s">
        <v>10</v>
      </c>
      <c r="N232" s="22" t="s">
        <v>11</v>
      </c>
      <c r="O232" s="22" t="s">
        <v>12</v>
      </c>
      <c r="P232" s="22" t="s">
        <v>13</v>
      </c>
      <c r="Q232" s="36" t="s">
        <v>344</v>
      </c>
      <c r="R232" s="22" t="s">
        <v>14</v>
      </c>
      <c r="S232" s="22" t="s">
        <v>15</v>
      </c>
      <c r="T232" s="22" t="s">
        <v>16</v>
      </c>
      <c r="U232" s="22" t="s">
        <v>137</v>
      </c>
      <c r="V232" s="22" t="s">
        <v>18</v>
      </c>
      <c r="W232" s="18"/>
      <c r="X232" s="43"/>
    </row>
    <row r="233" spans="1:24" s="50" customFormat="1" ht="15.75" x14ac:dyDescent="0.5">
      <c r="A233" s="43" t="s">
        <v>138</v>
      </c>
      <c r="B233" s="43" t="s">
        <v>139</v>
      </c>
      <c r="C233" s="43" t="s">
        <v>21</v>
      </c>
      <c r="D233" s="43" t="s">
        <v>193</v>
      </c>
      <c r="E233" s="43" t="s">
        <v>55</v>
      </c>
      <c r="F233" s="43" t="s">
        <v>264</v>
      </c>
      <c r="G233" s="43" t="s">
        <v>265</v>
      </c>
      <c r="H233" s="43" t="s">
        <v>266</v>
      </c>
      <c r="I233" s="43"/>
      <c r="J233" s="15"/>
      <c r="K233" s="43"/>
      <c r="L233" s="30">
        <v>4.7699999999999996</v>
      </c>
      <c r="M233" s="23">
        <v>150</v>
      </c>
      <c r="N233" s="23"/>
      <c r="O233" s="23">
        <v>0</v>
      </c>
      <c r="P233" s="23">
        <v>4.5</v>
      </c>
      <c r="Q233" s="23">
        <f>ROUND(ROUND(J241*1,2),2)</f>
        <v>35</v>
      </c>
      <c r="R233" s="23">
        <v>0</v>
      </c>
      <c r="S233" s="23">
        <v>0</v>
      </c>
      <c r="T233" s="23">
        <v>0</v>
      </c>
      <c r="U233" s="23">
        <v>0</v>
      </c>
      <c r="V233" s="23">
        <f t="shared" ref="V233:V240" si="42">ROUND(SUM(M233:Q233,S233:U233),2)</f>
        <v>189.5</v>
      </c>
      <c r="W233" s="15"/>
      <c r="X233" s="43"/>
    </row>
    <row r="234" spans="1:24" s="50" customFormat="1" ht="15.75" x14ac:dyDescent="0.5">
      <c r="A234" s="43" t="s">
        <v>150</v>
      </c>
      <c r="B234" s="43" t="s">
        <v>151</v>
      </c>
      <c r="C234" s="43" t="s">
        <v>21</v>
      </c>
      <c r="D234" s="43" t="s">
        <v>152</v>
      </c>
      <c r="E234" s="43" t="s">
        <v>23</v>
      </c>
      <c r="F234" s="43" t="s">
        <v>264</v>
      </c>
      <c r="G234" s="43" t="s">
        <v>265</v>
      </c>
      <c r="H234" s="43" t="s">
        <v>266</v>
      </c>
      <c r="I234" s="43"/>
      <c r="J234" s="15"/>
      <c r="K234" s="43"/>
      <c r="L234" s="31">
        <v>9.9</v>
      </c>
      <c r="M234" s="23">
        <v>383.05</v>
      </c>
      <c r="N234" s="23"/>
      <c r="O234" s="23">
        <v>247.1</v>
      </c>
      <c r="P234" s="23">
        <v>9</v>
      </c>
      <c r="Q234" s="23"/>
      <c r="R234" s="23">
        <v>0</v>
      </c>
      <c r="S234" s="23">
        <v>0</v>
      </c>
      <c r="T234" s="23">
        <v>0</v>
      </c>
      <c r="U234" s="23">
        <v>0</v>
      </c>
      <c r="V234" s="23">
        <f t="shared" si="42"/>
        <v>639.15</v>
      </c>
      <c r="W234" s="15"/>
      <c r="X234" s="13"/>
    </row>
    <row r="235" spans="1:24" s="50" customFormat="1" ht="15.75" x14ac:dyDescent="0.5">
      <c r="A235" s="43" t="s">
        <v>150</v>
      </c>
      <c r="B235" s="43" t="s">
        <v>151</v>
      </c>
      <c r="C235" s="43" t="s">
        <v>21</v>
      </c>
      <c r="D235" s="43" t="s">
        <v>152</v>
      </c>
      <c r="E235" s="43" t="s">
        <v>156</v>
      </c>
      <c r="F235" s="43" t="s">
        <v>264</v>
      </c>
      <c r="G235" s="43" t="s">
        <v>265</v>
      </c>
      <c r="H235" s="43" t="s">
        <v>266</v>
      </c>
      <c r="I235" s="43"/>
      <c r="J235" s="15"/>
      <c r="K235" s="43"/>
      <c r="L235" s="23">
        <v>10.01</v>
      </c>
      <c r="M235" s="23">
        <v>308.01</v>
      </c>
      <c r="N235" s="23"/>
      <c r="O235" s="23">
        <v>193.94</v>
      </c>
      <c r="P235" s="23">
        <v>9</v>
      </c>
      <c r="Q235" s="23"/>
      <c r="R235" s="23">
        <v>0</v>
      </c>
      <c r="S235" s="23">
        <v>0</v>
      </c>
      <c r="T235" s="23">
        <v>0</v>
      </c>
      <c r="U235" s="23">
        <v>0</v>
      </c>
      <c r="V235" s="23">
        <f t="shared" si="42"/>
        <v>510.95</v>
      </c>
      <c r="W235" s="15"/>
      <c r="X235" s="43"/>
    </row>
    <row r="236" spans="1:24" s="50" customFormat="1" ht="15.75" x14ac:dyDescent="0.5">
      <c r="A236" s="43" t="s">
        <v>150</v>
      </c>
      <c r="B236" s="43" t="s">
        <v>151</v>
      </c>
      <c r="C236" s="43" t="s">
        <v>21</v>
      </c>
      <c r="D236" s="43" t="s">
        <v>157</v>
      </c>
      <c r="E236" s="43" t="s">
        <v>149</v>
      </c>
      <c r="F236" s="43" t="s">
        <v>264</v>
      </c>
      <c r="G236" s="43" t="s">
        <v>265</v>
      </c>
      <c r="H236" s="43" t="s">
        <v>266</v>
      </c>
      <c r="I236" s="43"/>
      <c r="J236" s="15"/>
      <c r="K236" s="43"/>
      <c r="L236" s="23">
        <v>11.69</v>
      </c>
      <c r="M236" s="23">
        <v>404.12</v>
      </c>
      <c r="N236" s="23"/>
      <c r="O236" s="23">
        <v>164.32</v>
      </c>
      <c r="P236" s="23">
        <v>13.5</v>
      </c>
      <c r="Q236" s="23"/>
      <c r="R236" s="23">
        <v>0</v>
      </c>
      <c r="S236" s="23">
        <v>0</v>
      </c>
      <c r="T236" s="23">
        <v>0</v>
      </c>
      <c r="U236" s="23">
        <v>0</v>
      </c>
      <c r="V236" s="23">
        <f t="shared" si="42"/>
        <v>581.94000000000005</v>
      </c>
      <c r="W236" s="15"/>
      <c r="X236" s="43"/>
    </row>
    <row r="237" spans="1:24" s="50" customFormat="1" ht="15.75" x14ac:dyDescent="0.5">
      <c r="A237" s="43" t="s">
        <v>150</v>
      </c>
      <c r="B237" s="43" t="s">
        <v>151</v>
      </c>
      <c r="C237" s="43" t="s">
        <v>21</v>
      </c>
      <c r="D237" s="43" t="s">
        <v>158</v>
      </c>
      <c r="E237" s="43" t="s">
        <v>159</v>
      </c>
      <c r="F237" s="43" t="s">
        <v>264</v>
      </c>
      <c r="G237" s="43" t="s">
        <v>265</v>
      </c>
      <c r="H237" s="43" t="s">
        <v>266</v>
      </c>
      <c r="I237" s="43"/>
      <c r="J237" s="43"/>
      <c r="K237" s="43"/>
      <c r="L237" s="23">
        <v>11.02</v>
      </c>
      <c r="M237" s="23">
        <v>452.14</v>
      </c>
      <c r="N237" s="23"/>
      <c r="O237" s="23">
        <v>164.52</v>
      </c>
      <c r="P237" s="23">
        <v>13.5</v>
      </c>
      <c r="Q237" s="23"/>
      <c r="R237" s="23">
        <v>0</v>
      </c>
      <c r="S237" s="23">
        <v>0</v>
      </c>
      <c r="T237" s="23">
        <v>0</v>
      </c>
      <c r="U237" s="23">
        <v>0</v>
      </c>
      <c r="V237" s="23">
        <f t="shared" si="42"/>
        <v>630.16</v>
      </c>
      <c r="W237" s="43"/>
      <c r="X237" s="43"/>
    </row>
    <row r="238" spans="1:24" s="50" customFormat="1" ht="15.75" x14ac:dyDescent="0.5">
      <c r="A238" s="43" t="s">
        <v>150</v>
      </c>
      <c r="B238" s="43" t="s">
        <v>151</v>
      </c>
      <c r="C238" s="43" t="s">
        <v>21</v>
      </c>
      <c r="D238" s="43" t="s">
        <v>160</v>
      </c>
      <c r="E238" s="43" t="s">
        <v>161</v>
      </c>
      <c r="F238" s="43" t="s">
        <v>264</v>
      </c>
      <c r="G238" s="43" t="s">
        <v>265</v>
      </c>
      <c r="H238" s="43" t="s">
        <v>266</v>
      </c>
      <c r="I238" s="43"/>
      <c r="J238" s="15"/>
      <c r="K238" s="43"/>
      <c r="L238" s="23">
        <v>11.28</v>
      </c>
      <c r="M238" s="23">
        <v>277.45999999999998</v>
      </c>
      <c r="N238" s="23"/>
      <c r="O238" s="23">
        <v>98.35</v>
      </c>
      <c r="P238" s="23">
        <v>18</v>
      </c>
      <c r="Q238" s="23"/>
      <c r="R238" s="23">
        <v>0</v>
      </c>
      <c r="S238" s="23">
        <v>0</v>
      </c>
      <c r="T238" s="23">
        <v>0</v>
      </c>
      <c r="U238" s="23">
        <v>0</v>
      </c>
      <c r="V238" s="23">
        <f t="shared" si="42"/>
        <v>393.81</v>
      </c>
      <c r="W238" s="15"/>
      <c r="X238" s="43"/>
    </row>
    <row r="239" spans="1:24" s="50" customFormat="1" ht="15.75" x14ac:dyDescent="0.5">
      <c r="A239" s="43" t="s">
        <v>168</v>
      </c>
      <c r="B239" s="43" t="s">
        <v>151</v>
      </c>
      <c r="C239" s="43" t="s">
        <v>21</v>
      </c>
      <c r="D239" s="43" t="s">
        <v>177</v>
      </c>
      <c r="E239" s="43" t="s">
        <v>87</v>
      </c>
      <c r="F239" s="43" t="s">
        <v>264</v>
      </c>
      <c r="G239" s="43" t="s">
        <v>265</v>
      </c>
      <c r="H239" s="43" t="s">
        <v>266</v>
      </c>
      <c r="I239" s="43"/>
      <c r="J239" s="15"/>
      <c r="K239" s="43"/>
      <c r="L239" s="23">
        <v>10.51</v>
      </c>
      <c r="M239" s="23">
        <v>202.33</v>
      </c>
      <c r="N239" s="23"/>
      <c r="O239" s="23">
        <v>48.39</v>
      </c>
      <c r="P239" s="23">
        <v>13.5</v>
      </c>
      <c r="Q239" s="23"/>
      <c r="R239" s="23">
        <v>0</v>
      </c>
      <c r="S239" s="23">
        <v>0</v>
      </c>
      <c r="T239" s="23">
        <v>0</v>
      </c>
      <c r="U239" s="23">
        <v>0</v>
      </c>
      <c r="V239" s="23">
        <f t="shared" si="42"/>
        <v>264.22000000000003</v>
      </c>
      <c r="W239" s="15"/>
      <c r="X239" s="17"/>
    </row>
    <row r="240" spans="1:24" s="50" customFormat="1" ht="15.75" x14ac:dyDescent="0.5">
      <c r="A240" s="43" t="s">
        <v>168</v>
      </c>
      <c r="B240" s="43" t="s">
        <v>151</v>
      </c>
      <c r="C240" s="43" t="s">
        <v>21</v>
      </c>
      <c r="D240" s="43" t="s">
        <v>169</v>
      </c>
      <c r="E240" s="43" t="s">
        <v>141</v>
      </c>
      <c r="F240" s="43" t="s">
        <v>264</v>
      </c>
      <c r="G240" s="43" t="s">
        <v>265</v>
      </c>
      <c r="H240" s="43" t="s">
        <v>266</v>
      </c>
      <c r="I240" s="43"/>
      <c r="J240" s="15"/>
      <c r="K240" s="43"/>
      <c r="L240" s="30">
        <v>8.91</v>
      </c>
      <c r="M240" s="23">
        <v>556.14</v>
      </c>
      <c r="N240" s="23"/>
      <c r="O240" s="23">
        <v>226.01</v>
      </c>
      <c r="P240" s="23">
        <v>13.5</v>
      </c>
      <c r="Q240" s="23"/>
      <c r="R240" s="23">
        <v>0</v>
      </c>
      <c r="S240" s="23">
        <v>0</v>
      </c>
      <c r="T240" s="23">
        <v>0</v>
      </c>
      <c r="U240" s="23">
        <v>0</v>
      </c>
      <c r="V240" s="23">
        <f t="shared" si="42"/>
        <v>795.65</v>
      </c>
      <c r="W240" s="15"/>
      <c r="X240" s="13"/>
    </row>
    <row r="241" spans="1:24" s="50" customFormat="1" ht="15.75" x14ac:dyDescent="0.5">
      <c r="A241" s="43"/>
      <c r="B241" s="43"/>
      <c r="C241" s="43"/>
      <c r="D241" s="43"/>
      <c r="E241" s="43"/>
      <c r="F241" s="24" t="s">
        <v>264</v>
      </c>
      <c r="G241" s="24" t="s">
        <v>265</v>
      </c>
      <c r="H241" s="25" t="s">
        <v>335</v>
      </c>
      <c r="I241" s="25"/>
      <c r="J241" s="26">
        <f>M241/L241</f>
        <v>35.001280573697017</v>
      </c>
      <c r="K241" s="26"/>
      <c r="L241" s="26">
        <f t="shared" ref="L241:V241" si="43">ROUND(SUM(L233:L240),2)</f>
        <v>78.09</v>
      </c>
      <c r="M241" s="26">
        <f t="shared" si="43"/>
        <v>2733.25</v>
      </c>
      <c r="N241" s="26">
        <f t="shared" si="43"/>
        <v>0</v>
      </c>
      <c r="O241" s="26">
        <f t="shared" si="43"/>
        <v>1142.6300000000001</v>
      </c>
      <c r="P241" s="26">
        <f t="shared" si="43"/>
        <v>94.5</v>
      </c>
      <c r="Q241" s="26">
        <f t="shared" si="43"/>
        <v>35</v>
      </c>
      <c r="R241" s="26">
        <f t="shared" si="43"/>
        <v>0</v>
      </c>
      <c r="S241" s="26">
        <f t="shared" si="43"/>
        <v>0</v>
      </c>
      <c r="T241" s="26">
        <f t="shared" si="43"/>
        <v>0</v>
      </c>
      <c r="U241" s="26">
        <f t="shared" si="43"/>
        <v>0</v>
      </c>
      <c r="V241" s="26">
        <f t="shared" si="43"/>
        <v>4005.38</v>
      </c>
      <c r="W241" s="15"/>
      <c r="X241" s="43"/>
    </row>
    <row r="242" spans="1:24" s="50" customFormat="1" ht="15.75" x14ac:dyDescent="0.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 spans="1:24" s="50" customFormat="1" ht="15.75" x14ac:dyDescent="0.5">
      <c r="A243" s="13" t="s">
        <v>0</v>
      </c>
      <c r="B243" s="13" t="s">
        <v>1</v>
      </c>
      <c r="C243" s="13" t="s">
        <v>2</v>
      </c>
      <c r="D243" s="13" t="s">
        <v>3</v>
      </c>
      <c r="E243" s="13" t="s">
        <v>4</v>
      </c>
      <c r="F243" s="13" t="s">
        <v>5</v>
      </c>
      <c r="G243" s="13" t="s">
        <v>6</v>
      </c>
      <c r="H243" s="13" t="s">
        <v>7</v>
      </c>
      <c r="I243" s="13"/>
      <c r="J243" s="22" t="s">
        <v>8</v>
      </c>
      <c r="K243" s="13"/>
      <c r="L243" s="13" t="s">
        <v>9</v>
      </c>
      <c r="M243" s="22" t="s">
        <v>10</v>
      </c>
      <c r="N243" s="22" t="s">
        <v>11</v>
      </c>
      <c r="O243" s="22" t="s">
        <v>12</v>
      </c>
      <c r="P243" s="22" t="s">
        <v>13</v>
      </c>
      <c r="Q243" s="36" t="s">
        <v>344</v>
      </c>
      <c r="R243" s="22" t="s">
        <v>14</v>
      </c>
      <c r="S243" s="22" t="s">
        <v>15</v>
      </c>
      <c r="T243" s="22" t="s">
        <v>16</v>
      </c>
      <c r="U243" s="22" t="s">
        <v>137</v>
      </c>
      <c r="V243" s="22" t="s">
        <v>18</v>
      </c>
    </row>
    <row r="244" spans="1:24" s="50" customFormat="1" ht="15.75" x14ac:dyDescent="0.5">
      <c r="A244" s="43" t="s">
        <v>150</v>
      </c>
      <c r="B244" s="43" t="s">
        <v>151</v>
      </c>
      <c r="C244" s="43" t="s">
        <v>21</v>
      </c>
      <c r="D244" s="43" t="s">
        <v>220</v>
      </c>
      <c r="E244" s="43" t="s">
        <v>141</v>
      </c>
      <c r="F244" s="43" t="s">
        <v>267</v>
      </c>
      <c r="G244" s="43" t="s">
        <v>268</v>
      </c>
      <c r="H244" s="43" t="s">
        <v>269</v>
      </c>
      <c r="I244" s="43"/>
      <c r="J244" s="43"/>
      <c r="K244" s="43"/>
      <c r="L244" s="23">
        <v>8.27</v>
      </c>
      <c r="M244" s="23">
        <v>711.52</v>
      </c>
      <c r="N244" s="23"/>
      <c r="O244" s="23">
        <v>212.97</v>
      </c>
      <c r="P244" s="23">
        <v>9</v>
      </c>
      <c r="Q244" s="23"/>
      <c r="R244" s="23">
        <v>0</v>
      </c>
      <c r="S244" s="23">
        <v>0</v>
      </c>
      <c r="T244" s="23">
        <v>0</v>
      </c>
      <c r="U244" s="23">
        <v>100</v>
      </c>
      <c r="V244" s="23">
        <f t="shared" ref="V244:V251" si="44">ROUND(SUM(M244:Q244,S244:U244),2)</f>
        <v>1033.49</v>
      </c>
      <c r="W244" s="43"/>
      <c r="X244" s="43"/>
    </row>
    <row r="245" spans="1:24" s="50" customFormat="1" ht="15.75" x14ac:dyDescent="0.5">
      <c r="A245" s="43" t="s">
        <v>150</v>
      </c>
      <c r="B245" s="43" t="s">
        <v>151</v>
      </c>
      <c r="C245" s="43" t="s">
        <v>21</v>
      </c>
      <c r="D245" s="43" t="s">
        <v>152</v>
      </c>
      <c r="E245" s="43" t="s">
        <v>23</v>
      </c>
      <c r="F245" s="43" t="s">
        <v>267</v>
      </c>
      <c r="G245" s="43" t="s">
        <v>268</v>
      </c>
      <c r="H245" s="43" t="s">
        <v>269</v>
      </c>
      <c r="I245" s="43"/>
      <c r="J245" s="43"/>
      <c r="K245" s="43"/>
      <c r="L245" s="30">
        <v>10.63</v>
      </c>
      <c r="M245" s="23">
        <v>383.05</v>
      </c>
      <c r="N245" s="23"/>
      <c r="O245" s="23">
        <v>247.1</v>
      </c>
      <c r="P245" s="23">
        <v>9</v>
      </c>
      <c r="Q245" s="23"/>
      <c r="R245" s="23">
        <v>0</v>
      </c>
      <c r="S245" s="23">
        <v>0</v>
      </c>
      <c r="T245" s="23">
        <v>0</v>
      </c>
      <c r="U245" s="23">
        <v>100</v>
      </c>
      <c r="V245" s="23">
        <f t="shared" si="44"/>
        <v>739.15</v>
      </c>
      <c r="W245" s="43"/>
      <c r="X245" s="43"/>
    </row>
    <row r="246" spans="1:24" s="50" customFormat="1" ht="15.75" x14ac:dyDescent="0.5">
      <c r="A246" s="43" t="s">
        <v>150</v>
      </c>
      <c r="B246" s="43" t="s">
        <v>151</v>
      </c>
      <c r="C246" s="43" t="s">
        <v>21</v>
      </c>
      <c r="D246" s="43" t="s">
        <v>152</v>
      </c>
      <c r="E246" s="43" t="s">
        <v>156</v>
      </c>
      <c r="F246" s="43" t="s">
        <v>267</v>
      </c>
      <c r="G246" s="43" t="s">
        <v>268</v>
      </c>
      <c r="H246" s="43" t="s">
        <v>269</v>
      </c>
      <c r="I246" s="43"/>
      <c r="J246" s="15"/>
      <c r="K246" s="43"/>
      <c r="L246" s="23">
        <v>10.43</v>
      </c>
      <c r="M246" s="23">
        <v>308.01</v>
      </c>
      <c r="N246" s="23"/>
      <c r="O246" s="23">
        <v>193.94</v>
      </c>
      <c r="P246" s="23">
        <v>9</v>
      </c>
      <c r="Q246" s="23"/>
      <c r="R246" s="23">
        <v>0</v>
      </c>
      <c r="S246" s="23">
        <v>0</v>
      </c>
      <c r="T246" s="23">
        <v>0</v>
      </c>
      <c r="U246" s="23">
        <v>100</v>
      </c>
      <c r="V246" s="23">
        <f t="shared" si="44"/>
        <v>610.95000000000005</v>
      </c>
      <c r="W246" s="15"/>
      <c r="X246" s="13"/>
    </row>
    <row r="247" spans="1:24" s="50" customFormat="1" ht="15.75" x14ac:dyDescent="0.5">
      <c r="A247" s="43" t="s">
        <v>150</v>
      </c>
      <c r="B247" s="43" t="s">
        <v>151</v>
      </c>
      <c r="C247" s="43" t="s">
        <v>21</v>
      </c>
      <c r="D247" s="43" t="s">
        <v>157</v>
      </c>
      <c r="E247" s="43" t="s">
        <v>149</v>
      </c>
      <c r="F247" s="43" t="s">
        <v>267</v>
      </c>
      <c r="G247" s="43" t="s">
        <v>268</v>
      </c>
      <c r="H247" s="43" t="s">
        <v>269</v>
      </c>
      <c r="I247" s="43"/>
      <c r="J247" s="43"/>
      <c r="K247" s="43"/>
      <c r="L247" s="31">
        <v>13.33</v>
      </c>
      <c r="M247" s="23">
        <v>404.12</v>
      </c>
      <c r="N247" s="23"/>
      <c r="O247" s="23">
        <v>164.32</v>
      </c>
      <c r="P247" s="23">
        <v>18</v>
      </c>
      <c r="Q247" s="23">
        <f>ROUND(ROUND(J252*1,2),2)</f>
        <v>34.119999999999997</v>
      </c>
      <c r="R247" s="23">
        <v>0</v>
      </c>
      <c r="S247" s="23">
        <v>0</v>
      </c>
      <c r="T247" s="23">
        <v>0</v>
      </c>
      <c r="U247" s="23">
        <v>100</v>
      </c>
      <c r="V247" s="23">
        <f t="shared" si="44"/>
        <v>720.56</v>
      </c>
      <c r="W247" s="43"/>
      <c r="X247" s="43"/>
    </row>
    <row r="248" spans="1:24" s="50" customFormat="1" ht="15.75" x14ac:dyDescent="0.5">
      <c r="A248" s="43" t="s">
        <v>150</v>
      </c>
      <c r="B248" s="43" t="s">
        <v>151</v>
      </c>
      <c r="C248" s="43" t="s">
        <v>21</v>
      </c>
      <c r="D248" s="43" t="s">
        <v>158</v>
      </c>
      <c r="E248" s="43" t="s">
        <v>159</v>
      </c>
      <c r="F248" s="43" t="s">
        <v>267</v>
      </c>
      <c r="G248" s="43" t="s">
        <v>268</v>
      </c>
      <c r="H248" s="43" t="s">
        <v>269</v>
      </c>
      <c r="I248" s="43"/>
      <c r="J248" s="15"/>
      <c r="K248" s="43"/>
      <c r="L248" s="23">
        <v>11.98</v>
      </c>
      <c r="M248" s="23">
        <v>452.14</v>
      </c>
      <c r="N248" s="23"/>
      <c r="O248" s="23">
        <v>164.52</v>
      </c>
      <c r="P248" s="23">
        <v>13.5</v>
      </c>
      <c r="Q248" s="23"/>
      <c r="R248" s="23">
        <v>0</v>
      </c>
      <c r="S248" s="23">
        <v>0</v>
      </c>
      <c r="T248" s="23">
        <v>0</v>
      </c>
      <c r="U248" s="23">
        <v>100</v>
      </c>
      <c r="V248" s="23">
        <f t="shared" si="44"/>
        <v>730.16</v>
      </c>
      <c r="W248" s="15"/>
      <c r="X248" s="43"/>
    </row>
    <row r="249" spans="1:24" s="50" customFormat="1" ht="15.75" x14ac:dyDescent="0.5">
      <c r="A249" s="43" t="s">
        <v>150</v>
      </c>
      <c r="B249" s="43" t="s">
        <v>151</v>
      </c>
      <c r="C249" s="43" t="s">
        <v>21</v>
      </c>
      <c r="D249" s="43" t="s">
        <v>160</v>
      </c>
      <c r="E249" s="43" t="s">
        <v>161</v>
      </c>
      <c r="F249" s="43" t="s">
        <v>267</v>
      </c>
      <c r="G249" s="43" t="s">
        <v>268</v>
      </c>
      <c r="H249" s="43" t="s">
        <v>269</v>
      </c>
      <c r="I249" s="43"/>
      <c r="J249" s="15"/>
      <c r="K249" s="43"/>
      <c r="L249" s="23">
        <v>11.97</v>
      </c>
      <c r="M249" s="23">
        <v>277.45999999999998</v>
      </c>
      <c r="N249" s="23"/>
      <c r="O249" s="23">
        <v>98.35</v>
      </c>
      <c r="P249" s="23">
        <v>18</v>
      </c>
      <c r="Q249" s="23"/>
      <c r="R249" s="23">
        <v>0</v>
      </c>
      <c r="S249" s="23">
        <v>0</v>
      </c>
      <c r="T249" s="23">
        <v>0</v>
      </c>
      <c r="U249" s="23">
        <v>100</v>
      </c>
      <c r="V249" s="23">
        <f t="shared" si="44"/>
        <v>493.81</v>
      </c>
      <c r="W249" s="15"/>
      <c r="X249" s="43"/>
    </row>
    <row r="250" spans="1:24" s="50" customFormat="1" ht="15.75" x14ac:dyDescent="0.5">
      <c r="A250" s="43" t="s">
        <v>168</v>
      </c>
      <c r="B250" s="43" t="s">
        <v>151</v>
      </c>
      <c r="C250" s="43" t="s">
        <v>21</v>
      </c>
      <c r="D250" s="43" t="s">
        <v>177</v>
      </c>
      <c r="E250" s="43" t="s">
        <v>87</v>
      </c>
      <c r="F250" s="43" t="s">
        <v>267</v>
      </c>
      <c r="G250" s="43" t="s">
        <v>268</v>
      </c>
      <c r="H250" s="43" t="s">
        <v>269</v>
      </c>
      <c r="I250" s="43"/>
      <c r="J250" s="15"/>
      <c r="K250" s="43"/>
      <c r="L250" s="23">
        <v>11.91</v>
      </c>
      <c r="M250" s="23">
        <v>202.33</v>
      </c>
      <c r="N250" s="23"/>
      <c r="O250" s="23">
        <v>48.39</v>
      </c>
      <c r="P250" s="23">
        <v>13.5</v>
      </c>
      <c r="Q250" s="23"/>
      <c r="R250" s="23">
        <v>0</v>
      </c>
      <c r="S250" s="23">
        <v>0</v>
      </c>
      <c r="T250" s="23">
        <v>0</v>
      </c>
      <c r="U250" s="23">
        <v>100</v>
      </c>
      <c r="V250" s="23">
        <f t="shared" si="44"/>
        <v>364.22</v>
      </c>
      <c r="W250" s="15"/>
      <c r="X250" s="16"/>
    </row>
    <row r="251" spans="1:24" s="50" customFormat="1" ht="15.75" x14ac:dyDescent="0.5">
      <c r="A251" s="43" t="s">
        <v>168</v>
      </c>
      <c r="B251" s="43" t="s">
        <v>151</v>
      </c>
      <c r="C251" s="43" t="s">
        <v>21</v>
      </c>
      <c r="D251" s="43" t="s">
        <v>202</v>
      </c>
      <c r="E251" s="43" t="s">
        <v>55</v>
      </c>
      <c r="F251" s="43" t="s">
        <v>267</v>
      </c>
      <c r="G251" s="43" t="s">
        <v>268</v>
      </c>
      <c r="H251" s="43" t="s">
        <v>269</v>
      </c>
      <c r="I251" s="43"/>
      <c r="J251" s="43"/>
      <c r="K251" s="43"/>
      <c r="L251" s="23">
        <v>6.13</v>
      </c>
      <c r="M251" s="23">
        <v>150</v>
      </c>
      <c r="N251" s="23"/>
      <c r="O251" s="23">
        <v>0</v>
      </c>
      <c r="P251" s="23">
        <v>9</v>
      </c>
      <c r="Q251" s="23"/>
      <c r="R251" s="23">
        <v>0</v>
      </c>
      <c r="S251" s="23">
        <v>0</v>
      </c>
      <c r="T251" s="23">
        <v>0</v>
      </c>
      <c r="U251" s="23">
        <v>0</v>
      </c>
      <c r="V251" s="23">
        <f t="shared" si="44"/>
        <v>159</v>
      </c>
    </row>
    <row r="252" spans="1:24" s="57" customFormat="1" ht="15.75" x14ac:dyDescent="0.5">
      <c r="A252" s="44"/>
      <c r="B252" s="44"/>
      <c r="C252" s="44"/>
      <c r="D252" s="44"/>
      <c r="E252" s="44"/>
      <c r="F252" s="32" t="s">
        <v>267</v>
      </c>
      <c r="G252" s="32" t="s">
        <v>268</v>
      </c>
      <c r="H252" s="32" t="s">
        <v>335</v>
      </c>
      <c r="I252" s="32"/>
      <c r="J252" s="33">
        <f>M252/L252</f>
        <v>34.124394565859419</v>
      </c>
      <c r="K252" s="33"/>
      <c r="L252" s="33">
        <f t="shared" ref="L252:V252" si="45">ROUND(SUM(L244:L251),2)</f>
        <v>84.65</v>
      </c>
      <c r="M252" s="33">
        <f t="shared" si="45"/>
        <v>2888.63</v>
      </c>
      <c r="N252" s="33">
        <f t="shared" si="45"/>
        <v>0</v>
      </c>
      <c r="O252" s="33">
        <f t="shared" si="45"/>
        <v>1129.5899999999999</v>
      </c>
      <c r="P252" s="33">
        <f t="shared" si="45"/>
        <v>99</v>
      </c>
      <c r="Q252" s="33">
        <f t="shared" si="45"/>
        <v>34.119999999999997</v>
      </c>
      <c r="R252" s="33">
        <f t="shared" si="45"/>
        <v>0</v>
      </c>
      <c r="S252" s="33">
        <f t="shared" si="45"/>
        <v>0</v>
      </c>
      <c r="T252" s="33">
        <f t="shared" si="45"/>
        <v>0</v>
      </c>
      <c r="U252" s="33">
        <f t="shared" si="45"/>
        <v>700</v>
      </c>
      <c r="V252" s="33">
        <f t="shared" si="45"/>
        <v>4851.34</v>
      </c>
      <c r="W252" s="44"/>
      <c r="X252" s="44"/>
    </row>
    <row r="253" spans="1:24" s="58" customFormat="1" ht="15.75" x14ac:dyDescent="0.5">
      <c r="A253" s="28"/>
      <c r="B253" s="28"/>
      <c r="C253" s="28"/>
      <c r="D253" s="28"/>
      <c r="E253" s="28"/>
      <c r="F253" s="28"/>
      <c r="G253" s="28"/>
      <c r="H253" s="28"/>
      <c r="I253" s="28"/>
      <c r="J253" s="29"/>
      <c r="K253" s="28"/>
      <c r="L253" s="28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8"/>
    </row>
    <row r="254" spans="1:24" s="50" customFormat="1" ht="15.75" x14ac:dyDescent="0.5">
      <c r="A254" s="13" t="s">
        <v>0</v>
      </c>
      <c r="B254" s="13" t="s">
        <v>1</v>
      </c>
      <c r="C254" s="13" t="s">
        <v>2</v>
      </c>
      <c r="D254" s="13" t="s">
        <v>3</v>
      </c>
      <c r="E254" s="13" t="s">
        <v>4</v>
      </c>
      <c r="F254" s="13" t="s">
        <v>5</v>
      </c>
      <c r="G254" s="13" t="s">
        <v>6</v>
      </c>
      <c r="H254" s="13" t="s">
        <v>7</v>
      </c>
      <c r="I254" s="13"/>
      <c r="J254" s="22" t="s">
        <v>8</v>
      </c>
      <c r="K254" s="13"/>
      <c r="L254" s="13" t="s">
        <v>9</v>
      </c>
      <c r="M254" s="22" t="s">
        <v>10</v>
      </c>
      <c r="N254" s="22" t="s">
        <v>11</v>
      </c>
      <c r="O254" s="22" t="s">
        <v>12</v>
      </c>
      <c r="P254" s="22" t="s">
        <v>13</v>
      </c>
      <c r="Q254" s="22"/>
      <c r="R254" s="22" t="s">
        <v>14</v>
      </c>
      <c r="S254" s="22" t="s">
        <v>15</v>
      </c>
      <c r="T254" s="22" t="s">
        <v>16</v>
      </c>
      <c r="U254" s="22" t="s">
        <v>137</v>
      </c>
      <c r="V254" s="22" t="s">
        <v>18</v>
      </c>
      <c r="W254" s="15"/>
      <c r="X254" s="17"/>
    </row>
    <row r="255" spans="1:24" s="58" customFormat="1" ht="15.75" x14ac:dyDescent="0.5">
      <c r="A255" s="28" t="s">
        <v>138</v>
      </c>
      <c r="B255" s="28" t="s">
        <v>139</v>
      </c>
      <c r="C255" s="28" t="s">
        <v>21</v>
      </c>
      <c r="D255" s="28" t="s">
        <v>140</v>
      </c>
      <c r="E255" s="28" t="s">
        <v>141</v>
      </c>
      <c r="F255" s="28" t="s">
        <v>270</v>
      </c>
      <c r="G255" s="28" t="s">
        <v>271</v>
      </c>
      <c r="H255" s="28" t="s">
        <v>272</v>
      </c>
      <c r="I255" s="59" t="s">
        <v>27</v>
      </c>
      <c r="J255" s="29"/>
      <c r="K255" s="28"/>
      <c r="L255" s="30">
        <v>13.17</v>
      </c>
      <c r="M255" s="30">
        <v>314.31</v>
      </c>
      <c r="N255" s="30"/>
      <c r="O255" s="30">
        <v>126.6</v>
      </c>
      <c r="P255" s="30">
        <v>13.5</v>
      </c>
      <c r="Q255" s="30"/>
      <c r="R255" s="30">
        <v>0</v>
      </c>
      <c r="S255" s="30">
        <v>0</v>
      </c>
      <c r="T255" s="30">
        <v>0</v>
      </c>
      <c r="U255" s="30">
        <v>0</v>
      </c>
      <c r="V255" s="30">
        <f>ROUND(SUM(M255:Q255,S255:U255),2)</f>
        <v>454.41</v>
      </c>
      <c r="W255" s="29"/>
      <c r="X255" s="46"/>
    </row>
    <row r="256" spans="1:24" s="58" customFormat="1" ht="15.75" x14ac:dyDescent="0.5">
      <c r="A256" s="28" t="s">
        <v>138</v>
      </c>
      <c r="B256" s="28" t="s">
        <v>139</v>
      </c>
      <c r="C256" s="28" t="s">
        <v>21</v>
      </c>
      <c r="D256" s="28" t="s">
        <v>140</v>
      </c>
      <c r="E256" s="28" t="s">
        <v>145</v>
      </c>
      <c r="F256" s="28" t="s">
        <v>270</v>
      </c>
      <c r="G256" s="28" t="s">
        <v>271</v>
      </c>
      <c r="H256" s="28" t="s">
        <v>272</v>
      </c>
      <c r="I256" s="28"/>
      <c r="J256" s="28"/>
      <c r="K256" s="28"/>
      <c r="L256" s="30">
        <v>8.59</v>
      </c>
      <c r="M256" s="30">
        <v>184.5</v>
      </c>
      <c r="N256" s="30"/>
      <c r="O256" s="30">
        <v>75.44</v>
      </c>
      <c r="P256" s="30">
        <v>9</v>
      </c>
      <c r="Q256" s="30"/>
      <c r="R256" s="30">
        <v>0</v>
      </c>
      <c r="S256" s="30">
        <v>0</v>
      </c>
      <c r="T256" s="30">
        <v>0</v>
      </c>
      <c r="U256" s="30">
        <v>0</v>
      </c>
      <c r="V256" s="30">
        <f>ROUND(SUM(M256:Q256,S256:U256),2)</f>
        <v>268.94</v>
      </c>
    </row>
    <row r="257" spans="1:24" s="58" customFormat="1" ht="15.75" x14ac:dyDescent="0.5">
      <c r="A257" s="28" t="s">
        <v>150</v>
      </c>
      <c r="B257" s="28" t="s">
        <v>151</v>
      </c>
      <c r="C257" s="28" t="s">
        <v>21</v>
      </c>
      <c r="D257" s="28" t="s">
        <v>158</v>
      </c>
      <c r="E257" s="28" t="s">
        <v>159</v>
      </c>
      <c r="F257" s="28" t="s">
        <v>270</v>
      </c>
      <c r="G257" s="28" t="s">
        <v>271</v>
      </c>
      <c r="H257" s="28" t="s">
        <v>272</v>
      </c>
      <c r="I257" s="28"/>
      <c r="J257" s="28"/>
      <c r="K257" s="28"/>
      <c r="L257" s="30">
        <v>11.45</v>
      </c>
      <c r="M257" s="30">
        <v>452.14</v>
      </c>
      <c r="N257" s="30"/>
      <c r="O257" s="30">
        <v>164.52</v>
      </c>
      <c r="P257" s="30">
        <v>13.5</v>
      </c>
      <c r="Q257" s="30"/>
      <c r="R257" s="30">
        <v>0</v>
      </c>
      <c r="S257" s="30">
        <v>0</v>
      </c>
      <c r="T257" s="30">
        <v>0</v>
      </c>
      <c r="U257" s="30">
        <v>0</v>
      </c>
      <c r="V257" s="30">
        <f>ROUND(SUM(M257:Q257,S257:U257),2)</f>
        <v>630.16</v>
      </c>
      <c r="W257" s="46"/>
      <c r="X257" s="46"/>
    </row>
    <row r="258" spans="1:24" s="58" customFormat="1" ht="15.75" x14ac:dyDescent="0.5">
      <c r="A258" s="46" t="s">
        <v>168</v>
      </c>
      <c r="B258" s="46" t="s">
        <v>151</v>
      </c>
      <c r="C258" s="46" t="s">
        <v>21</v>
      </c>
      <c r="D258" s="46" t="s">
        <v>176</v>
      </c>
      <c r="E258" s="46" t="s">
        <v>149</v>
      </c>
      <c r="F258" s="46" t="s">
        <v>270</v>
      </c>
      <c r="G258" s="46" t="s">
        <v>271</v>
      </c>
      <c r="H258" s="46" t="s">
        <v>272</v>
      </c>
      <c r="I258" s="46"/>
      <c r="J258" s="46"/>
      <c r="K258" s="46"/>
      <c r="L258" s="30">
        <v>10.81</v>
      </c>
      <c r="M258" s="30">
        <v>331.5</v>
      </c>
      <c r="N258" s="30"/>
      <c r="O258" s="30">
        <v>224.8</v>
      </c>
      <c r="P258" s="30">
        <v>13.5</v>
      </c>
      <c r="Q258" s="30"/>
      <c r="R258" s="30">
        <v>0</v>
      </c>
      <c r="S258" s="30">
        <v>0</v>
      </c>
      <c r="T258" s="30">
        <v>0</v>
      </c>
      <c r="U258" s="30">
        <v>0</v>
      </c>
      <c r="V258" s="30">
        <f>ROUND(SUM(M258:Q258,S258:U258),2)</f>
        <v>569.79999999999995</v>
      </c>
      <c r="W258" s="46"/>
      <c r="X258" s="46"/>
    </row>
    <row r="259" spans="1:24" s="58" customFormat="1" ht="15.75" x14ac:dyDescent="0.5">
      <c r="A259" s="28" t="s">
        <v>150</v>
      </c>
      <c r="B259" s="28" t="s">
        <v>151</v>
      </c>
      <c r="C259" s="28" t="s">
        <v>21</v>
      </c>
      <c r="D259" s="28" t="s">
        <v>160</v>
      </c>
      <c r="E259" s="28" t="s">
        <v>161</v>
      </c>
      <c r="F259" s="28" t="s">
        <v>270</v>
      </c>
      <c r="G259" s="28" t="s">
        <v>271</v>
      </c>
      <c r="H259" s="28" t="s">
        <v>272</v>
      </c>
      <c r="I259" s="28"/>
      <c r="J259" s="41" t="s">
        <v>27</v>
      </c>
      <c r="K259" s="28"/>
      <c r="L259" s="30">
        <v>11.29</v>
      </c>
      <c r="M259" s="30">
        <v>277.45999999999998</v>
      </c>
      <c r="N259" s="30"/>
      <c r="O259" s="30">
        <v>98.35</v>
      </c>
      <c r="P259" s="30">
        <v>18</v>
      </c>
      <c r="Q259" s="30"/>
      <c r="R259" s="30">
        <v>0</v>
      </c>
      <c r="S259" s="30">
        <v>0</v>
      </c>
      <c r="T259" s="30">
        <v>0</v>
      </c>
      <c r="U259" s="30">
        <v>0</v>
      </c>
      <c r="V259" s="30">
        <f>ROUND(SUM(M259:Q259,S259:U259),2)</f>
        <v>393.81</v>
      </c>
      <c r="W259" s="29"/>
      <c r="X259" s="28"/>
    </row>
    <row r="260" spans="1:24" s="57" customFormat="1" ht="15.75" x14ac:dyDescent="0.5">
      <c r="A260" s="35"/>
      <c r="B260" s="35"/>
      <c r="C260" s="35"/>
      <c r="D260" s="35"/>
      <c r="E260" s="35"/>
      <c r="F260" s="35"/>
      <c r="G260" s="35"/>
      <c r="H260" s="35" t="s">
        <v>29</v>
      </c>
      <c r="I260" s="35"/>
      <c r="J260" s="42">
        <f>M260/L260</f>
        <v>28.203037425420359</v>
      </c>
      <c r="K260" s="42"/>
      <c r="L260" s="42">
        <f t="shared" ref="L260:V260" si="46">ROUND(SUM(L255:L259),2)</f>
        <v>55.31</v>
      </c>
      <c r="M260" s="42">
        <f t="shared" si="46"/>
        <v>1559.91</v>
      </c>
      <c r="N260" s="42">
        <f t="shared" si="46"/>
        <v>0</v>
      </c>
      <c r="O260" s="42">
        <f t="shared" si="46"/>
        <v>689.71</v>
      </c>
      <c r="P260" s="42">
        <f t="shared" si="46"/>
        <v>67.5</v>
      </c>
      <c r="Q260" s="42">
        <f>ROUND(SUM(Q255:Q259),2)</f>
        <v>0</v>
      </c>
      <c r="R260" s="42">
        <f t="shared" si="46"/>
        <v>0</v>
      </c>
      <c r="S260" s="42">
        <f t="shared" si="46"/>
        <v>0</v>
      </c>
      <c r="T260" s="42">
        <f t="shared" si="46"/>
        <v>0</v>
      </c>
      <c r="U260" s="42">
        <f t="shared" si="46"/>
        <v>0</v>
      </c>
      <c r="V260" s="42">
        <f t="shared" si="46"/>
        <v>2317.12</v>
      </c>
      <c r="W260" s="34"/>
      <c r="X260" s="35"/>
    </row>
    <row r="261" spans="1:24" s="57" customFormat="1" ht="15.75" x14ac:dyDescent="0.5">
      <c r="A261" s="35"/>
      <c r="B261" s="35"/>
      <c r="C261" s="35"/>
      <c r="D261" s="35"/>
      <c r="E261" s="35"/>
      <c r="F261" s="35"/>
      <c r="G261" s="35"/>
      <c r="H261" s="35" t="s">
        <v>33</v>
      </c>
      <c r="I261" s="35"/>
      <c r="J261" s="42">
        <f>MAX(0,28.5-(M260+N260)/L260)</f>
        <v>0.29696257457964137</v>
      </c>
      <c r="K261" s="42"/>
      <c r="L261" s="42">
        <f>L260</f>
        <v>55.31</v>
      </c>
      <c r="M261" s="42"/>
      <c r="N261" s="42">
        <f>ROUNDUP(MAX(0,ROUND(L260*28.5-M260-N260,3)),2)</f>
        <v>16.430000000000003</v>
      </c>
      <c r="O261" s="42"/>
      <c r="P261" s="42"/>
      <c r="Q261" s="42">
        <f>0</f>
        <v>0</v>
      </c>
      <c r="R261" s="42"/>
      <c r="S261" s="42"/>
      <c r="T261" s="42"/>
      <c r="U261" s="42"/>
      <c r="V261" s="42">
        <f>ROUND(SUM(M261:Q261,S261:U261),2)</f>
        <v>16.43</v>
      </c>
      <c r="W261" s="34"/>
      <c r="X261" s="44"/>
    </row>
    <row r="262" spans="1:24" s="57" customFormat="1" ht="15.75" x14ac:dyDescent="0.5">
      <c r="A262" s="35"/>
      <c r="B262" s="35"/>
      <c r="C262" s="35"/>
      <c r="D262" s="35"/>
      <c r="E262" s="35"/>
      <c r="F262" s="32" t="s">
        <v>270</v>
      </c>
      <c r="G262" s="32" t="s">
        <v>271</v>
      </c>
      <c r="H262" s="32" t="s">
        <v>34</v>
      </c>
      <c r="I262" s="32"/>
      <c r="J262" s="33">
        <f>(M262+N262)/L262</f>
        <v>28.500090399566083</v>
      </c>
      <c r="K262" s="33"/>
      <c r="L262" s="33">
        <f>L260</f>
        <v>55.31</v>
      </c>
      <c r="M262" s="33">
        <f t="shared" ref="M262:V262" si="47">ROUND(SUM(M260:M261),2)</f>
        <v>1559.91</v>
      </c>
      <c r="N262" s="33">
        <f t="shared" si="47"/>
        <v>16.43</v>
      </c>
      <c r="O262" s="33">
        <f t="shared" si="47"/>
        <v>689.71</v>
      </c>
      <c r="P262" s="33">
        <f t="shared" si="47"/>
        <v>67.5</v>
      </c>
      <c r="Q262" s="33">
        <f>ROUND(SUM(Q260:Q261),2)</f>
        <v>0</v>
      </c>
      <c r="R262" s="33">
        <f t="shared" si="47"/>
        <v>0</v>
      </c>
      <c r="S262" s="33">
        <f t="shared" si="47"/>
        <v>0</v>
      </c>
      <c r="T262" s="33">
        <f t="shared" si="47"/>
        <v>0</v>
      </c>
      <c r="U262" s="33">
        <f t="shared" si="47"/>
        <v>0</v>
      </c>
      <c r="V262" s="33">
        <f t="shared" si="47"/>
        <v>2333.5500000000002</v>
      </c>
    </row>
    <row r="263" spans="1:24" s="58" customFormat="1" ht="15.75" x14ac:dyDescent="0.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46"/>
      <c r="X263" s="46"/>
    </row>
    <row r="264" spans="1:24" x14ac:dyDescent="0.45">
      <c r="A264" s="13" t="s">
        <v>0</v>
      </c>
      <c r="B264" s="13" t="s">
        <v>1</v>
      </c>
      <c r="C264" s="13" t="s">
        <v>2</v>
      </c>
      <c r="D264" s="13" t="s">
        <v>3</v>
      </c>
      <c r="E264" s="13" t="s">
        <v>4</v>
      </c>
      <c r="F264" s="13" t="s">
        <v>5</v>
      </c>
      <c r="G264" s="13" t="s">
        <v>6</v>
      </c>
      <c r="H264" s="13" t="s">
        <v>7</v>
      </c>
      <c r="I264" s="13"/>
      <c r="J264" s="22" t="s">
        <v>8</v>
      </c>
      <c r="K264" s="13"/>
      <c r="L264" s="13" t="s">
        <v>9</v>
      </c>
      <c r="M264" s="22" t="s">
        <v>10</v>
      </c>
      <c r="N264" s="22" t="s">
        <v>11</v>
      </c>
      <c r="O264" s="22" t="s">
        <v>12</v>
      </c>
      <c r="P264" s="22" t="s">
        <v>13</v>
      </c>
      <c r="Q264" s="36" t="s">
        <v>344</v>
      </c>
      <c r="R264" s="22" t="s">
        <v>14</v>
      </c>
      <c r="S264" s="22" t="s">
        <v>15</v>
      </c>
      <c r="T264" s="22" t="s">
        <v>16</v>
      </c>
      <c r="U264" s="22" t="s">
        <v>137</v>
      </c>
      <c r="V264" s="22" t="s">
        <v>18</v>
      </c>
      <c r="X264" s="43"/>
    </row>
    <row r="265" spans="1:24" x14ac:dyDescent="0.45">
      <c r="A265" s="43" t="s">
        <v>146</v>
      </c>
      <c r="B265" s="43" t="s">
        <v>147</v>
      </c>
      <c r="C265" s="43" t="s">
        <v>21</v>
      </c>
      <c r="D265" s="43" t="s">
        <v>189</v>
      </c>
      <c r="E265" s="43" t="s">
        <v>156</v>
      </c>
      <c r="F265" s="43" t="s">
        <v>273</v>
      </c>
      <c r="G265" s="43" t="s">
        <v>274</v>
      </c>
      <c r="H265" s="43" t="s">
        <v>275</v>
      </c>
      <c r="J265" s="43"/>
      <c r="L265" s="23">
        <v>9.0399999999999991</v>
      </c>
      <c r="M265" s="23">
        <v>526.52</v>
      </c>
      <c r="N265" s="23"/>
      <c r="O265" s="23">
        <v>176.46</v>
      </c>
      <c r="P265" s="23">
        <v>9</v>
      </c>
      <c r="Q265" s="23"/>
      <c r="R265" s="23">
        <v>0</v>
      </c>
      <c r="S265" s="23">
        <v>0</v>
      </c>
      <c r="T265" s="23">
        <v>0</v>
      </c>
      <c r="U265" s="23">
        <v>0</v>
      </c>
      <c r="V265" s="23">
        <f>ROUND(SUM(M265:Q265,S265:U265),2)</f>
        <v>711.98</v>
      </c>
      <c r="X265" s="43"/>
    </row>
    <row r="266" spans="1:24" x14ac:dyDescent="0.45">
      <c r="A266" s="43" t="s">
        <v>146</v>
      </c>
      <c r="B266" s="43" t="s">
        <v>147</v>
      </c>
      <c r="C266" s="43" t="s">
        <v>21</v>
      </c>
      <c r="D266" s="43" t="s">
        <v>148</v>
      </c>
      <c r="E266" s="43" t="s">
        <v>149</v>
      </c>
      <c r="F266" s="43" t="s">
        <v>273</v>
      </c>
      <c r="G266" s="43" t="s">
        <v>274</v>
      </c>
      <c r="H266" s="43" t="s">
        <v>275</v>
      </c>
      <c r="J266" s="43"/>
      <c r="L266" s="31">
        <v>14.36</v>
      </c>
      <c r="M266" s="23">
        <v>545.19000000000005</v>
      </c>
      <c r="N266" s="23"/>
      <c r="O266" s="23">
        <v>302.61</v>
      </c>
      <c r="P266" s="23">
        <v>13.5</v>
      </c>
      <c r="Q266" s="23">
        <f>ROUND(J268*1,2)</f>
        <v>43.61</v>
      </c>
      <c r="R266" s="23">
        <v>0</v>
      </c>
      <c r="S266" s="23">
        <v>0</v>
      </c>
      <c r="T266" s="23">
        <v>0</v>
      </c>
      <c r="U266" s="23">
        <v>0</v>
      </c>
      <c r="V266" s="23">
        <f>ROUND(SUM(M266:Q266,S266:U266),2)</f>
        <v>904.91</v>
      </c>
      <c r="W266" s="43"/>
      <c r="X266" s="43"/>
    </row>
    <row r="267" spans="1:24" x14ac:dyDescent="0.45">
      <c r="A267" s="43" t="s">
        <v>150</v>
      </c>
      <c r="B267" s="43" t="s">
        <v>151</v>
      </c>
      <c r="C267" s="43" t="s">
        <v>21</v>
      </c>
      <c r="D267" s="43" t="s">
        <v>158</v>
      </c>
      <c r="E267" s="43" t="s">
        <v>159</v>
      </c>
      <c r="F267" s="43" t="s">
        <v>273</v>
      </c>
      <c r="G267" s="43" t="s">
        <v>274</v>
      </c>
      <c r="H267" s="43" t="s">
        <v>275</v>
      </c>
      <c r="J267" s="15"/>
      <c r="L267" s="23">
        <v>11.54</v>
      </c>
      <c r="M267" s="23">
        <v>452.14</v>
      </c>
      <c r="N267" s="23"/>
      <c r="O267" s="23">
        <v>164.52</v>
      </c>
      <c r="P267" s="23">
        <v>13.5</v>
      </c>
      <c r="Q267" s="23"/>
      <c r="R267" s="23">
        <v>0</v>
      </c>
      <c r="S267" s="23">
        <v>0</v>
      </c>
      <c r="T267" s="23">
        <v>0</v>
      </c>
      <c r="U267" s="23">
        <v>0</v>
      </c>
      <c r="V267" s="23">
        <f>ROUND(SUM(M267:Q267,S267:U267),2)</f>
        <v>630.16</v>
      </c>
      <c r="X267" s="43"/>
    </row>
    <row r="268" spans="1:24" s="44" customFormat="1" x14ac:dyDescent="0.45">
      <c r="F268" s="32" t="s">
        <v>273</v>
      </c>
      <c r="G268" s="32" t="s">
        <v>274</v>
      </c>
      <c r="H268" s="32" t="s">
        <v>335</v>
      </c>
      <c r="I268" s="32"/>
      <c r="J268" s="33">
        <f>M268/L268</f>
        <v>43.613337149398973</v>
      </c>
      <c r="K268" s="33"/>
      <c r="L268" s="33">
        <f t="shared" ref="L268:V268" si="48">ROUND(SUM(L265:L267),2)</f>
        <v>34.94</v>
      </c>
      <c r="M268" s="33">
        <f t="shared" si="48"/>
        <v>1523.85</v>
      </c>
      <c r="N268" s="33">
        <f t="shared" si="48"/>
        <v>0</v>
      </c>
      <c r="O268" s="33">
        <f t="shared" si="48"/>
        <v>643.59</v>
      </c>
      <c r="P268" s="33">
        <f t="shared" si="48"/>
        <v>36</v>
      </c>
      <c r="Q268" s="33">
        <f>ROUND(SUM(Q265:Q267),2)</f>
        <v>43.61</v>
      </c>
      <c r="R268" s="33">
        <f t="shared" si="48"/>
        <v>0</v>
      </c>
      <c r="S268" s="33">
        <f t="shared" si="48"/>
        <v>0</v>
      </c>
      <c r="T268" s="33">
        <f t="shared" si="48"/>
        <v>0</v>
      </c>
      <c r="U268" s="33">
        <f t="shared" si="48"/>
        <v>0</v>
      </c>
      <c r="V268" s="33">
        <f t="shared" si="48"/>
        <v>2247.0500000000002</v>
      </c>
      <c r="W268" s="48"/>
    </row>
    <row r="269" spans="1:24" x14ac:dyDescent="0.45">
      <c r="J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X269" s="17"/>
    </row>
    <row r="270" spans="1:24" x14ac:dyDescent="0.45">
      <c r="A270" s="13" t="s">
        <v>0</v>
      </c>
      <c r="B270" s="13" t="s">
        <v>1</v>
      </c>
      <c r="C270" s="13" t="s">
        <v>2</v>
      </c>
      <c r="D270" s="13" t="s">
        <v>3</v>
      </c>
      <c r="E270" s="13" t="s">
        <v>4</v>
      </c>
      <c r="F270" s="13" t="s">
        <v>5</v>
      </c>
      <c r="G270" s="13" t="s">
        <v>6</v>
      </c>
      <c r="H270" s="13" t="s">
        <v>7</v>
      </c>
      <c r="I270" s="13"/>
      <c r="J270" s="22" t="s">
        <v>8</v>
      </c>
      <c r="K270" s="13"/>
      <c r="L270" s="13" t="s">
        <v>9</v>
      </c>
      <c r="M270" s="22" t="s">
        <v>10</v>
      </c>
      <c r="N270" s="22" t="s">
        <v>11</v>
      </c>
      <c r="O270" s="22" t="s">
        <v>12</v>
      </c>
      <c r="P270" s="22" t="s">
        <v>13</v>
      </c>
      <c r="Q270" s="36" t="s">
        <v>344</v>
      </c>
      <c r="R270" s="22" t="s">
        <v>14</v>
      </c>
      <c r="S270" s="22" t="s">
        <v>15</v>
      </c>
      <c r="T270" s="22" t="s">
        <v>16</v>
      </c>
      <c r="U270" s="22" t="s">
        <v>137</v>
      </c>
      <c r="V270" s="22" t="s">
        <v>18</v>
      </c>
      <c r="X270" s="17"/>
    </row>
    <row r="271" spans="1:24" x14ac:dyDescent="0.45">
      <c r="A271" s="43" t="s">
        <v>150</v>
      </c>
      <c r="B271" s="43" t="s">
        <v>151</v>
      </c>
      <c r="C271" s="43" t="s">
        <v>21</v>
      </c>
      <c r="D271" s="43" t="s">
        <v>152</v>
      </c>
      <c r="E271" s="43" t="s">
        <v>23</v>
      </c>
      <c r="F271" s="43" t="s">
        <v>276</v>
      </c>
      <c r="G271" s="43" t="s">
        <v>265</v>
      </c>
      <c r="H271" s="43" t="s">
        <v>277</v>
      </c>
      <c r="J271" s="43"/>
      <c r="L271" s="31">
        <v>9.7799999999999994</v>
      </c>
      <c r="M271" s="23">
        <v>383.05</v>
      </c>
      <c r="N271" s="23"/>
      <c r="O271" s="23">
        <v>247.1</v>
      </c>
      <c r="P271" s="23">
        <v>9</v>
      </c>
      <c r="Q271" s="23">
        <f>ROUND(ROUND(J277*1,2),2)</f>
        <v>36.65</v>
      </c>
      <c r="R271" s="23">
        <v>0</v>
      </c>
      <c r="S271" s="23">
        <v>0</v>
      </c>
      <c r="T271" s="23">
        <v>0</v>
      </c>
      <c r="U271" s="23">
        <v>0</v>
      </c>
      <c r="V271" s="23">
        <f t="shared" ref="V271:V276" si="49">ROUND(SUM(M271:Q271,S271:U271),2)</f>
        <v>675.8</v>
      </c>
      <c r="X271" s="43"/>
    </row>
    <row r="272" spans="1:24" x14ac:dyDescent="0.45">
      <c r="A272" s="43" t="s">
        <v>150</v>
      </c>
      <c r="B272" s="43" t="s">
        <v>151</v>
      </c>
      <c r="C272" s="43" t="s">
        <v>21</v>
      </c>
      <c r="D272" s="43" t="s">
        <v>152</v>
      </c>
      <c r="E272" s="43" t="s">
        <v>156</v>
      </c>
      <c r="F272" s="43" t="s">
        <v>276</v>
      </c>
      <c r="G272" s="43" t="s">
        <v>265</v>
      </c>
      <c r="H272" s="43" t="s">
        <v>277</v>
      </c>
      <c r="J272" s="43"/>
      <c r="L272" s="23">
        <v>10.039999999999999</v>
      </c>
      <c r="M272" s="23">
        <v>308.01</v>
      </c>
      <c r="N272" s="23"/>
      <c r="O272" s="23">
        <v>193.94</v>
      </c>
      <c r="P272" s="23">
        <v>9</v>
      </c>
      <c r="Q272" s="23"/>
      <c r="R272" s="23">
        <v>0</v>
      </c>
      <c r="S272" s="23">
        <v>0</v>
      </c>
      <c r="T272" s="23">
        <v>0</v>
      </c>
      <c r="U272" s="23">
        <v>0</v>
      </c>
      <c r="V272" s="23">
        <f t="shared" si="49"/>
        <v>510.95</v>
      </c>
      <c r="X272" s="13"/>
    </row>
    <row r="273" spans="1:24" ht="15.75" x14ac:dyDescent="0.5">
      <c r="A273" s="43" t="s">
        <v>150</v>
      </c>
      <c r="B273" s="43" t="s">
        <v>151</v>
      </c>
      <c r="C273" s="43" t="s">
        <v>21</v>
      </c>
      <c r="D273" s="43" t="s">
        <v>157</v>
      </c>
      <c r="E273" s="43" t="s">
        <v>149</v>
      </c>
      <c r="F273" s="43" t="s">
        <v>276</v>
      </c>
      <c r="G273" s="43" t="s">
        <v>265</v>
      </c>
      <c r="H273" s="43" t="s">
        <v>277</v>
      </c>
      <c r="J273" s="43"/>
      <c r="L273" s="23">
        <v>11.81</v>
      </c>
      <c r="M273" s="23">
        <v>404.12</v>
      </c>
      <c r="N273" s="23"/>
      <c r="O273" s="23">
        <v>164.32</v>
      </c>
      <c r="P273" s="23">
        <v>13.5</v>
      </c>
      <c r="Q273" s="23"/>
      <c r="R273" s="23">
        <v>0</v>
      </c>
      <c r="S273" s="23">
        <v>0</v>
      </c>
      <c r="T273" s="23">
        <v>0</v>
      </c>
      <c r="U273" s="23">
        <v>0</v>
      </c>
      <c r="V273" s="23">
        <f t="shared" si="49"/>
        <v>581.94000000000005</v>
      </c>
      <c r="W273" s="19"/>
      <c r="X273" s="19"/>
    </row>
    <row r="274" spans="1:24" ht="15.75" x14ac:dyDescent="0.5">
      <c r="A274" s="43" t="s">
        <v>150</v>
      </c>
      <c r="B274" s="43" t="s">
        <v>151</v>
      </c>
      <c r="C274" s="43" t="s">
        <v>21</v>
      </c>
      <c r="D274" s="43" t="s">
        <v>158</v>
      </c>
      <c r="E274" s="43" t="s">
        <v>159</v>
      </c>
      <c r="F274" s="43" t="s">
        <v>276</v>
      </c>
      <c r="G274" s="43" t="s">
        <v>265</v>
      </c>
      <c r="H274" s="43" t="s">
        <v>277</v>
      </c>
      <c r="J274" s="43"/>
      <c r="L274" s="23">
        <v>11.43</v>
      </c>
      <c r="M274" s="23">
        <v>452.14</v>
      </c>
      <c r="N274" s="23"/>
      <c r="O274" s="23">
        <v>164.52</v>
      </c>
      <c r="P274" s="23">
        <v>13.5</v>
      </c>
      <c r="Q274" s="23"/>
      <c r="R274" s="23">
        <v>0</v>
      </c>
      <c r="S274" s="23">
        <v>0</v>
      </c>
      <c r="T274" s="23">
        <v>0</v>
      </c>
      <c r="U274" s="23">
        <v>0</v>
      </c>
      <c r="V274" s="23">
        <f t="shared" si="49"/>
        <v>630.16</v>
      </c>
      <c r="W274" s="19"/>
      <c r="X274" s="19"/>
    </row>
    <row r="275" spans="1:24" x14ac:dyDescent="0.45">
      <c r="A275" s="43" t="s">
        <v>168</v>
      </c>
      <c r="B275" s="43" t="s">
        <v>151</v>
      </c>
      <c r="C275" s="43" t="s">
        <v>21</v>
      </c>
      <c r="D275" s="43" t="s">
        <v>177</v>
      </c>
      <c r="E275" s="43" t="s">
        <v>87</v>
      </c>
      <c r="F275" s="43" t="s">
        <v>276</v>
      </c>
      <c r="G275" s="43" t="s">
        <v>265</v>
      </c>
      <c r="H275" s="43" t="s">
        <v>277</v>
      </c>
      <c r="J275" s="43" t="s">
        <v>27</v>
      </c>
      <c r="L275" s="23">
        <v>11.03</v>
      </c>
      <c r="M275" s="23">
        <v>202.33</v>
      </c>
      <c r="N275" s="23"/>
      <c r="O275" s="23">
        <v>48.39</v>
      </c>
      <c r="P275" s="23">
        <v>13.5</v>
      </c>
      <c r="Q275" s="23"/>
      <c r="R275" s="23">
        <v>0</v>
      </c>
      <c r="S275" s="23">
        <v>0</v>
      </c>
      <c r="T275" s="23">
        <v>0</v>
      </c>
      <c r="U275" s="23">
        <v>0</v>
      </c>
      <c r="V275" s="23">
        <f t="shared" si="49"/>
        <v>264.22000000000003</v>
      </c>
      <c r="W275" s="43"/>
      <c r="X275" s="43"/>
    </row>
    <row r="276" spans="1:24" x14ac:dyDescent="0.45">
      <c r="A276" s="43" t="s">
        <v>168</v>
      </c>
      <c r="B276" s="43" t="s">
        <v>151</v>
      </c>
      <c r="C276" s="43" t="s">
        <v>21</v>
      </c>
      <c r="D276" s="43" t="s">
        <v>169</v>
      </c>
      <c r="E276" s="43" t="s">
        <v>141</v>
      </c>
      <c r="F276" s="43" t="s">
        <v>276</v>
      </c>
      <c r="G276" s="43" t="s">
        <v>265</v>
      </c>
      <c r="H276" s="43" t="s">
        <v>277</v>
      </c>
      <c r="J276" s="37" t="s">
        <v>27</v>
      </c>
      <c r="L276" s="23">
        <v>8.82</v>
      </c>
      <c r="M276" s="23">
        <v>556.14</v>
      </c>
      <c r="N276" s="23"/>
      <c r="O276" s="23">
        <v>226.01</v>
      </c>
      <c r="P276" s="23">
        <v>13.5</v>
      </c>
      <c r="Q276" s="23"/>
      <c r="R276" s="23">
        <v>0</v>
      </c>
      <c r="S276" s="23">
        <v>0</v>
      </c>
      <c r="T276" s="23">
        <v>0</v>
      </c>
      <c r="U276" s="23">
        <v>0</v>
      </c>
      <c r="V276" s="23">
        <f t="shared" si="49"/>
        <v>795.65</v>
      </c>
      <c r="X276" s="43"/>
    </row>
    <row r="277" spans="1:24" s="44" customFormat="1" x14ac:dyDescent="0.45">
      <c r="A277" s="35"/>
      <c r="B277" s="35"/>
      <c r="C277" s="35"/>
      <c r="D277" s="35"/>
      <c r="E277" s="35"/>
      <c r="F277" s="32" t="s">
        <v>276</v>
      </c>
      <c r="G277" s="32" t="s">
        <v>265</v>
      </c>
      <c r="H277" s="32" t="s">
        <v>335</v>
      </c>
      <c r="I277" s="32"/>
      <c r="J277" s="33">
        <f>M277/L277</f>
        <v>36.652201557780955</v>
      </c>
      <c r="K277" s="33"/>
      <c r="L277" s="33">
        <f t="shared" ref="L277:V277" si="50">ROUND(SUM(L271:L276),2)</f>
        <v>62.91</v>
      </c>
      <c r="M277" s="33">
        <f t="shared" si="50"/>
        <v>2305.79</v>
      </c>
      <c r="N277" s="33">
        <f t="shared" si="50"/>
        <v>0</v>
      </c>
      <c r="O277" s="33">
        <f t="shared" si="50"/>
        <v>1044.28</v>
      </c>
      <c r="P277" s="33">
        <f t="shared" si="50"/>
        <v>72</v>
      </c>
      <c r="Q277" s="33">
        <f t="shared" si="50"/>
        <v>36.65</v>
      </c>
      <c r="R277" s="33">
        <f t="shared" si="50"/>
        <v>0</v>
      </c>
      <c r="S277" s="33">
        <f t="shared" si="50"/>
        <v>0</v>
      </c>
      <c r="T277" s="33">
        <f t="shared" si="50"/>
        <v>0</v>
      </c>
      <c r="U277" s="33">
        <f t="shared" si="50"/>
        <v>0</v>
      </c>
      <c r="V277" s="33">
        <f t="shared" si="50"/>
        <v>3458.72</v>
      </c>
      <c r="W277" s="34"/>
      <c r="X277" s="35"/>
    </row>
    <row r="278" spans="1:24" s="46" customFormat="1" x14ac:dyDescent="0.45">
      <c r="A278" s="28"/>
      <c r="B278" s="28"/>
      <c r="C278" s="28"/>
      <c r="D278" s="28"/>
      <c r="E278" s="28"/>
      <c r="F278" s="28"/>
      <c r="G278" s="28"/>
      <c r="H278" s="28"/>
      <c r="I278" s="28"/>
      <c r="J278" s="29"/>
      <c r="K278" s="28"/>
      <c r="L278" s="28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</row>
    <row r="279" spans="1:24" x14ac:dyDescent="0.45">
      <c r="A279" s="13" t="s">
        <v>0</v>
      </c>
      <c r="B279" s="13" t="s">
        <v>1</v>
      </c>
      <c r="C279" s="13" t="s">
        <v>2</v>
      </c>
      <c r="D279" s="13" t="s">
        <v>3</v>
      </c>
      <c r="E279" s="13" t="s">
        <v>4</v>
      </c>
      <c r="F279" s="13" t="s">
        <v>5</v>
      </c>
      <c r="G279" s="13" t="s">
        <v>6</v>
      </c>
      <c r="H279" s="13" t="s">
        <v>7</v>
      </c>
      <c r="I279" s="13"/>
      <c r="J279" s="22" t="s">
        <v>8</v>
      </c>
      <c r="K279" s="13"/>
      <c r="L279" s="13" t="s">
        <v>9</v>
      </c>
      <c r="M279" s="22" t="s">
        <v>10</v>
      </c>
      <c r="N279" s="22" t="s">
        <v>11</v>
      </c>
      <c r="O279" s="22" t="s">
        <v>12</v>
      </c>
      <c r="P279" s="22" t="s">
        <v>13</v>
      </c>
      <c r="Q279" s="36" t="s">
        <v>344</v>
      </c>
      <c r="R279" s="22" t="s">
        <v>14</v>
      </c>
      <c r="S279" s="22" t="s">
        <v>15</v>
      </c>
      <c r="T279" s="22" t="s">
        <v>16</v>
      </c>
      <c r="U279" s="22" t="s">
        <v>137</v>
      </c>
      <c r="V279" s="22" t="s">
        <v>18</v>
      </c>
      <c r="W279" s="20"/>
      <c r="X279" s="16"/>
    </row>
    <row r="280" spans="1:24" s="46" customFormat="1" x14ac:dyDescent="0.45">
      <c r="A280" s="28" t="s">
        <v>146</v>
      </c>
      <c r="B280" s="28" t="s">
        <v>147</v>
      </c>
      <c r="C280" s="28" t="s">
        <v>21</v>
      </c>
      <c r="D280" s="28" t="s">
        <v>148</v>
      </c>
      <c r="E280" s="28" t="s">
        <v>149</v>
      </c>
      <c r="F280" s="28" t="s">
        <v>278</v>
      </c>
      <c r="G280" s="28" t="s">
        <v>279</v>
      </c>
      <c r="H280" s="28" t="s">
        <v>280</v>
      </c>
      <c r="I280" s="28"/>
      <c r="J280" s="29" t="s">
        <v>28</v>
      </c>
      <c r="K280" s="28"/>
      <c r="L280" s="31">
        <v>13.86</v>
      </c>
      <c r="M280" s="30">
        <v>545.19000000000005</v>
      </c>
      <c r="N280" s="30"/>
      <c r="O280" s="30">
        <v>302.61</v>
      </c>
      <c r="P280" s="30">
        <v>13.5</v>
      </c>
      <c r="Q280" s="30">
        <f>ROUND(J281*1,2)</f>
        <v>39.340000000000003</v>
      </c>
      <c r="R280" s="30">
        <v>0</v>
      </c>
      <c r="S280" s="30">
        <v>0</v>
      </c>
      <c r="T280" s="30">
        <v>0</v>
      </c>
      <c r="U280" s="30">
        <v>0</v>
      </c>
      <c r="V280" s="30">
        <f>ROUND(SUM(M280:Q280,S280:U280),2)</f>
        <v>900.64</v>
      </c>
      <c r="W280" s="29"/>
      <c r="X280" s="28"/>
    </row>
    <row r="281" spans="1:24" s="44" customFormat="1" x14ac:dyDescent="0.45">
      <c r="A281" s="35"/>
      <c r="B281" s="35"/>
      <c r="C281" s="35"/>
      <c r="D281" s="35"/>
      <c r="E281" s="35"/>
      <c r="F281" s="32" t="s">
        <v>278</v>
      </c>
      <c r="G281" s="32" t="s">
        <v>279</v>
      </c>
      <c r="H281" s="32" t="s">
        <v>335</v>
      </c>
      <c r="I281" s="32"/>
      <c r="J281" s="33">
        <f>M281/L281</f>
        <v>39.33549783549784</v>
      </c>
      <c r="K281" s="33"/>
      <c r="L281" s="33">
        <f t="shared" ref="L281:V281" si="51">ROUND(SUM(L280:L280),2)</f>
        <v>13.86</v>
      </c>
      <c r="M281" s="33">
        <f t="shared" si="51"/>
        <v>545.19000000000005</v>
      </c>
      <c r="N281" s="33">
        <f t="shared" si="51"/>
        <v>0</v>
      </c>
      <c r="O281" s="33">
        <f t="shared" si="51"/>
        <v>302.61</v>
      </c>
      <c r="P281" s="33">
        <f t="shared" si="51"/>
        <v>13.5</v>
      </c>
      <c r="Q281" s="33">
        <f>ROUND(SUM(Q280:Q280),2)</f>
        <v>39.340000000000003</v>
      </c>
      <c r="R281" s="33">
        <f t="shared" si="51"/>
        <v>0</v>
      </c>
      <c r="S281" s="33">
        <f t="shared" si="51"/>
        <v>0</v>
      </c>
      <c r="T281" s="33">
        <f t="shared" si="51"/>
        <v>0</v>
      </c>
      <c r="U281" s="33">
        <f t="shared" si="51"/>
        <v>0</v>
      </c>
      <c r="V281" s="33">
        <f t="shared" si="51"/>
        <v>900.64</v>
      </c>
      <c r="W281" s="34"/>
    </row>
    <row r="282" spans="1:24" x14ac:dyDescent="0.45">
      <c r="J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X282" s="13"/>
    </row>
    <row r="283" spans="1:24" x14ac:dyDescent="0.45">
      <c r="A283" s="13" t="s">
        <v>0</v>
      </c>
      <c r="B283" s="13" t="s">
        <v>1</v>
      </c>
      <c r="C283" s="13" t="s">
        <v>2</v>
      </c>
      <c r="D283" s="13" t="s">
        <v>3</v>
      </c>
      <c r="E283" s="13" t="s">
        <v>4</v>
      </c>
      <c r="F283" s="13" t="s">
        <v>5</v>
      </c>
      <c r="G283" s="13" t="s">
        <v>6</v>
      </c>
      <c r="H283" s="13" t="s">
        <v>7</v>
      </c>
      <c r="I283" s="13"/>
      <c r="J283" s="22" t="s">
        <v>8</v>
      </c>
      <c r="K283" s="13"/>
      <c r="L283" s="13" t="s">
        <v>9</v>
      </c>
      <c r="M283" s="22" t="s">
        <v>10</v>
      </c>
      <c r="N283" s="22" t="s">
        <v>11</v>
      </c>
      <c r="O283" s="22" t="s">
        <v>12</v>
      </c>
      <c r="P283" s="22" t="s">
        <v>13</v>
      </c>
      <c r="Q283" s="36" t="s">
        <v>344</v>
      </c>
      <c r="R283" s="22" t="s">
        <v>14</v>
      </c>
      <c r="S283" s="22" t="s">
        <v>15</v>
      </c>
      <c r="T283" s="22" t="s">
        <v>16</v>
      </c>
      <c r="U283" s="22" t="s">
        <v>137</v>
      </c>
      <c r="V283" s="22" t="s">
        <v>18</v>
      </c>
      <c r="X283" s="43"/>
    </row>
    <row r="284" spans="1:24" x14ac:dyDescent="0.45">
      <c r="A284" s="43" t="s">
        <v>150</v>
      </c>
      <c r="B284" s="43" t="s">
        <v>151</v>
      </c>
      <c r="C284" s="43" t="s">
        <v>21</v>
      </c>
      <c r="D284" s="43" t="s">
        <v>152</v>
      </c>
      <c r="E284" s="43" t="s">
        <v>23</v>
      </c>
      <c r="F284" s="43" t="s">
        <v>281</v>
      </c>
      <c r="G284" s="43" t="s">
        <v>282</v>
      </c>
      <c r="H284" s="43" t="s">
        <v>283</v>
      </c>
      <c r="J284" s="43" t="s">
        <v>28</v>
      </c>
      <c r="L284" s="31">
        <v>9.86</v>
      </c>
      <c r="M284" s="23">
        <v>383.05</v>
      </c>
      <c r="N284" s="23"/>
      <c r="O284" s="23">
        <v>247.1</v>
      </c>
      <c r="P284" s="23">
        <v>9</v>
      </c>
      <c r="Q284" s="23">
        <f>ROUND(ROUND(J287*1,2),2)</f>
        <v>39.17</v>
      </c>
      <c r="R284" s="23">
        <v>0</v>
      </c>
      <c r="S284" s="23">
        <v>0</v>
      </c>
      <c r="T284" s="23">
        <v>0</v>
      </c>
      <c r="U284" s="23">
        <v>0</v>
      </c>
      <c r="V284" s="23">
        <f>ROUND(SUM(M284:Q284,S284:U284),2)</f>
        <v>678.32</v>
      </c>
      <c r="W284" s="43"/>
      <c r="X284" s="43"/>
    </row>
    <row r="285" spans="1:24" x14ac:dyDescent="0.45">
      <c r="A285" s="43" t="s">
        <v>150</v>
      </c>
      <c r="B285" s="43" t="s">
        <v>151</v>
      </c>
      <c r="C285" s="43" t="s">
        <v>21</v>
      </c>
      <c r="D285" s="43" t="s">
        <v>152</v>
      </c>
      <c r="E285" s="43" t="s">
        <v>156</v>
      </c>
      <c r="F285" s="43" t="s">
        <v>281</v>
      </c>
      <c r="G285" s="43" t="s">
        <v>282</v>
      </c>
      <c r="H285" s="43" t="s">
        <v>283</v>
      </c>
      <c r="J285" s="15" t="s">
        <v>28</v>
      </c>
      <c r="L285" s="23">
        <v>10.07</v>
      </c>
      <c r="M285" s="23">
        <v>308.01</v>
      </c>
      <c r="N285" s="23"/>
      <c r="O285" s="23">
        <v>193.94</v>
      </c>
      <c r="P285" s="23">
        <v>9</v>
      </c>
      <c r="Q285" s="23"/>
      <c r="R285" s="23">
        <v>0</v>
      </c>
      <c r="S285" s="23">
        <v>0</v>
      </c>
      <c r="T285" s="23">
        <v>0</v>
      </c>
      <c r="U285" s="23">
        <v>0</v>
      </c>
      <c r="V285" s="23">
        <f>ROUND(SUM(M285:Q285,S285:U285),2)</f>
        <v>510.95</v>
      </c>
      <c r="X285" s="43"/>
    </row>
    <row r="286" spans="1:24" x14ac:dyDescent="0.45">
      <c r="A286" s="43" t="s">
        <v>168</v>
      </c>
      <c r="B286" s="43" t="s">
        <v>151</v>
      </c>
      <c r="C286" s="43" t="s">
        <v>21</v>
      </c>
      <c r="D286" s="43" t="s">
        <v>169</v>
      </c>
      <c r="E286" s="43" t="s">
        <v>141</v>
      </c>
      <c r="F286" s="43" t="s">
        <v>281</v>
      </c>
      <c r="G286" s="43" t="s">
        <v>282</v>
      </c>
      <c r="H286" s="43" t="s">
        <v>283</v>
      </c>
      <c r="J286" s="43" t="s">
        <v>27</v>
      </c>
      <c r="L286" s="30">
        <v>11.91</v>
      </c>
      <c r="M286" s="23">
        <v>556.14</v>
      </c>
      <c r="N286" s="23"/>
      <c r="O286" s="23">
        <v>226.01</v>
      </c>
      <c r="P286" s="23">
        <v>13.5</v>
      </c>
      <c r="Q286" s="23"/>
      <c r="R286" s="23">
        <v>0</v>
      </c>
      <c r="S286" s="23">
        <v>0</v>
      </c>
      <c r="T286" s="23">
        <v>0</v>
      </c>
      <c r="U286" s="23">
        <v>0</v>
      </c>
      <c r="V286" s="23">
        <f>ROUND(SUM(M286:Q286,S286:U286),2)</f>
        <v>795.65</v>
      </c>
      <c r="X286" s="13"/>
    </row>
    <row r="287" spans="1:24" s="44" customFormat="1" x14ac:dyDescent="0.45">
      <c r="F287" s="32" t="s">
        <v>281</v>
      </c>
      <c r="G287" s="32" t="s">
        <v>282</v>
      </c>
      <c r="H287" s="32" t="s">
        <v>335</v>
      </c>
      <c r="I287" s="32"/>
      <c r="J287" s="33">
        <f>M287/L287</f>
        <v>39.170854271356788</v>
      </c>
      <c r="K287" s="33"/>
      <c r="L287" s="33">
        <f t="shared" ref="L287:V287" si="52">ROUND(SUM(L284:L286),2)</f>
        <v>31.84</v>
      </c>
      <c r="M287" s="33">
        <f t="shared" si="52"/>
        <v>1247.2</v>
      </c>
      <c r="N287" s="33">
        <f t="shared" si="52"/>
        <v>0</v>
      </c>
      <c r="O287" s="33">
        <f t="shared" si="52"/>
        <v>667.05</v>
      </c>
      <c r="P287" s="33">
        <f t="shared" si="52"/>
        <v>31.5</v>
      </c>
      <c r="Q287" s="33">
        <f t="shared" si="52"/>
        <v>39.17</v>
      </c>
      <c r="R287" s="33">
        <f t="shared" si="52"/>
        <v>0</v>
      </c>
      <c r="S287" s="33">
        <f t="shared" si="52"/>
        <v>0</v>
      </c>
      <c r="T287" s="33">
        <f t="shared" si="52"/>
        <v>0</v>
      </c>
      <c r="U287" s="33">
        <f t="shared" si="52"/>
        <v>0</v>
      </c>
      <c r="V287" s="33">
        <f t="shared" si="52"/>
        <v>1984.92</v>
      </c>
      <c r="W287" s="48"/>
      <c r="X287" s="35"/>
    </row>
    <row r="288" spans="1:24" x14ac:dyDescent="0.45"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X288" s="43"/>
    </row>
    <row r="289" spans="1:24" x14ac:dyDescent="0.45">
      <c r="A289" s="13" t="s">
        <v>0</v>
      </c>
      <c r="B289" s="13" t="s">
        <v>1</v>
      </c>
      <c r="C289" s="13" t="s">
        <v>2</v>
      </c>
      <c r="D289" s="13" t="s">
        <v>3</v>
      </c>
      <c r="E289" s="13" t="s">
        <v>4</v>
      </c>
      <c r="F289" s="13" t="s">
        <v>5</v>
      </c>
      <c r="G289" s="13" t="s">
        <v>6</v>
      </c>
      <c r="H289" s="13" t="s">
        <v>7</v>
      </c>
      <c r="I289" s="13"/>
      <c r="J289" s="22" t="s">
        <v>8</v>
      </c>
      <c r="K289" s="13"/>
      <c r="L289" s="13" t="s">
        <v>9</v>
      </c>
      <c r="M289" s="22" t="s">
        <v>10</v>
      </c>
      <c r="N289" s="22" t="s">
        <v>11</v>
      </c>
      <c r="O289" s="22" t="s">
        <v>12</v>
      </c>
      <c r="P289" s="22" t="s">
        <v>13</v>
      </c>
      <c r="Q289" s="22"/>
      <c r="R289" s="22" t="s">
        <v>14</v>
      </c>
      <c r="S289" s="22" t="s">
        <v>15</v>
      </c>
      <c r="T289" s="22" t="s">
        <v>16</v>
      </c>
      <c r="U289" s="22" t="s">
        <v>137</v>
      </c>
      <c r="V289" s="22" t="s">
        <v>18</v>
      </c>
      <c r="X289" s="16"/>
    </row>
    <row r="290" spans="1:24" ht="15.75" x14ac:dyDescent="0.5">
      <c r="A290" s="43" t="s">
        <v>138</v>
      </c>
      <c r="B290" s="43" t="s">
        <v>139</v>
      </c>
      <c r="C290" s="43" t="s">
        <v>21</v>
      </c>
      <c r="D290" s="43" t="s">
        <v>193</v>
      </c>
      <c r="E290" s="43" t="s">
        <v>55</v>
      </c>
      <c r="F290" s="43" t="s">
        <v>284</v>
      </c>
      <c r="G290" s="43" t="s">
        <v>285</v>
      </c>
      <c r="H290" s="43" t="s">
        <v>286</v>
      </c>
      <c r="J290" s="43" t="s">
        <v>27</v>
      </c>
      <c r="L290" s="23">
        <v>4.74</v>
      </c>
      <c r="M290" s="23">
        <v>150</v>
      </c>
      <c r="N290" s="23"/>
      <c r="O290" s="23">
        <v>0</v>
      </c>
      <c r="P290" s="23">
        <v>4.5</v>
      </c>
      <c r="Q290" s="23"/>
      <c r="R290" s="23">
        <v>0</v>
      </c>
      <c r="S290" s="23">
        <v>0</v>
      </c>
      <c r="T290" s="23">
        <v>0</v>
      </c>
      <c r="U290" s="23">
        <v>0</v>
      </c>
      <c r="V290" s="23">
        <f>ROUND(SUM(M290:Q290,S290:U290),2)</f>
        <v>154.5</v>
      </c>
      <c r="W290" s="19"/>
      <c r="X290" s="19"/>
    </row>
    <row r="291" spans="1:24" ht="15.75" x14ac:dyDescent="0.5">
      <c r="A291" s="43" t="s">
        <v>138</v>
      </c>
      <c r="B291" s="43" t="s">
        <v>139</v>
      </c>
      <c r="C291" s="43" t="s">
        <v>21</v>
      </c>
      <c r="D291" s="43" t="s">
        <v>140</v>
      </c>
      <c r="E291" s="43" t="s">
        <v>145</v>
      </c>
      <c r="F291" s="43" t="s">
        <v>284</v>
      </c>
      <c r="G291" s="43" t="s">
        <v>285</v>
      </c>
      <c r="H291" s="43" t="s">
        <v>286</v>
      </c>
      <c r="J291" s="43" t="s">
        <v>27</v>
      </c>
      <c r="L291" s="23">
        <v>8.4700000000000006</v>
      </c>
      <c r="M291" s="23">
        <v>184.5</v>
      </c>
      <c r="N291" s="23"/>
      <c r="O291" s="23">
        <v>75.44</v>
      </c>
      <c r="P291" s="23">
        <v>9</v>
      </c>
      <c r="Q291" s="23"/>
      <c r="R291" s="23">
        <v>0</v>
      </c>
      <c r="S291" s="23">
        <v>0</v>
      </c>
      <c r="T291" s="23">
        <v>0</v>
      </c>
      <c r="U291" s="23">
        <v>0</v>
      </c>
      <c r="V291" s="23">
        <f>ROUND(SUM(M291:Q291,S291:U291),2)</f>
        <v>268.94</v>
      </c>
      <c r="W291" s="19"/>
      <c r="X291" s="19"/>
    </row>
    <row r="292" spans="1:24" s="44" customFormat="1" x14ac:dyDescent="0.45">
      <c r="H292" s="35" t="s">
        <v>29</v>
      </c>
      <c r="I292" s="35"/>
      <c r="J292" s="42">
        <f>M292/L292</f>
        <v>25.321725965177894</v>
      </c>
      <c r="K292" s="42"/>
      <c r="L292" s="42">
        <f t="shared" ref="L292:V292" si="53">ROUND(SUM(L290:L291),2)</f>
        <v>13.21</v>
      </c>
      <c r="M292" s="42">
        <f t="shared" si="53"/>
        <v>334.5</v>
      </c>
      <c r="N292" s="42">
        <f t="shared" si="53"/>
        <v>0</v>
      </c>
      <c r="O292" s="42">
        <f t="shared" si="53"/>
        <v>75.44</v>
      </c>
      <c r="P292" s="42">
        <f t="shared" si="53"/>
        <v>13.5</v>
      </c>
      <c r="Q292" s="42">
        <f>ROUND(SUM(Q290:Q291),2)</f>
        <v>0</v>
      </c>
      <c r="R292" s="42">
        <f t="shared" si="53"/>
        <v>0</v>
      </c>
      <c r="S292" s="42">
        <f t="shared" si="53"/>
        <v>0</v>
      </c>
      <c r="T292" s="42">
        <f t="shared" si="53"/>
        <v>0</v>
      </c>
      <c r="U292" s="42">
        <f t="shared" si="53"/>
        <v>0</v>
      </c>
      <c r="V292" s="42">
        <f t="shared" si="53"/>
        <v>423.44</v>
      </c>
      <c r="W292" s="48"/>
    </row>
    <row r="293" spans="1:24" s="44" customFormat="1" x14ac:dyDescent="0.45">
      <c r="A293" s="35"/>
      <c r="B293" s="35"/>
      <c r="C293" s="35"/>
      <c r="D293" s="35"/>
      <c r="E293" s="35"/>
      <c r="F293" s="35"/>
      <c r="G293" s="35"/>
      <c r="H293" s="35" t="s">
        <v>33</v>
      </c>
      <c r="I293" s="35"/>
      <c r="J293" s="42">
        <f>MAX(0,28.5-(M292+N292)/L292)</f>
        <v>3.1782740348221061</v>
      </c>
      <c r="K293" s="42"/>
      <c r="L293" s="42">
        <f>L292</f>
        <v>13.21</v>
      </c>
      <c r="M293" s="42"/>
      <c r="N293" s="42">
        <f>ROUNDUP(MAX(0,ROUND(L292*28.5-M292-N292,3)),2)</f>
        <v>41.989999999999995</v>
      </c>
      <c r="O293" s="42"/>
      <c r="P293" s="42"/>
      <c r="Q293" s="42">
        <f>0</f>
        <v>0</v>
      </c>
      <c r="R293" s="42"/>
      <c r="S293" s="42"/>
      <c r="T293" s="42"/>
      <c r="U293" s="42"/>
      <c r="V293" s="42">
        <f>ROUND(SUM(M293:Q293,S293:U293),2)</f>
        <v>41.99</v>
      </c>
      <c r="W293" s="34"/>
      <c r="X293" s="35"/>
    </row>
    <row r="294" spans="1:24" s="44" customFormat="1" x14ac:dyDescent="0.45">
      <c r="A294" s="35"/>
      <c r="B294" s="35"/>
      <c r="C294" s="35"/>
      <c r="D294" s="35"/>
      <c r="E294" s="35"/>
      <c r="F294" s="32" t="s">
        <v>284</v>
      </c>
      <c r="G294" s="32" t="s">
        <v>285</v>
      </c>
      <c r="H294" s="32" t="s">
        <v>34</v>
      </c>
      <c r="I294" s="32"/>
      <c r="J294" s="33">
        <f>(M294+N294)/L294</f>
        <v>28.500378501135501</v>
      </c>
      <c r="K294" s="33"/>
      <c r="L294" s="33">
        <f>L292</f>
        <v>13.21</v>
      </c>
      <c r="M294" s="33">
        <f t="shared" ref="M294:V294" si="54">ROUND(SUM(M292:M293),2)</f>
        <v>334.5</v>
      </c>
      <c r="N294" s="33">
        <f t="shared" si="54"/>
        <v>41.99</v>
      </c>
      <c r="O294" s="33">
        <f t="shared" si="54"/>
        <v>75.44</v>
      </c>
      <c r="P294" s="33">
        <f t="shared" si="54"/>
        <v>13.5</v>
      </c>
      <c r="Q294" s="33">
        <f>ROUND(SUM(Q292:Q293),2)</f>
        <v>0</v>
      </c>
      <c r="R294" s="33">
        <f t="shared" si="54"/>
        <v>0</v>
      </c>
      <c r="S294" s="33">
        <f t="shared" si="54"/>
        <v>0</v>
      </c>
      <c r="T294" s="33">
        <f t="shared" si="54"/>
        <v>0</v>
      </c>
      <c r="U294" s="33">
        <f t="shared" si="54"/>
        <v>0</v>
      </c>
      <c r="V294" s="33">
        <f t="shared" si="54"/>
        <v>465.43</v>
      </c>
      <c r="W294" s="34"/>
    </row>
    <row r="296" spans="1:24" x14ac:dyDescent="0.45">
      <c r="A296" s="13" t="s">
        <v>0</v>
      </c>
      <c r="B296" s="13" t="s">
        <v>1</v>
      </c>
      <c r="C296" s="13" t="s">
        <v>2</v>
      </c>
      <c r="D296" s="13" t="s">
        <v>3</v>
      </c>
      <c r="E296" s="13" t="s">
        <v>4</v>
      </c>
      <c r="F296" s="13" t="s">
        <v>5</v>
      </c>
      <c r="G296" s="13" t="s">
        <v>6</v>
      </c>
      <c r="H296" s="13" t="s">
        <v>7</v>
      </c>
      <c r="I296" s="13"/>
      <c r="J296" s="22" t="s">
        <v>8</v>
      </c>
      <c r="K296" s="13"/>
      <c r="L296" s="13" t="s">
        <v>9</v>
      </c>
      <c r="M296" s="22" t="s">
        <v>10</v>
      </c>
      <c r="N296" s="22" t="s">
        <v>11</v>
      </c>
      <c r="O296" s="22" t="s">
        <v>12</v>
      </c>
      <c r="P296" s="22" t="s">
        <v>13</v>
      </c>
      <c r="Q296" s="22"/>
      <c r="R296" s="22" t="s">
        <v>14</v>
      </c>
      <c r="S296" s="22" t="s">
        <v>15</v>
      </c>
      <c r="T296" s="22" t="s">
        <v>16</v>
      </c>
      <c r="U296" s="22" t="s">
        <v>137</v>
      </c>
      <c r="V296" s="22" t="s">
        <v>18</v>
      </c>
    </row>
    <row r="297" spans="1:24" s="44" customFormat="1" ht="21" customHeight="1" x14ac:dyDescent="0.45">
      <c r="A297" s="49" t="s">
        <v>150</v>
      </c>
      <c r="B297" s="49" t="s">
        <v>151</v>
      </c>
      <c r="C297" s="49" t="s">
        <v>21</v>
      </c>
      <c r="D297" s="49" t="s">
        <v>157</v>
      </c>
      <c r="E297" s="49" t="s">
        <v>149</v>
      </c>
      <c r="F297" s="49" t="s">
        <v>287</v>
      </c>
      <c r="G297" s="49" t="s">
        <v>288</v>
      </c>
      <c r="H297" s="49" t="s">
        <v>289</v>
      </c>
      <c r="I297" s="49"/>
      <c r="J297" s="15" t="s">
        <v>28</v>
      </c>
      <c r="K297" s="49"/>
      <c r="L297" s="23">
        <v>11.87</v>
      </c>
      <c r="M297" s="23">
        <v>404.12</v>
      </c>
      <c r="N297" s="23"/>
      <c r="O297" s="23">
        <v>164.32</v>
      </c>
      <c r="P297" s="23">
        <v>13.5</v>
      </c>
      <c r="Q297" s="23"/>
      <c r="R297" s="23">
        <v>0</v>
      </c>
      <c r="S297" s="23">
        <v>0</v>
      </c>
      <c r="T297" s="23">
        <v>0</v>
      </c>
      <c r="U297" s="23">
        <v>0</v>
      </c>
      <c r="V297" s="23">
        <f>ROUND(SUM(M297:Q297,S297:U297),2)</f>
        <v>581.94000000000005</v>
      </c>
      <c r="W297" s="15"/>
      <c r="X297" s="15"/>
    </row>
    <row r="298" spans="1:24" s="44" customFormat="1" x14ac:dyDescent="0.45">
      <c r="F298" s="32" t="s">
        <v>287</v>
      </c>
      <c r="G298" s="32" t="s">
        <v>288</v>
      </c>
      <c r="H298" s="32" t="s">
        <v>335</v>
      </c>
      <c r="I298" s="32"/>
      <c r="J298" s="33">
        <f>M298/L298</f>
        <v>34.045492839090144</v>
      </c>
      <c r="K298" s="33"/>
      <c r="L298" s="33">
        <f t="shared" ref="L298:V298" si="55">ROUND(SUM(L297:L297),2)</f>
        <v>11.87</v>
      </c>
      <c r="M298" s="33">
        <f t="shared" si="55"/>
        <v>404.12</v>
      </c>
      <c r="N298" s="33">
        <f t="shared" si="55"/>
        <v>0</v>
      </c>
      <c r="O298" s="33">
        <f t="shared" si="55"/>
        <v>164.32</v>
      </c>
      <c r="P298" s="33">
        <f t="shared" si="55"/>
        <v>13.5</v>
      </c>
      <c r="Q298" s="33">
        <f>ROUND(SUM(Q297:Q297),2)</f>
        <v>0</v>
      </c>
      <c r="R298" s="33">
        <f t="shared" si="55"/>
        <v>0</v>
      </c>
      <c r="S298" s="33">
        <f t="shared" si="55"/>
        <v>0</v>
      </c>
      <c r="T298" s="33">
        <f t="shared" si="55"/>
        <v>0</v>
      </c>
      <c r="U298" s="33">
        <f t="shared" si="55"/>
        <v>0</v>
      </c>
      <c r="V298" s="33">
        <f t="shared" si="55"/>
        <v>581.94000000000005</v>
      </c>
      <c r="W298" s="48"/>
      <c r="X298" s="48"/>
    </row>
    <row r="300" spans="1:24" s="45" customFormat="1" x14ac:dyDescent="0.45">
      <c r="A300" s="13" t="s">
        <v>0</v>
      </c>
      <c r="B300" s="13" t="s">
        <v>1</v>
      </c>
      <c r="C300" s="13" t="s">
        <v>2</v>
      </c>
      <c r="D300" s="13" t="s">
        <v>3</v>
      </c>
      <c r="E300" s="13" t="s">
        <v>4</v>
      </c>
      <c r="F300" s="13" t="s">
        <v>5</v>
      </c>
      <c r="G300" s="13" t="s">
        <v>6</v>
      </c>
      <c r="H300" s="13" t="s">
        <v>7</v>
      </c>
      <c r="I300" s="13"/>
      <c r="J300" s="22" t="s">
        <v>8</v>
      </c>
      <c r="K300" s="13"/>
      <c r="L300" s="13" t="s">
        <v>9</v>
      </c>
      <c r="M300" s="22" t="s">
        <v>10</v>
      </c>
      <c r="N300" s="22" t="s">
        <v>11</v>
      </c>
      <c r="O300" s="22" t="s">
        <v>12</v>
      </c>
      <c r="P300" s="22" t="s">
        <v>13</v>
      </c>
      <c r="Q300" s="36" t="s">
        <v>344</v>
      </c>
      <c r="R300" s="22" t="s">
        <v>14</v>
      </c>
      <c r="S300" s="22" t="s">
        <v>15</v>
      </c>
      <c r="T300" s="22" t="s">
        <v>16</v>
      </c>
      <c r="U300" s="22" t="s">
        <v>137</v>
      </c>
      <c r="V300" s="22" t="s">
        <v>18</v>
      </c>
      <c r="W300" s="15"/>
      <c r="X300" s="15"/>
    </row>
    <row r="301" spans="1:24" ht="21.85" customHeight="1" x14ac:dyDescent="0.45">
      <c r="A301" s="17" t="s">
        <v>150</v>
      </c>
      <c r="B301" s="17" t="s">
        <v>151</v>
      </c>
      <c r="C301" s="17" t="s">
        <v>21</v>
      </c>
      <c r="D301" s="17" t="s">
        <v>152</v>
      </c>
      <c r="E301" s="17" t="s">
        <v>23</v>
      </c>
      <c r="F301" s="17" t="s">
        <v>278</v>
      </c>
      <c r="G301" s="17" t="s">
        <v>229</v>
      </c>
      <c r="H301" s="17" t="s">
        <v>290</v>
      </c>
      <c r="I301" s="17"/>
      <c r="J301" s="18"/>
      <c r="K301" s="17"/>
      <c r="L301" s="31">
        <v>9.8000000000000007</v>
      </c>
      <c r="M301" s="27">
        <v>383.05</v>
      </c>
      <c r="N301" s="27"/>
      <c r="O301" s="27">
        <v>247.1</v>
      </c>
      <c r="P301" s="27">
        <v>9</v>
      </c>
      <c r="Q301" s="27">
        <f>ROUND(ROUND(J308*1,2),2)</f>
        <v>34.880000000000003</v>
      </c>
      <c r="R301" s="27">
        <v>0</v>
      </c>
      <c r="S301" s="27">
        <v>0</v>
      </c>
      <c r="T301" s="27">
        <v>0</v>
      </c>
      <c r="U301" s="27">
        <v>0</v>
      </c>
      <c r="V301" s="27">
        <f t="shared" ref="V301:V307" si="56">ROUND(SUM(M301:Q301,S301:U301),2)</f>
        <v>674.03</v>
      </c>
      <c r="W301" s="18"/>
      <c r="X301" s="18"/>
    </row>
    <row r="302" spans="1:24" s="44" customFormat="1" ht="21.85" customHeight="1" x14ac:dyDescent="0.45">
      <c r="A302" s="17" t="s">
        <v>150</v>
      </c>
      <c r="B302" s="17" t="s">
        <v>151</v>
      </c>
      <c r="C302" s="17" t="s">
        <v>21</v>
      </c>
      <c r="D302" s="17" t="s">
        <v>152</v>
      </c>
      <c r="E302" s="17" t="s">
        <v>156</v>
      </c>
      <c r="F302" s="17" t="s">
        <v>278</v>
      </c>
      <c r="G302" s="17" t="s">
        <v>229</v>
      </c>
      <c r="H302" s="17" t="s">
        <v>290</v>
      </c>
      <c r="I302" s="17"/>
      <c r="J302" s="18"/>
      <c r="K302" s="17"/>
      <c r="L302" s="27">
        <v>10.06</v>
      </c>
      <c r="M302" s="27">
        <v>308.01</v>
      </c>
      <c r="N302" s="27"/>
      <c r="O302" s="27">
        <v>193.94</v>
      </c>
      <c r="P302" s="27">
        <v>9</v>
      </c>
      <c r="Q302" s="27"/>
      <c r="R302" s="27">
        <v>0</v>
      </c>
      <c r="S302" s="27">
        <v>0</v>
      </c>
      <c r="T302" s="27">
        <v>0</v>
      </c>
      <c r="U302" s="27">
        <v>0</v>
      </c>
      <c r="V302" s="27">
        <f t="shared" si="56"/>
        <v>510.95</v>
      </c>
      <c r="W302" s="18"/>
      <c r="X302" s="18"/>
    </row>
    <row r="303" spans="1:24" x14ac:dyDescent="0.45">
      <c r="A303" s="17" t="s">
        <v>150</v>
      </c>
      <c r="B303" s="17" t="s">
        <v>151</v>
      </c>
      <c r="C303" s="17" t="s">
        <v>21</v>
      </c>
      <c r="D303" s="17" t="s">
        <v>157</v>
      </c>
      <c r="E303" s="17" t="s">
        <v>149</v>
      </c>
      <c r="F303" s="17" t="s">
        <v>278</v>
      </c>
      <c r="G303" s="17" t="s">
        <v>229</v>
      </c>
      <c r="H303" s="17" t="s">
        <v>290</v>
      </c>
      <c r="I303" s="17"/>
      <c r="J303" s="18"/>
      <c r="K303" s="17"/>
      <c r="L303" s="27">
        <v>11.81</v>
      </c>
      <c r="M303" s="27">
        <v>404.12</v>
      </c>
      <c r="N303" s="27"/>
      <c r="O303" s="27">
        <v>164.32</v>
      </c>
      <c r="P303" s="27">
        <v>13.5</v>
      </c>
      <c r="Q303" s="27"/>
      <c r="R303" s="27">
        <v>0</v>
      </c>
      <c r="S303" s="27">
        <v>0</v>
      </c>
      <c r="T303" s="27">
        <v>0</v>
      </c>
      <c r="U303" s="27">
        <v>0</v>
      </c>
      <c r="V303" s="27">
        <f t="shared" si="56"/>
        <v>581.94000000000005</v>
      </c>
      <c r="W303" s="18"/>
      <c r="X303" s="18"/>
    </row>
    <row r="304" spans="1:24" x14ac:dyDescent="0.45">
      <c r="A304" s="17" t="s">
        <v>150</v>
      </c>
      <c r="B304" s="17" t="s">
        <v>151</v>
      </c>
      <c r="C304" s="17" t="s">
        <v>21</v>
      </c>
      <c r="D304" s="17" t="s">
        <v>158</v>
      </c>
      <c r="E304" s="17" t="s">
        <v>159</v>
      </c>
      <c r="F304" s="17" t="s">
        <v>278</v>
      </c>
      <c r="G304" s="17" t="s">
        <v>229</v>
      </c>
      <c r="H304" s="17" t="s">
        <v>290</v>
      </c>
      <c r="I304" s="17"/>
      <c r="J304" s="18"/>
      <c r="K304" s="17"/>
      <c r="L304" s="27">
        <v>11.42</v>
      </c>
      <c r="M304" s="27">
        <v>452.14</v>
      </c>
      <c r="N304" s="27"/>
      <c r="O304" s="27">
        <v>164.52</v>
      </c>
      <c r="P304" s="27">
        <v>13.5</v>
      </c>
      <c r="Q304" s="27"/>
      <c r="R304" s="27">
        <v>0</v>
      </c>
      <c r="S304" s="27">
        <v>0</v>
      </c>
      <c r="T304" s="27">
        <v>0</v>
      </c>
      <c r="U304" s="27">
        <v>0</v>
      </c>
      <c r="V304" s="27">
        <f t="shared" si="56"/>
        <v>630.16</v>
      </c>
      <c r="W304" s="18"/>
      <c r="X304" s="18"/>
    </row>
    <row r="305" spans="1:24" x14ac:dyDescent="0.45">
      <c r="A305" s="17" t="s">
        <v>150</v>
      </c>
      <c r="B305" s="17" t="s">
        <v>151</v>
      </c>
      <c r="C305" s="17" t="s">
        <v>21</v>
      </c>
      <c r="D305" s="17" t="s">
        <v>160</v>
      </c>
      <c r="E305" s="17" t="s">
        <v>161</v>
      </c>
      <c r="F305" s="17" t="s">
        <v>278</v>
      </c>
      <c r="G305" s="17" t="s">
        <v>229</v>
      </c>
      <c r="H305" s="17" t="s">
        <v>290</v>
      </c>
      <c r="I305" s="17"/>
      <c r="J305" s="18"/>
      <c r="K305" s="17"/>
      <c r="L305" s="27">
        <v>11.25</v>
      </c>
      <c r="M305" s="27">
        <v>277.45999999999998</v>
      </c>
      <c r="N305" s="27"/>
      <c r="O305" s="27">
        <v>98.35</v>
      </c>
      <c r="P305" s="27">
        <v>18</v>
      </c>
      <c r="Q305" s="27"/>
      <c r="R305" s="27">
        <v>0</v>
      </c>
      <c r="S305" s="27">
        <v>0</v>
      </c>
      <c r="T305" s="27">
        <v>0</v>
      </c>
      <c r="U305" s="27">
        <v>0</v>
      </c>
      <c r="V305" s="27">
        <f t="shared" si="56"/>
        <v>393.81</v>
      </c>
      <c r="W305" s="18"/>
      <c r="X305" s="18"/>
    </row>
    <row r="306" spans="1:24" s="45" customFormat="1" x14ac:dyDescent="0.45">
      <c r="A306" s="17" t="s">
        <v>168</v>
      </c>
      <c r="B306" s="17" t="s">
        <v>151</v>
      </c>
      <c r="C306" s="17" t="s">
        <v>21</v>
      </c>
      <c r="D306" s="17" t="s">
        <v>177</v>
      </c>
      <c r="E306" s="17" t="s">
        <v>87</v>
      </c>
      <c r="F306" s="17" t="s">
        <v>278</v>
      </c>
      <c r="G306" s="17" t="s">
        <v>229</v>
      </c>
      <c r="H306" s="17" t="s">
        <v>290</v>
      </c>
      <c r="I306" s="17"/>
      <c r="J306" s="18"/>
      <c r="K306" s="17"/>
      <c r="L306" s="27">
        <v>10.93</v>
      </c>
      <c r="M306" s="27">
        <v>202.33</v>
      </c>
      <c r="N306" s="27"/>
      <c r="O306" s="27">
        <v>48.39</v>
      </c>
      <c r="P306" s="27">
        <v>13.5</v>
      </c>
      <c r="Q306" s="27"/>
      <c r="R306" s="27">
        <v>0</v>
      </c>
      <c r="S306" s="27">
        <v>0</v>
      </c>
      <c r="T306" s="27">
        <v>0</v>
      </c>
      <c r="U306" s="27">
        <v>0</v>
      </c>
      <c r="V306" s="27">
        <f t="shared" si="56"/>
        <v>264.22000000000003</v>
      </c>
      <c r="W306" s="18"/>
      <c r="X306" s="18"/>
    </row>
    <row r="307" spans="1:24" x14ac:dyDescent="0.45">
      <c r="A307" s="43" t="s">
        <v>168</v>
      </c>
      <c r="B307" s="43" t="s">
        <v>151</v>
      </c>
      <c r="C307" s="43" t="s">
        <v>21</v>
      </c>
      <c r="D307" s="43" t="s">
        <v>169</v>
      </c>
      <c r="E307" s="43" t="s">
        <v>141</v>
      </c>
      <c r="F307" s="43" t="s">
        <v>278</v>
      </c>
      <c r="G307" s="43" t="s">
        <v>229</v>
      </c>
      <c r="H307" s="43" t="s">
        <v>290</v>
      </c>
      <c r="J307" s="43"/>
      <c r="L307" s="23">
        <v>8.7899999999999991</v>
      </c>
      <c r="M307" s="23">
        <v>556.14</v>
      </c>
      <c r="N307" s="23"/>
      <c r="O307" s="23">
        <v>226.01</v>
      </c>
      <c r="P307" s="23">
        <v>13.5</v>
      </c>
      <c r="Q307" s="23"/>
      <c r="R307" s="23">
        <v>0</v>
      </c>
      <c r="S307" s="23">
        <v>0</v>
      </c>
      <c r="T307" s="23">
        <v>0</v>
      </c>
      <c r="U307" s="23">
        <v>0</v>
      </c>
      <c r="V307" s="23">
        <f t="shared" si="56"/>
        <v>795.65</v>
      </c>
    </row>
    <row r="308" spans="1:24" s="44" customFormat="1" x14ac:dyDescent="0.45">
      <c r="F308" s="32" t="s">
        <v>278</v>
      </c>
      <c r="G308" s="32" t="s">
        <v>229</v>
      </c>
      <c r="H308" s="32" t="s">
        <v>335</v>
      </c>
      <c r="I308" s="32"/>
      <c r="J308" s="33">
        <f>M308/L308</f>
        <v>34.880502295436131</v>
      </c>
      <c r="K308" s="33"/>
      <c r="L308" s="33">
        <f t="shared" ref="L308:V308" si="57">ROUND(SUM(L301:L307),2)</f>
        <v>74.06</v>
      </c>
      <c r="M308" s="33">
        <f t="shared" si="57"/>
        <v>2583.25</v>
      </c>
      <c r="N308" s="33">
        <f t="shared" si="57"/>
        <v>0</v>
      </c>
      <c r="O308" s="33">
        <f t="shared" si="57"/>
        <v>1142.6300000000001</v>
      </c>
      <c r="P308" s="33">
        <f t="shared" si="57"/>
        <v>90</v>
      </c>
      <c r="Q308" s="33">
        <f t="shared" si="57"/>
        <v>34.880000000000003</v>
      </c>
      <c r="R308" s="33">
        <f t="shared" si="57"/>
        <v>0</v>
      </c>
      <c r="S308" s="33">
        <f t="shared" si="57"/>
        <v>0</v>
      </c>
      <c r="T308" s="33">
        <f t="shared" si="57"/>
        <v>0</v>
      </c>
      <c r="U308" s="33">
        <f t="shared" si="57"/>
        <v>0</v>
      </c>
      <c r="V308" s="33">
        <f t="shared" si="57"/>
        <v>3850.76</v>
      </c>
      <c r="W308" s="48"/>
      <c r="X308" s="48"/>
    </row>
    <row r="310" spans="1:24" s="44" customFormat="1" ht="14.65" customHeight="1" x14ac:dyDescent="0.45">
      <c r="A310" s="13" t="s">
        <v>0</v>
      </c>
      <c r="B310" s="13" t="s">
        <v>1</v>
      </c>
      <c r="C310" s="13" t="s">
        <v>2</v>
      </c>
      <c r="D310" s="13" t="s">
        <v>3</v>
      </c>
      <c r="E310" s="13" t="s">
        <v>4</v>
      </c>
      <c r="F310" s="13" t="s">
        <v>5</v>
      </c>
      <c r="G310" s="13" t="s">
        <v>6</v>
      </c>
      <c r="H310" s="13" t="s">
        <v>7</v>
      </c>
      <c r="I310" s="13"/>
      <c r="J310" s="22" t="s">
        <v>8</v>
      </c>
      <c r="K310" s="13"/>
      <c r="L310" s="13" t="s">
        <v>9</v>
      </c>
      <c r="M310" s="22" t="s">
        <v>10</v>
      </c>
      <c r="N310" s="22" t="s">
        <v>11</v>
      </c>
      <c r="O310" s="22" t="s">
        <v>12</v>
      </c>
      <c r="P310" s="22" t="s">
        <v>13</v>
      </c>
      <c r="Q310" s="22"/>
      <c r="R310" s="22" t="s">
        <v>14</v>
      </c>
      <c r="S310" s="22" t="s">
        <v>15</v>
      </c>
      <c r="T310" s="22" t="s">
        <v>16</v>
      </c>
      <c r="U310" s="22" t="s">
        <v>137</v>
      </c>
      <c r="V310" s="22" t="s">
        <v>18</v>
      </c>
      <c r="W310" s="18"/>
      <c r="X310" s="18"/>
    </row>
    <row r="311" spans="1:24" x14ac:dyDescent="0.45">
      <c r="A311" s="17" t="s">
        <v>150</v>
      </c>
      <c r="B311" s="17" t="s">
        <v>151</v>
      </c>
      <c r="C311" s="17" t="s">
        <v>21</v>
      </c>
      <c r="D311" s="17" t="s">
        <v>152</v>
      </c>
      <c r="E311" s="17" t="s">
        <v>156</v>
      </c>
      <c r="F311" s="17" t="s">
        <v>291</v>
      </c>
      <c r="G311" s="17" t="s">
        <v>292</v>
      </c>
      <c r="H311" s="17" t="s">
        <v>293</v>
      </c>
      <c r="I311" s="17"/>
      <c r="J311" s="18" t="s">
        <v>28</v>
      </c>
      <c r="K311" s="17"/>
      <c r="L311" s="27">
        <v>10.14</v>
      </c>
      <c r="M311" s="27">
        <v>308.01</v>
      </c>
      <c r="N311" s="27"/>
      <c r="O311" s="27">
        <v>193.94</v>
      </c>
      <c r="P311" s="27">
        <v>9</v>
      </c>
      <c r="Q311" s="27"/>
      <c r="R311" s="27">
        <v>0</v>
      </c>
      <c r="S311" s="27">
        <v>0</v>
      </c>
      <c r="T311" s="27">
        <v>0</v>
      </c>
      <c r="U311" s="27">
        <v>0</v>
      </c>
      <c r="V311" s="27">
        <f>ROUND(SUM(M311:Q311,S311:U311),2)</f>
        <v>510.95</v>
      </c>
      <c r="W311" s="18"/>
      <c r="X311" s="18"/>
    </row>
    <row r="312" spans="1:24" s="44" customFormat="1" x14ac:dyDescent="0.45">
      <c r="A312" s="35"/>
      <c r="B312" s="35"/>
      <c r="C312" s="35"/>
      <c r="D312" s="35"/>
      <c r="E312" s="35"/>
      <c r="F312" s="32" t="s">
        <v>291</v>
      </c>
      <c r="G312" s="32" t="s">
        <v>292</v>
      </c>
      <c r="H312" s="32" t="s">
        <v>335</v>
      </c>
      <c r="I312" s="32"/>
      <c r="J312" s="33">
        <f>M312/L312</f>
        <v>30.375739644970412</v>
      </c>
      <c r="K312" s="33"/>
      <c r="L312" s="33">
        <f t="shared" ref="L312:V312" si="58">ROUND(SUM(L311:L311),2)</f>
        <v>10.14</v>
      </c>
      <c r="M312" s="33">
        <f t="shared" si="58"/>
        <v>308.01</v>
      </c>
      <c r="N312" s="33">
        <f t="shared" si="58"/>
        <v>0</v>
      </c>
      <c r="O312" s="33">
        <f t="shared" si="58"/>
        <v>193.94</v>
      </c>
      <c r="P312" s="33">
        <f t="shared" si="58"/>
        <v>9</v>
      </c>
      <c r="Q312" s="33">
        <f>ROUND(SUM(Q311:Q311),2)</f>
        <v>0</v>
      </c>
      <c r="R312" s="33">
        <f t="shared" si="58"/>
        <v>0</v>
      </c>
      <c r="S312" s="33">
        <f t="shared" si="58"/>
        <v>0</v>
      </c>
      <c r="T312" s="33">
        <f t="shared" si="58"/>
        <v>0</v>
      </c>
      <c r="U312" s="33">
        <f t="shared" si="58"/>
        <v>0</v>
      </c>
      <c r="V312" s="33">
        <f t="shared" si="58"/>
        <v>510.95</v>
      </c>
      <c r="W312" s="34"/>
      <c r="X312" s="34"/>
    </row>
    <row r="313" spans="1:24" s="45" customFormat="1" x14ac:dyDescent="0.45">
      <c r="A313" s="43"/>
      <c r="B313" s="43"/>
      <c r="C313" s="43"/>
      <c r="D313" s="43"/>
      <c r="E313" s="43"/>
      <c r="F313" s="43"/>
      <c r="G313" s="43"/>
      <c r="H313" s="43"/>
      <c r="I313" s="43"/>
      <c r="J313" s="15"/>
      <c r="K313" s="43"/>
      <c r="L313" s="43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spans="1:24" x14ac:dyDescent="0.45">
      <c r="A314" s="13" t="s">
        <v>0</v>
      </c>
      <c r="B314" s="13" t="s">
        <v>1</v>
      </c>
      <c r="C314" s="13" t="s">
        <v>2</v>
      </c>
      <c r="D314" s="13" t="s">
        <v>3</v>
      </c>
      <c r="E314" s="13" t="s">
        <v>4</v>
      </c>
      <c r="F314" s="13" t="s">
        <v>5</v>
      </c>
      <c r="G314" s="13" t="s">
        <v>6</v>
      </c>
      <c r="H314" s="13" t="s">
        <v>7</v>
      </c>
      <c r="I314" s="13"/>
      <c r="J314" s="22" t="s">
        <v>8</v>
      </c>
      <c r="K314" s="13"/>
      <c r="L314" s="13" t="s">
        <v>9</v>
      </c>
      <c r="M314" s="22" t="s">
        <v>10</v>
      </c>
      <c r="N314" s="22" t="s">
        <v>11</v>
      </c>
      <c r="O314" s="22" t="s">
        <v>12</v>
      </c>
      <c r="P314" s="22" t="s">
        <v>13</v>
      </c>
      <c r="Q314" s="22"/>
      <c r="R314" s="22" t="s">
        <v>14</v>
      </c>
      <c r="S314" s="22" t="s">
        <v>15</v>
      </c>
      <c r="T314" s="22" t="s">
        <v>16</v>
      </c>
      <c r="U314" s="22" t="s">
        <v>137</v>
      </c>
      <c r="V314" s="22" t="s">
        <v>18</v>
      </c>
    </row>
    <row r="315" spans="1:24" x14ac:dyDescent="0.45">
      <c r="A315" s="43" t="s">
        <v>150</v>
      </c>
      <c r="B315" s="43" t="s">
        <v>151</v>
      </c>
      <c r="C315" s="43" t="s">
        <v>21</v>
      </c>
      <c r="D315" s="43" t="s">
        <v>220</v>
      </c>
      <c r="E315" s="43" t="s">
        <v>141</v>
      </c>
      <c r="F315" s="43" t="s">
        <v>294</v>
      </c>
      <c r="G315" s="43" t="s">
        <v>295</v>
      </c>
      <c r="H315" s="43" t="s">
        <v>296</v>
      </c>
      <c r="J315" s="43" t="s">
        <v>28</v>
      </c>
      <c r="L315" s="23">
        <v>7.22</v>
      </c>
      <c r="M315" s="23">
        <v>711.52</v>
      </c>
      <c r="N315" s="23"/>
      <c r="O315" s="23">
        <v>212.97</v>
      </c>
      <c r="P315" s="23">
        <v>9</v>
      </c>
      <c r="Q315" s="23"/>
      <c r="R315" s="23">
        <v>0</v>
      </c>
      <c r="S315" s="23">
        <v>0</v>
      </c>
      <c r="T315" s="23">
        <v>0</v>
      </c>
      <c r="U315" s="23">
        <v>0</v>
      </c>
      <c r="V315" s="23">
        <f>ROUND(SUM(M315:Q315,S315:U315),2)</f>
        <v>933.49</v>
      </c>
    </row>
    <row r="316" spans="1:24" x14ac:dyDescent="0.45">
      <c r="A316" s="43" t="s">
        <v>150</v>
      </c>
      <c r="B316" s="43" t="s">
        <v>151</v>
      </c>
      <c r="C316" s="43" t="s">
        <v>21</v>
      </c>
      <c r="D316" s="43" t="s">
        <v>158</v>
      </c>
      <c r="E316" s="43" t="s">
        <v>159</v>
      </c>
      <c r="F316" s="43" t="s">
        <v>294</v>
      </c>
      <c r="G316" s="43" t="s">
        <v>295</v>
      </c>
      <c r="H316" s="43" t="s">
        <v>296</v>
      </c>
      <c r="J316" s="43" t="s">
        <v>28</v>
      </c>
      <c r="L316" s="23">
        <v>11.59</v>
      </c>
      <c r="M316" s="23">
        <v>452.14</v>
      </c>
      <c r="N316" s="23"/>
      <c r="O316" s="23">
        <v>164.52</v>
      </c>
      <c r="P316" s="23">
        <v>13.5</v>
      </c>
      <c r="Q316" s="23"/>
      <c r="R316" s="23">
        <v>0</v>
      </c>
      <c r="S316" s="23">
        <v>0</v>
      </c>
      <c r="T316" s="23">
        <v>0</v>
      </c>
      <c r="U316" s="23">
        <v>0</v>
      </c>
      <c r="V316" s="23">
        <f>ROUND(SUM(M316:Q316,S316:U316),2)</f>
        <v>630.16</v>
      </c>
    </row>
    <row r="317" spans="1:24" s="44" customFormat="1" x14ac:dyDescent="0.45">
      <c r="F317" s="32" t="s">
        <v>294</v>
      </c>
      <c r="G317" s="32" t="s">
        <v>295</v>
      </c>
      <c r="H317" s="32" t="s">
        <v>335</v>
      </c>
      <c r="I317" s="32"/>
      <c r="J317" s="33">
        <f>M317/L317</f>
        <v>61.863902179691664</v>
      </c>
      <c r="K317" s="33"/>
      <c r="L317" s="33">
        <f t="shared" ref="L317:V317" si="59">ROUND(SUM(L315:L316),2)</f>
        <v>18.809999999999999</v>
      </c>
      <c r="M317" s="33">
        <f t="shared" si="59"/>
        <v>1163.6600000000001</v>
      </c>
      <c r="N317" s="33">
        <f t="shared" si="59"/>
        <v>0</v>
      </c>
      <c r="O317" s="33">
        <f t="shared" si="59"/>
        <v>377.49</v>
      </c>
      <c r="P317" s="33">
        <f t="shared" si="59"/>
        <v>22.5</v>
      </c>
      <c r="Q317" s="33">
        <f>ROUND(SUM(Q315:Q316),2)</f>
        <v>0</v>
      </c>
      <c r="R317" s="33">
        <f t="shared" si="59"/>
        <v>0</v>
      </c>
      <c r="S317" s="33">
        <f t="shared" si="59"/>
        <v>0</v>
      </c>
      <c r="T317" s="33">
        <f t="shared" si="59"/>
        <v>0</v>
      </c>
      <c r="U317" s="33">
        <f t="shared" si="59"/>
        <v>0</v>
      </c>
      <c r="V317" s="33">
        <f t="shared" si="59"/>
        <v>1563.65</v>
      </c>
      <c r="W317" s="34"/>
      <c r="X317" s="34"/>
    </row>
    <row r="318" spans="1:24" s="46" customFormat="1" x14ac:dyDescent="0.45">
      <c r="A318" s="43"/>
      <c r="B318" s="43"/>
      <c r="C318" s="43"/>
      <c r="D318" s="43"/>
      <c r="E318" s="43"/>
      <c r="F318" s="43"/>
      <c r="G318" s="43"/>
      <c r="H318" s="43"/>
      <c r="I318" s="43"/>
      <c r="J318" s="15"/>
      <c r="K318" s="43"/>
      <c r="L318" s="43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spans="1:24" s="46" customFormat="1" x14ac:dyDescent="0.45">
      <c r="J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spans="1:24" s="46" customFormat="1" x14ac:dyDescent="0.45">
      <c r="A320" s="13" t="s">
        <v>0</v>
      </c>
      <c r="B320" s="13" t="s">
        <v>1</v>
      </c>
      <c r="C320" s="13" t="s">
        <v>2</v>
      </c>
      <c r="D320" s="13" t="s">
        <v>3</v>
      </c>
      <c r="E320" s="13" t="s">
        <v>4</v>
      </c>
      <c r="F320" s="13" t="s">
        <v>5</v>
      </c>
      <c r="G320" s="13" t="s">
        <v>6</v>
      </c>
      <c r="H320" s="13" t="s">
        <v>7</v>
      </c>
      <c r="I320" s="13"/>
      <c r="J320" s="22" t="s">
        <v>8</v>
      </c>
      <c r="K320" s="13"/>
      <c r="L320" s="13" t="s">
        <v>9</v>
      </c>
      <c r="M320" s="22" t="s">
        <v>10</v>
      </c>
      <c r="N320" s="22" t="s">
        <v>11</v>
      </c>
      <c r="O320" s="22" t="s">
        <v>12</v>
      </c>
      <c r="P320" s="22" t="s">
        <v>13</v>
      </c>
      <c r="Q320" s="22"/>
      <c r="R320" s="22" t="s">
        <v>14</v>
      </c>
      <c r="S320" s="22" t="s">
        <v>15</v>
      </c>
      <c r="T320" s="22" t="s">
        <v>16</v>
      </c>
      <c r="U320" s="22" t="s">
        <v>137</v>
      </c>
      <c r="V320" s="22" t="s">
        <v>18</v>
      </c>
      <c r="W320" s="18"/>
      <c r="X320" s="18"/>
    </row>
    <row r="321" spans="1:24" s="45" customFormat="1" x14ac:dyDescent="0.45">
      <c r="A321" s="17" t="s">
        <v>150</v>
      </c>
      <c r="B321" s="17" t="s">
        <v>151</v>
      </c>
      <c r="C321" s="17" t="s">
        <v>21</v>
      </c>
      <c r="D321" s="17" t="s">
        <v>157</v>
      </c>
      <c r="E321" s="17" t="s">
        <v>149</v>
      </c>
      <c r="F321" s="17" t="s">
        <v>297</v>
      </c>
      <c r="G321" s="17" t="s">
        <v>298</v>
      </c>
      <c r="H321" s="17" t="s">
        <v>299</v>
      </c>
      <c r="I321" s="17"/>
      <c r="J321" s="18" t="s">
        <v>28</v>
      </c>
      <c r="K321" s="17"/>
      <c r="L321" s="27">
        <v>11.77</v>
      </c>
      <c r="M321" s="27">
        <v>404.12</v>
      </c>
      <c r="N321" s="27"/>
      <c r="O321" s="27">
        <v>164.32</v>
      </c>
      <c r="P321" s="27">
        <v>13.5</v>
      </c>
      <c r="Q321" s="27"/>
      <c r="R321" s="27">
        <v>0</v>
      </c>
      <c r="S321" s="27">
        <v>0</v>
      </c>
      <c r="T321" s="27">
        <v>0</v>
      </c>
      <c r="U321" s="27">
        <v>0</v>
      </c>
      <c r="V321" s="27">
        <f>ROUND(SUM(M321:Q321,S321:U321),2)</f>
        <v>581.94000000000005</v>
      </c>
      <c r="W321" s="18"/>
      <c r="X321" s="18"/>
    </row>
    <row r="322" spans="1:24" x14ac:dyDescent="0.45">
      <c r="A322" s="17" t="s">
        <v>150</v>
      </c>
      <c r="B322" s="17" t="s">
        <v>151</v>
      </c>
      <c r="C322" s="17" t="s">
        <v>21</v>
      </c>
      <c r="D322" s="17" t="s">
        <v>158</v>
      </c>
      <c r="E322" s="17" t="s">
        <v>159</v>
      </c>
      <c r="F322" s="17" t="s">
        <v>297</v>
      </c>
      <c r="G322" s="17" t="s">
        <v>298</v>
      </c>
      <c r="H322" s="17" t="s">
        <v>299</v>
      </c>
      <c r="I322" s="17"/>
      <c r="J322" s="18" t="s">
        <v>28</v>
      </c>
      <c r="K322" s="17"/>
      <c r="L322" s="27">
        <v>11.2</v>
      </c>
      <c r="M322" s="27">
        <v>452.14</v>
      </c>
      <c r="N322" s="27"/>
      <c r="O322" s="27">
        <v>164.52</v>
      </c>
      <c r="P322" s="27">
        <v>13.5</v>
      </c>
      <c r="Q322" s="27"/>
      <c r="R322" s="27">
        <v>0</v>
      </c>
      <c r="S322" s="27">
        <v>0</v>
      </c>
      <c r="T322" s="27">
        <v>0</v>
      </c>
      <c r="U322" s="27">
        <v>0</v>
      </c>
      <c r="V322" s="27">
        <f>ROUND(SUM(M322:Q322,S322:U322),2)</f>
        <v>630.16</v>
      </c>
      <c r="W322" s="18"/>
      <c r="X322" s="18"/>
    </row>
    <row r="323" spans="1:24" s="64" customFormat="1" x14ac:dyDescent="0.45">
      <c r="F323" s="65" t="s">
        <v>297</v>
      </c>
      <c r="G323" s="65" t="s">
        <v>298</v>
      </c>
      <c r="H323" s="65" t="s">
        <v>335</v>
      </c>
      <c r="I323" s="65"/>
      <c r="J323" s="66">
        <f>M323/L323</f>
        <v>37.277318241184155</v>
      </c>
      <c r="K323" s="66"/>
      <c r="L323" s="66">
        <f t="shared" ref="L323:V323" si="60">ROUND(SUM(L321:L322),2)</f>
        <v>22.97</v>
      </c>
      <c r="M323" s="66">
        <f t="shared" si="60"/>
        <v>856.26</v>
      </c>
      <c r="N323" s="66">
        <f t="shared" si="60"/>
        <v>0</v>
      </c>
      <c r="O323" s="66">
        <f t="shared" si="60"/>
        <v>328.84</v>
      </c>
      <c r="P323" s="66">
        <f t="shared" si="60"/>
        <v>27</v>
      </c>
      <c r="Q323" s="66">
        <f>ROUND(SUM(Q321:Q322),2)</f>
        <v>0</v>
      </c>
      <c r="R323" s="66">
        <f t="shared" si="60"/>
        <v>0</v>
      </c>
      <c r="S323" s="66">
        <f t="shared" si="60"/>
        <v>0</v>
      </c>
      <c r="T323" s="66">
        <f t="shared" si="60"/>
        <v>0</v>
      </c>
      <c r="U323" s="66">
        <f t="shared" si="60"/>
        <v>0</v>
      </c>
      <c r="V323" s="66">
        <f t="shared" si="60"/>
        <v>1212.0999999999999</v>
      </c>
      <c r="W323" s="67"/>
      <c r="X323" s="67"/>
    </row>
    <row r="324" spans="1:24" s="44" customFormat="1" ht="7.7" customHeight="1" x14ac:dyDescent="0.45">
      <c r="A324" s="49"/>
      <c r="B324" s="49"/>
      <c r="C324" s="49"/>
      <c r="D324" s="49"/>
      <c r="E324" s="49"/>
      <c r="F324" s="49"/>
      <c r="G324" s="49"/>
      <c r="H324" s="49"/>
      <c r="I324" s="49"/>
      <c r="J324" s="15"/>
      <c r="K324" s="49"/>
      <c r="L324" s="49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spans="1:24" x14ac:dyDescent="0.45">
      <c r="A325" s="13" t="s">
        <v>0</v>
      </c>
      <c r="B325" s="13" t="s">
        <v>1</v>
      </c>
      <c r="C325" s="13" t="s">
        <v>2</v>
      </c>
      <c r="D325" s="13" t="s">
        <v>3</v>
      </c>
      <c r="E325" s="13" t="s">
        <v>4</v>
      </c>
      <c r="F325" s="13" t="s">
        <v>5</v>
      </c>
      <c r="G325" s="13" t="s">
        <v>6</v>
      </c>
      <c r="H325" s="13" t="s">
        <v>7</v>
      </c>
      <c r="I325" s="13"/>
      <c r="J325" s="22" t="s">
        <v>8</v>
      </c>
      <c r="K325" s="13"/>
      <c r="L325" s="13" t="s">
        <v>9</v>
      </c>
      <c r="M325" s="22" t="s">
        <v>10</v>
      </c>
      <c r="N325" s="22" t="s">
        <v>11</v>
      </c>
      <c r="O325" s="22" t="s">
        <v>12</v>
      </c>
      <c r="P325" s="22" t="s">
        <v>13</v>
      </c>
      <c r="Q325" s="36" t="s">
        <v>344</v>
      </c>
      <c r="R325" s="22" t="s">
        <v>14</v>
      </c>
      <c r="S325" s="22" t="s">
        <v>15</v>
      </c>
      <c r="T325" s="22" t="s">
        <v>16</v>
      </c>
      <c r="U325" s="22" t="s">
        <v>137</v>
      </c>
      <c r="V325" s="22" t="s">
        <v>18</v>
      </c>
    </row>
    <row r="326" spans="1:24" x14ac:dyDescent="0.45">
      <c r="A326" s="43" t="s">
        <v>138</v>
      </c>
      <c r="B326" s="43" t="s">
        <v>139</v>
      </c>
      <c r="C326" s="43" t="s">
        <v>21</v>
      </c>
      <c r="D326" s="43" t="s">
        <v>140</v>
      </c>
      <c r="E326" s="43" t="s">
        <v>141</v>
      </c>
      <c r="F326" s="43" t="s">
        <v>300</v>
      </c>
      <c r="G326" s="43" t="s">
        <v>301</v>
      </c>
      <c r="H326" s="43" t="s">
        <v>302</v>
      </c>
      <c r="J326" s="43"/>
      <c r="L326" s="23">
        <v>13.04</v>
      </c>
      <c r="M326" s="23">
        <v>314.31</v>
      </c>
      <c r="N326" s="23"/>
      <c r="O326" s="23">
        <v>126.6</v>
      </c>
      <c r="P326" s="23">
        <v>13.5</v>
      </c>
      <c r="Q326" s="23"/>
      <c r="R326" s="23">
        <v>0</v>
      </c>
      <c r="S326" s="23">
        <v>0</v>
      </c>
      <c r="T326" s="23">
        <v>0</v>
      </c>
      <c r="U326" s="23">
        <v>0</v>
      </c>
      <c r="V326" s="23">
        <f t="shared" ref="V326:V331" si="61">ROUND(SUM(M326:Q326,S326:U326),2)</f>
        <v>454.41</v>
      </c>
    </row>
    <row r="327" spans="1:24" s="45" customFormat="1" x14ac:dyDescent="0.45">
      <c r="A327" s="43" t="s">
        <v>150</v>
      </c>
      <c r="B327" s="43" t="s">
        <v>151</v>
      </c>
      <c r="C327" s="43" t="s">
        <v>21</v>
      </c>
      <c r="D327" s="43" t="s">
        <v>152</v>
      </c>
      <c r="E327" s="43" t="s">
        <v>23</v>
      </c>
      <c r="F327" s="43" t="s">
        <v>300</v>
      </c>
      <c r="G327" s="43" t="s">
        <v>301</v>
      </c>
      <c r="H327" s="43" t="s">
        <v>302</v>
      </c>
      <c r="I327" s="43"/>
      <c r="J327" s="15"/>
      <c r="K327" s="43"/>
      <c r="L327" s="31">
        <v>9.75</v>
      </c>
      <c r="M327" s="23">
        <v>383.05</v>
      </c>
      <c r="N327" s="23"/>
      <c r="O327" s="23">
        <v>247.1</v>
      </c>
      <c r="P327" s="23">
        <v>9</v>
      </c>
      <c r="Q327" s="23">
        <f>ROUND(ROUND(J332*1,2),2)</f>
        <v>33.4</v>
      </c>
      <c r="R327" s="23">
        <v>0</v>
      </c>
      <c r="S327" s="23">
        <v>0</v>
      </c>
      <c r="T327" s="23">
        <v>0</v>
      </c>
      <c r="U327" s="23">
        <v>0</v>
      </c>
      <c r="V327" s="23">
        <f t="shared" si="61"/>
        <v>672.55</v>
      </c>
      <c r="W327" s="15"/>
      <c r="X327" s="15"/>
    </row>
    <row r="328" spans="1:24" x14ac:dyDescent="0.45">
      <c r="A328" s="43" t="s">
        <v>150</v>
      </c>
      <c r="B328" s="43" t="s">
        <v>151</v>
      </c>
      <c r="C328" s="43" t="s">
        <v>21</v>
      </c>
      <c r="D328" s="43" t="s">
        <v>152</v>
      </c>
      <c r="E328" s="43" t="s">
        <v>156</v>
      </c>
      <c r="F328" s="43" t="s">
        <v>300</v>
      </c>
      <c r="G328" s="43" t="s">
        <v>301</v>
      </c>
      <c r="H328" s="43" t="s">
        <v>302</v>
      </c>
      <c r="J328" s="43"/>
      <c r="L328" s="23">
        <v>10.039999999999999</v>
      </c>
      <c r="M328" s="23">
        <v>308.01</v>
      </c>
      <c r="N328" s="23"/>
      <c r="O328" s="23">
        <v>193.94</v>
      </c>
      <c r="P328" s="23">
        <v>9</v>
      </c>
      <c r="Q328" s="23"/>
      <c r="R328" s="23">
        <v>0</v>
      </c>
      <c r="S328" s="23">
        <v>0</v>
      </c>
      <c r="T328" s="23">
        <v>0</v>
      </c>
      <c r="U328" s="23">
        <v>0</v>
      </c>
      <c r="V328" s="23">
        <f t="shared" si="61"/>
        <v>510.95</v>
      </c>
    </row>
    <row r="329" spans="1:24" s="46" customFormat="1" ht="17.25" customHeight="1" x14ac:dyDescent="0.45">
      <c r="A329" s="46" t="s">
        <v>150</v>
      </c>
      <c r="B329" s="46" t="s">
        <v>151</v>
      </c>
      <c r="C329" s="46" t="s">
        <v>21</v>
      </c>
      <c r="D329" s="46" t="s">
        <v>157</v>
      </c>
      <c r="E329" s="46" t="s">
        <v>149</v>
      </c>
      <c r="F329" s="46" t="s">
        <v>300</v>
      </c>
      <c r="G329" s="46" t="s">
        <v>301</v>
      </c>
      <c r="H329" s="46" t="s">
        <v>302</v>
      </c>
      <c r="J329" s="29"/>
      <c r="L329" s="30">
        <v>11.85</v>
      </c>
      <c r="M329" s="30">
        <v>404.12</v>
      </c>
      <c r="N329" s="30"/>
      <c r="O329" s="30">
        <v>164.32</v>
      </c>
      <c r="P329" s="30">
        <v>13.5</v>
      </c>
      <c r="Q329" s="30"/>
      <c r="R329" s="30">
        <v>0</v>
      </c>
      <c r="S329" s="30">
        <v>0</v>
      </c>
      <c r="T329" s="30">
        <v>0</v>
      </c>
      <c r="U329" s="30">
        <v>0</v>
      </c>
      <c r="V329" s="30">
        <f t="shared" si="61"/>
        <v>581.94000000000005</v>
      </c>
      <c r="W329" s="29"/>
      <c r="X329" s="29"/>
    </row>
    <row r="330" spans="1:24" s="46" customFormat="1" x14ac:dyDescent="0.45">
      <c r="A330" s="28" t="s">
        <v>150</v>
      </c>
      <c r="B330" s="28" t="s">
        <v>151</v>
      </c>
      <c r="C330" s="28" t="s">
        <v>21</v>
      </c>
      <c r="D330" s="28" t="s">
        <v>158</v>
      </c>
      <c r="E330" s="28" t="s">
        <v>159</v>
      </c>
      <c r="F330" s="28" t="s">
        <v>300</v>
      </c>
      <c r="G330" s="28" t="s">
        <v>301</v>
      </c>
      <c r="H330" s="28" t="s">
        <v>302</v>
      </c>
      <c r="I330" s="28"/>
      <c r="J330" s="29"/>
      <c r="K330" s="28"/>
      <c r="L330" s="30">
        <v>11.43</v>
      </c>
      <c r="M330" s="30">
        <v>452.14</v>
      </c>
      <c r="N330" s="30"/>
      <c r="O330" s="30">
        <v>164.52</v>
      </c>
      <c r="P330" s="30">
        <v>13.5</v>
      </c>
      <c r="Q330" s="30"/>
      <c r="R330" s="30">
        <v>0</v>
      </c>
      <c r="S330" s="30">
        <v>0</v>
      </c>
      <c r="T330" s="30">
        <v>0</v>
      </c>
      <c r="U330" s="30">
        <v>0</v>
      </c>
      <c r="V330" s="30">
        <f t="shared" si="61"/>
        <v>630.16</v>
      </c>
      <c r="W330" s="29"/>
      <c r="X330" s="29"/>
    </row>
    <row r="331" spans="1:24" x14ac:dyDescent="0.45">
      <c r="A331" s="17" t="s">
        <v>168</v>
      </c>
      <c r="B331" s="17" t="s">
        <v>151</v>
      </c>
      <c r="C331" s="17" t="s">
        <v>21</v>
      </c>
      <c r="D331" s="17" t="s">
        <v>202</v>
      </c>
      <c r="E331" s="17" t="s">
        <v>55</v>
      </c>
      <c r="F331" s="17" t="s">
        <v>300</v>
      </c>
      <c r="G331" s="17" t="s">
        <v>301</v>
      </c>
      <c r="H331" s="17" t="s">
        <v>302</v>
      </c>
      <c r="I331" s="17"/>
      <c r="J331" s="55" t="s">
        <v>27</v>
      </c>
      <c r="K331" s="17"/>
      <c r="L331" s="27">
        <v>4.1100000000000003</v>
      </c>
      <c r="M331" s="27">
        <v>150</v>
      </c>
      <c r="N331" s="27"/>
      <c r="O331" s="27">
        <v>0</v>
      </c>
      <c r="P331" s="27">
        <v>9</v>
      </c>
      <c r="Q331" s="27"/>
      <c r="R331" s="27">
        <v>0</v>
      </c>
      <c r="S331" s="27">
        <v>0</v>
      </c>
      <c r="T331" s="27">
        <v>0</v>
      </c>
      <c r="U331" s="27">
        <v>0</v>
      </c>
      <c r="V331" s="27">
        <f t="shared" si="61"/>
        <v>159</v>
      </c>
      <c r="W331" s="18"/>
      <c r="X331" s="18"/>
    </row>
    <row r="332" spans="1:24" s="44" customFormat="1" x14ac:dyDescent="0.45">
      <c r="A332" s="35"/>
      <c r="B332" s="35"/>
      <c r="C332" s="35"/>
      <c r="D332" s="35"/>
      <c r="E332" s="35"/>
      <c r="F332" s="32" t="s">
        <v>300</v>
      </c>
      <c r="G332" s="32" t="s">
        <v>301</v>
      </c>
      <c r="H332" s="32" t="s">
        <v>335</v>
      </c>
      <c r="I332" s="32"/>
      <c r="J332" s="33">
        <f>M332/L332</f>
        <v>33.404682829624711</v>
      </c>
      <c r="K332" s="33"/>
      <c r="L332" s="33">
        <f t="shared" ref="L332:V332" si="62">ROUND(SUM(L326:L331),2)</f>
        <v>60.22</v>
      </c>
      <c r="M332" s="33">
        <f t="shared" si="62"/>
        <v>2011.63</v>
      </c>
      <c r="N332" s="33">
        <f t="shared" si="62"/>
        <v>0</v>
      </c>
      <c r="O332" s="33">
        <f t="shared" si="62"/>
        <v>896.48</v>
      </c>
      <c r="P332" s="33">
        <f t="shared" si="62"/>
        <v>67.5</v>
      </c>
      <c r="Q332" s="33">
        <f t="shared" si="62"/>
        <v>33.4</v>
      </c>
      <c r="R332" s="33">
        <f t="shared" si="62"/>
        <v>0</v>
      </c>
      <c r="S332" s="33">
        <f t="shared" si="62"/>
        <v>0</v>
      </c>
      <c r="T332" s="33">
        <f t="shared" si="62"/>
        <v>0</v>
      </c>
      <c r="U332" s="33">
        <f t="shared" si="62"/>
        <v>0</v>
      </c>
      <c r="V332" s="33">
        <f t="shared" si="62"/>
        <v>3009.01</v>
      </c>
      <c r="W332" s="34"/>
      <c r="X332" s="34"/>
    </row>
    <row r="334" spans="1:24" s="44" customFormat="1" ht="19.899999999999999" customHeight="1" x14ac:dyDescent="0.45">
      <c r="A334" s="13" t="s">
        <v>0</v>
      </c>
      <c r="B334" s="13" t="s">
        <v>1</v>
      </c>
      <c r="C334" s="13" t="s">
        <v>2</v>
      </c>
      <c r="D334" s="13" t="s">
        <v>3</v>
      </c>
      <c r="E334" s="13" t="s">
        <v>4</v>
      </c>
      <c r="F334" s="13" t="s">
        <v>5</v>
      </c>
      <c r="G334" s="13" t="s">
        <v>6</v>
      </c>
      <c r="H334" s="13" t="s">
        <v>7</v>
      </c>
      <c r="I334" s="13"/>
      <c r="J334" s="22" t="s">
        <v>8</v>
      </c>
      <c r="K334" s="13"/>
      <c r="L334" s="13" t="s">
        <v>9</v>
      </c>
      <c r="M334" s="22" t="s">
        <v>10</v>
      </c>
      <c r="N334" s="22" t="s">
        <v>11</v>
      </c>
      <c r="O334" s="22" t="s">
        <v>12</v>
      </c>
      <c r="P334" s="22" t="s">
        <v>13</v>
      </c>
      <c r="Q334" s="36" t="s">
        <v>344</v>
      </c>
      <c r="R334" s="22" t="s">
        <v>14</v>
      </c>
      <c r="S334" s="22" t="s">
        <v>15</v>
      </c>
      <c r="T334" s="22" t="s">
        <v>16</v>
      </c>
      <c r="U334" s="22" t="s">
        <v>137</v>
      </c>
      <c r="V334" s="22" t="s">
        <v>18</v>
      </c>
      <c r="W334" s="15"/>
      <c r="X334" s="15"/>
    </row>
    <row r="335" spans="1:24" x14ac:dyDescent="0.45">
      <c r="A335" s="43" t="s">
        <v>150</v>
      </c>
      <c r="B335" s="43" t="s">
        <v>151</v>
      </c>
      <c r="C335" s="43" t="s">
        <v>21</v>
      </c>
      <c r="D335" s="43" t="s">
        <v>152</v>
      </c>
      <c r="E335" s="43" t="s">
        <v>23</v>
      </c>
      <c r="F335" s="43" t="s">
        <v>303</v>
      </c>
      <c r="G335" s="43" t="s">
        <v>179</v>
      </c>
      <c r="H335" s="43" t="s">
        <v>304</v>
      </c>
      <c r="J335" s="43"/>
      <c r="L335" s="23">
        <v>10.73</v>
      </c>
      <c r="M335" s="23">
        <v>383.05</v>
      </c>
      <c r="N335" s="23"/>
      <c r="O335" s="23">
        <v>247.1</v>
      </c>
      <c r="P335" s="23">
        <v>9</v>
      </c>
      <c r="Q335" s="23"/>
      <c r="R335" s="23">
        <v>0</v>
      </c>
      <c r="S335" s="23">
        <v>0</v>
      </c>
      <c r="T335" s="23">
        <v>0</v>
      </c>
      <c r="U335" s="23">
        <v>0</v>
      </c>
      <c r="V335" s="23">
        <f t="shared" ref="V335:V342" si="63">ROUND(SUM(M335:Q335,S335:U335),2)</f>
        <v>639.15</v>
      </c>
    </row>
    <row r="336" spans="1:24" x14ac:dyDescent="0.45">
      <c r="A336" s="43" t="s">
        <v>150</v>
      </c>
      <c r="B336" s="43" t="s">
        <v>151</v>
      </c>
      <c r="C336" s="43" t="s">
        <v>21</v>
      </c>
      <c r="D336" s="43" t="s">
        <v>152</v>
      </c>
      <c r="E336" s="43" t="s">
        <v>156</v>
      </c>
      <c r="F336" s="43" t="s">
        <v>303</v>
      </c>
      <c r="G336" s="43" t="s">
        <v>179</v>
      </c>
      <c r="H336" s="43" t="s">
        <v>304</v>
      </c>
      <c r="J336" s="43"/>
      <c r="L336" s="23">
        <v>10.210000000000001</v>
      </c>
      <c r="M336" s="23">
        <v>308.01</v>
      </c>
      <c r="N336" s="23"/>
      <c r="O336" s="23">
        <v>193.94</v>
      </c>
      <c r="P336" s="23">
        <v>9</v>
      </c>
      <c r="Q336" s="23"/>
      <c r="R336" s="23">
        <v>0</v>
      </c>
      <c r="S336" s="23">
        <v>0</v>
      </c>
      <c r="T336" s="23">
        <v>0</v>
      </c>
      <c r="U336" s="23">
        <v>0</v>
      </c>
      <c r="V336" s="23">
        <f t="shared" si="63"/>
        <v>510.95</v>
      </c>
    </row>
    <row r="337" spans="1:24" s="45" customFormat="1" x14ac:dyDescent="0.45">
      <c r="A337" s="43" t="s">
        <v>150</v>
      </c>
      <c r="B337" s="43" t="s">
        <v>151</v>
      </c>
      <c r="C337" s="43" t="s">
        <v>21</v>
      </c>
      <c r="D337" s="43" t="s">
        <v>157</v>
      </c>
      <c r="E337" s="43" t="s">
        <v>149</v>
      </c>
      <c r="F337" s="43" t="s">
        <v>303</v>
      </c>
      <c r="G337" s="43" t="s">
        <v>179</v>
      </c>
      <c r="H337" s="43" t="s">
        <v>304</v>
      </c>
      <c r="I337" s="43"/>
      <c r="J337" s="15"/>
      <c r="K337" s="43"/>
      <c r="L337" s="31">
        <v>13.11</v>
      </c>
      <c r="M337" s="23">
        <v>404.12</v>
      </c>
      <c r="N337" s="23"/>
      <c r="O337" s="23">
        <v>164.32</v>
      </c>
      <c r="P337" s="23">
        <v>18</v>
      </c>
      <c r="Q337" s="23">
        <f>ROUND(ROUND(J343*1,2),2)</f>
        <v>32.28</v>
      </c>
      <c r="R337" s="23">
        <v>0</v>
      </c>
      <c r="S337" s="23">
        <v>0</v>
      </c>
      <c r="T337" s="23">
        <v>0</v>
      </c>
      <c r="U337" s="23">
        <v>0</v>
      </c>
      <c r="V337" s="23">
        <f t="shared" si="63"/>
        <v>618.72</v>
      </c>
      <c r="W337" s="15"/>
      <c r="X337" s="15"/>
    </row>
    <row r="338" spans="1:24" x14ac:dyDescent="0.45">
      <c r="A338" s="43" t="s">
        <v>150</v>
      </c>
      <c r="B338" s="43" t="s">
        <v>151</v>
      </c>
      <c r="C338" s="43" t="s">
        <v>21</v>
      </c>
      <c r="D338" s="43" t="s">
        <v>158</v>
      </c>
      <c r="E338" s="43" t="s">
        <v>159</v>
      </c>
      <c r="F338" s="43" t="s">
        <v>303</v>
      </c>
      <c r="G338" s="43" t="s">
        <v>179</v>
      </c>
      <c r="H338" s="43" t="s">
        <v>304</v>
      </c>
      <c r="J338" s="43"/>
      <c r="L338" s="23">
        <v>12.5</v>
      </c>
      <c r="M338" s="23">
        <v>452.14</v>
      </c>
      <c r="N338" s="23"/>
      <c r="O338" s="23">
        <v>164.52</v>
      </c>
      <c r="P338" s="23">
        <v>18</v>
      </c>
      <c r="Q338" s="23"/>
      <c r="R338" s="23">
        <v>0</v>
      </c>
      <c r="S338" s="23">
        <v>0</v>
      </c>
      <c r="T338" s="23">
        <v>0</v>
      </c>
      <c r="U338" s="23">
        <v>0</v>
      </c>
      <c r="V338" s="23">
        <f t="shared" si="63"/>
        <v>634.66</v>
      </c>
    </row>
    <row r="339" spans="1:24" x14ac:dyDescent="0.45">
      <c r="A339" s="17" t="s">
        <v>150</v>
      </c>
      <c r="B339" s="17" t="s">
        <v>151</v>
      </c>
      <c r="C339" s="17" t="s">
        <v>21</v>
      </c>
      <c r="D339" s="17" t="s">
        <v>160</v>
      </c>
      <c r="E339" s="17" t="s">
        <v>161</v>
      </c>
      <c r="F339" s="17" t="s">
        <v>303</v>
      </c>
      <c r="G339" s="17" t="s">
        <v>179</v>
      </c>
      <c r="H339" s="17" t="s">
        <v>304</v>
      </c>
      <c r="I339" s="17"/>
      <c r="J339" s="18"/>
      <c r="K339" s="17"/>
      <c r="L339" s="27">
        <v>11.86</v>
      </c>
      <c r="M339" s="27">
        <v>277.45999999999998</v>
      </c>
      <c r="N339" s="27"/>
      <c r="O339" s="27">
        <v>98.35</v>
      </c>
      <c r="P339" s="27">
        <v>18</v>
      </c>
      <c r="Q339" s="27"/>
      <c r="R339" s="27">
        <v>0</v>
      </c>
      <c r="S339" s="27">
        <v>0</v>
      </c>
      <c r="T339" s="27">
        <v>0</v>
      </c>
      <c r="U339" s="27">
        <v>0</v>
      </c>
      <c r="V339" s="27">
        <f t="shared" si="63"/>
        <v>393.81</v>
      </c>
      <c r="W339" s="18"/>
      <c r="X339" s="18"/>
    </row>
    <row r="340" spans="1:24" x14ac:dyDescent="0.45">
      <c r="A340" s="17" t="s">
        <v>168</v>
      </c>
      <c r="B340" s="17" t="s">
        <v>151</v>
      </c>
      <c r="C340" s="17" t="s">
        <v>21</v>
      </c>
      <c r="D340" s="17" t="s">
        <v>177</v>
      </c>
      <c r="E340" s="17" t="s">
        <v>87</v>
      </c>
      <c r="F340" s="17" t="s">
        <v>303</v>
      </c>
      <c r="G340" s="17" t="s">
        <v>179</v>
      </c>
      <c r="H340" s="17" t="s">
        <v>304</v>
      </c>
      <c r="I340" s="17"/>
      <c r="J340" s="18"/>
      <c r="K340" s="17"/>
      <c r="L340" s="27">
        <v>10.38</v>
      </c>
      <c r="M340" s="27">
        <v>202.33</v>
      </c>
      <c r="N340" s="27"/>
      <c r="O340" s="27">
        <v>48.39</v>
      </c>
      <c r="P340" s="27">
        <v>13.5</v>
      </c>
      <c r="Q340" s="27"/>
      <c r="R340" s="27">
        <v>0</v>
      </c>
      <c r="S340" s="27">
        <v>0</v>
      </c>
      <c r="T340" s="27">
        <v>0</v>
      </c>
      <c r="U340" s="27">
        <v>0</v>
      </c>
      <c r="V340" s="27">
        <f t="shared" si="63"/>
        <v>264.22000000000003</v>
      </c>
      <c r="W340" s="18"/>
      <c r="X340" s="18"/>
    </row>
    <row r="341" spans="1:24" x14ac:dyDescent="0.45">
      <c r="A341" s="17" t="s">
        <v>168</v>
      </c>
      <c r="B341" s="17" t="s">
        <v>151</v>
      </c>
      <c r="C341" s="17" t="s">
        <v>21</v>
      </c>
      <c r="D341" s="17" t="s">
        <v>169</v>
      </c>
      <c r="E341" s="17" t="s">
        <v>141</v>
      </c>
      <c r="F341" s="17" t="s">
        <v>303</v>
      </c>
      <c r="G341" s="17" t="s">
        <v>179</v>
      </c>
      <c r="H341" s="17" t="s">
        <v>304</v>
      </c>
      <c r="I341" s="17"/>
      <c r="J341" s="18"/>
      <c r="K341" s="17"/>
      <c r="L341" s="27">
        <v>9.81</v>
      </c>
      <c r="M341" s="27">
        <v>556.14</v>
      </c>
      <c r="N341" s="27"/>
      <c r="O341" s="27">
        <v>226.01</v>
      </c>
      <c r="P341" s="27">
        <v>13.5</v>
      </c>
      <c r="Q341" s="27"/>
      <c r="R341" s="27">
        <v>0</v>
      </c>
      <c r="S341" s="27">
        <v>0</v>
      </c>
      <c r="T341" s="27">
        <v>0</v>
      </c>
      <c r="U341" s="27">
        <v>0</v>
      </c>
      <c r="V341" s="27">
        <f t="shared" si="63"/>
        <v>795.65</v>
      </c>
      <c r="W341" s="18"/>
      <c r="X341" s="18"/>
    </row>
    <row r="342" spans="1:24" s="44" customFormat="1" ht="18" customHeight="1" x14ac:dyDescent="0.45">
      <c r="A342" s="17" t="s">
        <v>168</v>
      </c>
      <c r="B342" s="17" t="s">
        <v>151</v>
      </c>
      <c r="C342" s="17" t="s">
        <v>21</v>
      </c>
      <c r="D342" s="17" t="s">
        <v>202</v>
      </c>
      <c r="E342" s="17" t="s">
        <v>55</v>
      </c>
      <c r="F342" s="17" t="s">
        <v>303</v>
      </c>
      <c r="G342" s="17" t="s">
        <v>179</v>
      </c>
      <c r="H342" s="17" t="s">
        <v>304</v>
      </c>
      <c r="I342" s="17"/>
      <c r="J342" s="18"/>
      <c r="K342" s="17"/>
      <c r="L342" s="27">
        <v>6.07</v>
      </c>
      <c r="M342" s="27">
        <v>150</v>
      </c>
      <c r="N342" s="27"/>
      <c r="O342" s="27">
        <v>0</v>
      </c>
      <c r="P342" s="27">
        <v>9</v>
      </c>
      <c r="Q342" s="27"/>
      <c r="R342" s="27">
        <v>0</v>
      </c>
      <c r="S342" s="27">
        <v>0</v>
      </c>
      <c r="T342" s="27">
        <v>0</v>
      </c>
      <c r="U342" s="27">
        <v>0</v>
      </c>
      <c r="V342" s="27">
        <f t="shared" si="63"/>
        <v>159</v>
      </c>
      <c r="W342" s="18"/>
      <c r="X342" s="18"/>
    </row>
    <row r="343" spans="1:24" s="44" customFormat="1" x14ac:dyDescent="0.45">
      <c r="A343" s="35"/>
      <c r="B343" s="35"/>
      <c r="C343" s="35"/>
      <c r="D343" s="35"/>
      <c r="E343" s="35"/>
      <c r="F343" s="32" t="s">
        <v>303</v>
      </c>
      <c r="G343" s="32" t="s">
        <v>179</v>
      </c>
      <c r="H343" s="32" t="s">
        <v>335</v>
      </c>
      <c r="I343" s="32"/>
      <c r="J343" s="33">
        <f>M343/L343</f>
        <v>32.281209401204677</v>
      </c>
      <c r="K343" s="33"/>
      <c r="L343" s="33">
        <f t="shared" ref="L343:V343" si="64">ROUND(SUM(L335:L342),2)</f>
        <v>84.67</v>
      </c>
      <c r="M343" s="33">
        <f t="shared" si="64"/>
        <v>2733.25</v>
      </c>
      <c r="N343" s="33">
        <f t="shared" si="64"/>
        <v>0</v>
      </c>
      <c r="O343" s="33">
        <f t="shared" si="64"/>
        <v>1142.6300000000001</v>
      </c>
      <c r="P343" s="33">
        <f t="shared" si="64"/>
        <v>108</v>
      </c>
      <c r="Q343" s="33">
        <f t="shared" si="64"/>
        <v>32.28</v>
      </c>
      <c r="R343" s="33">
        <f t="shared" si="64"/>
        <v>0</v>
      </c>
      <c r="S343" s="33">
        <f t="shared" si="64"/>
        <v>0</v>
      </c>
      <c r="T343" s="33">
        <f t="shared" si="64"/>
        <v>0</v>
      </c>
      <c r="U343" s="33">
        <f t="shared" si="64"/>
        <v>0</v>
      </c>
      <c r="V343" s="33">
        <f t="shared" si="64"/>
        <v>4016.16</v>
      </c>
      <c r="W343" s="34"/>
      <c r="X343" s="34"/>
    </row>
    <row r="344" spans="1:24" x14ac:dyDescent="0.45">
      <c r="A344" s="17"/>
      <c r="B344" s="17"/>
      <c r="C344" s="17"/>
      <c r="D344" s="17"/>
      <c r="E344" s="17"/>
      <c r="F344" s="17"/>
      <c r="G344" s="17"/>
      <c r="H344" s="17"/>
      <c r="I344" s="17"/>
      <c r="J344" s="18"/>
      <c r="K344" s="17"/>
      <c r="L344" s="17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spans="1:24" s="45" customFormat="1" x14ac:dyDescent="0.45">
      <c r="A345" s="13" t="s">
        <v>0</v>
      </c>
      <c r="B345" s="13" t="s">
        <v>1</v>
      </c>
      <c r="C345" s="13" t="s">
        <v>2</v>
      </c>
      <c r="D345" s="13" t="s">
        <v>3</v>
      </c>
      <c r="E345" s="13" t="s">
        <v>4</v>
      </c>
      <c r="F345" s="13" t="s">
        <v>5</v>
      </c>
      <c r="G345" s="13" t="s">
        <v>6</v>
      </c>
      <c r="H345" s="13" t="s">
        <v>7</v>
      </c>
      <c r="I345" s="13"/>
      <c r="J345" s="22" t="s">
        <v>8</v>
      </c>
      <c r="K345" s="13"/>
      <c r="L345" s="13" t="s">
        <v>9</v>
      </c>
      <c r="M345" s="22" t="s">
        <v>10</v>
      </c>
      <c r="N345" s="22" t="s">
        <v>11</v>
      </c>
      <c r="O345" s="22" t="s">
        <v>12</v>
      </c>
      <c r="P345" s="22" t="s">
        <v>13</v>
      </c>
      <c r="Q345" s="22"/>
      <c r="R345" s="22" t="s">
        <v>14</v>
      </c>
      <c r="S345" s="22" t="s">
        <v>15</v>
      </c>
      <c r="T345" s="22" t="s">
        <v>16</v>
      </c>
      <c r="U345" s="22" t="s">
        <v>137</v>
      </c>
      <c r="V345" s="22" t="s">
        <v>18</v>
      </c>
      <c r="W345" s="18"/>
      <c r="X345" s="18"/>
    </row>
    <row r="346" spans="1:24" x14ac:dyDescent="0.45">
      <c r="A346" s="17" t="s">
        <v>168</v>
      </c>
      <c r="B346" s="17" t="s">
        <v>151</v>
      </c>
      <c r="C346" s="17" t="s">
        <v>21</v>
      </c>
      <c r="D346" s="17" t="s">
        <v>176</v>
      </c>
      <c r="E346" s="17" t="s">
        <v>149</v>
      </c>
      <c r="F346" s="17" t="s">
        <v>305</v>
      </c>
      <c r="G346" s="17" t="s">
        <v>306</v>
      </c>
      <c r="H346" s="17" t="s">
        <v>307</v>
      </c>
      <c r="I346" s="17"/>
      <c r="J346" s="18" t="s">
        <v>28</v>
      </c>
      <c r="K346" s="17"/>
      <c r="L346" s="27">
        <v>9.8699999999999992</v>
      </c>
      <c r="M346" s="27">
        <v>331.5</v>
      </c>
      <c r="N346" s="27"/>
      <c r="O346" s="27">
        <v>224.8</v>
      </c>
      <c r="P346" s="27">
        <v>13.5</v>
      </c>
      <c r="Q346" s="27"/>
      <c r="R346" s="27">
        <v>0</v>
      </c>
      <c r="S346" s="27">
        <v>0</v>
      </c>
      <c r="T346" s="27">
        <v>0</v>
      </c>
      <c r="U346" s="27">
        <v>0</v>
      </c>
      <c r="V346" s="27">
        <f>ROUND(SUM(M346:Q346,S346:U346),2)</f>
        <v>569.79999999999995</v>
      </c>
      <c r="W346" s="18"/>
      <c r="X346" s="18"/>
    </row>
    <row r="347" spans="1:24" s="44" customFormat="1" ht="17.25" customHeight="1" x14ac:dyDescent="0.45">
      <c r="A347" s="17" t="s">
        <v>168</v>
      </c>
      <c r="B347" s="17" t="s">
        <v>151</v>
      </c>
      <c r="C347" s="17" t="s">
        <v>21</v>
      </c>
      <c r="D347" s="17" t="s">
        <v>169</v>
      </c>
      <c r="E347" s="17" t="s">
        <v>141</v>
      </c>
      <c r="F347" s="17" t="s">
        <v>305</v>
      </c>
      <c r="G347" s="17" t="s">
        <v>306</v>
      </c>
      <c r="H347" s="17" t="s">
        <v>307</v>
      </c>
      <c r="I347" s="17"/>
      <c r="J347" s="55" t="s">
        <v>27</v>
      </c>
      <c r="K347" s="17"/>
      <c r="L347" s="27">
        <v>12</v>
      </c>
      <c r="M347" s="27">
        <v>556.14</v>
      </c>
      <c r="N347" s="27"/>
      <c r="O347" s="27">
        <v>226.01</v>
      </c>
      <c r="P347" s="27">
        <v>13.5</v>
      </c>
      <c r="Q347" s="27"/>
      <c r="R347" s="27">
        <v>0</v>
      </c>
      <c r="S347" s="27">
        <v>0</v>
      </c>
      <c r="T347" s="27">
        <v>0</v>
      </c>
      <c r="U347" s="27">
        <v>0</v>
      </c>
      <c r="V347" s="27">
        <f>ROUND(SUM(M347:Q347,S347:U347),2)</f>
        <v>795.65</v>
      </c>
      <c r="W347" s="18"/>
      <c r="X347" s="18"/>
    </row>
    <row r="348" spans="1:24" s="44" customFormat="1" x14ac:dyDescent="0.45">
      <c r="F348" s="32" t="s">
        <v>305</v>
      </c>
      <c r="G348" s="32" t="s">
        <v>306</v>
      </c>
      <c r="H348" s="32" t="s">
        <v>335</v>
      </c>
      <c r="I348" s="32"/>
      <c r="J348" s="33">
        <f>M348/L348</f>
        <v>40.587105624142659</v>
      </c>
      <c r="K348" s="33"/>
      <c r="L348" s="33">
        <f t="shared" ref="L348:V348" si="65">ROUND(SUM(L346:L347),2)</f>
        <v>21.87</v>
      </c>
      <c r="M348" s="33">
        <f t="shared" si="65"/>
        <v>887.64</v>
      </c>
      <c r="N348" s="33">
        <f t="shared" si="65"/>
        <v>0</v>
      </c>
      <c r="O348" s="33">
        <f t="shared" si="65"/>
        <v>450.81</v>
      </c>
      <c r="P348" s="33">
        <f t="shared" si="65"/>
        <v>27</v>
      </c>
      <c r="Q348" s="33">
        <f>ROUND(SUM(Q346:Q347),2)</f>
        <v>0</v>
      </c>
      <c r="R348" s="33">
        <f t="shared" si="65"/>
        <v>0</v>
      </c>
      <c r="S348" s="33">
        <f t="shared" si="65"/>
        <v>0</v>
      </c>
      <c r="T348" s="33">
        <f t="shared" si="65"/>
        <v>0</v>
      </c>
      <c r="U348" s="33">
        <f t="shared" si="65"/>
        <v>0</v>
      </c>
      <c r="V348" s="33">
        <f t="shared" si="65"/>
        <v>1365.45</v>
      </c>
      <c r="W348" s="48"/>
      <c r="X348" s="48"/>
    </row>
    <row r="350" spans="1:24" s="45" customFormat="1" x14ac:dyDescent="0.45">
      <c r="A350" s="13" t="s">
        <v>0</v>
      </c>
      <c r="B350" s="13" t="s">
        <v>1</v>
      </c>
      <c r="C350" s="13" t="s">
        <v>2</v>
      </c>
      <c r="D350" s="13" t="s">
        <v>3</v>
      </c>
      <c r="E350" s="13" t="s">
        <v>4</v>
      </c>
      <c r="F350" s="13" t="s">
        <v>5</v>
      </c>
      <c r="G350" s="13" t="s">
        <v>6</v>
      </c>
      <c r="H350" s="13" t="s">
        <v>7</v>
      </c>
      <c r="I350" s="13"/>
      <c r="J350" s="22" t="s">
        <v>8</v>
      </c>
      <c r="K350" s="13"/>
      <c r="L350" s="13" t="s">
        <v>9</v>
      </c>
      <c r="M350" s="22" t="s">
        <v>10</v>
      </c>
      <c r="N350" s="22" t="s">
        <v>11</v>
      </c>
      <c r="O350" s="22" t="s">
        <v>12</v>
      </c>
      <c r="P350" s="22" t="s">
        <v>13</v>
      </c>
      <c r="Q350" s="22"/>
      <c r="R350" s="22" t="s">
        <v>14</v>
      </c>
      <c r="S350" s="22" t="s">
        <v>15</v>
      </c>
      <c r="T350" s="22" t="s">
        <v>16</v>
      </c>
      <c r="U350" s="22" t="s">
        <v>137</v>
      </c>
      <c r="V350" s="22" t="s">
        <v>18</v>
      </c>
      <c r="W350" s="15"/>
      <c r="X350" s="15"/>
    </row>
    <row r="351" spans="1:24" s="51" customFormat="1" x14ac:dyDescent="0.45">
      <c r="A351" s="43" t="s">
        <v>150</v>
      </c>
      <c r="B351" s="43" t="s">
        <v>151</v>
      </c>
      <c r="C351" s="43" t="s">
        <v>21</v>
      </c>
      <c r="D351" s="43" t="s">
        <v>152</v>
      </c>
      <c r="E351" s="43" t="s">
        <v>23</v>
      </c>
      <c r="F351" s="43" t="s">
        <v>308</v>
      </c>
      <c r="G351" s="43" t="s">
        <v>309</v>
      </c>
      <c r="H351" s="43" t="s">
        <v>310</v>
      </c>
      <c r="I351" s="43"/>
      <c r="J351" s="15" t="s">
        <v>28</v>
      </c>
      <c r="K351" s="43"/>
      <c r="L351" s="23">
        <v>9.74</v>
      </c>
      <c r="M351" s="23">
        <v>383.05</v>
      </c>
      <c r="N351" s="23"/>
      <c r="O351" s="23">
        <v>247.1</v>
      </c>
      <c r="P351" s="23">
        <v>9</v>
      </c>
      <c r="Q351" s="23"/>
      <c r="R351" s="23">
        <v>0</v>
      </c>
      <c r="S351" s="23">
        <v>0</v>
      </c>
      <c r="T351" s="23">
        <v>0</v>
      </c>
      <c r="U351" s="23">
        <v>0</v>
      </c>
      <c r="V351" s="23">
        <f>ROUND(SUM(M351:Q351,S351:U351),2)</f>
        <v>639.15</v>
      </c>
      <c r="W351" s="15"/>
      <c r="X351" s="15"/>
    </row>
    <row r="352" spans="1:24" s="51" customFormat="1" x14ac:dyDescent="0.45">
      <c r="A352" s="43" t="s">
        <v>150</v>
      </c>
      <c r="B352" s="43" t="s">
        <v>151</v>
      </c>
      <c r="C352" s="43" t="s">
        <v>21</v>
      </c>
      <c r="D352" s="43" t="s">
        <v>157</v>
      </c>
      <c r="E352" s="43" t="s">
        <v>149</v>
      </c>
      <c r="F352" s="43" t="s">
        <v>308</v>
      </c>
      <c r="G352" s="43" t="s">
        <v>309</v>
      </c>
      <c r="H352" s="43" t="s">
        <v>310</v>
      </c>
      <c r="I352" s="43"/>
      <c r="J352" s="15" t="s">
        <v>28</v>
      </c>
      <c r="K352" s="43"/>
      <c r="L352" s="23">
        <v>11.94</v>
      </c>
      <c r="M352" s="23">
        <v>404.12</v>
      </c>
      <c r="N352" s="23"/>
      <c r="O352" s="23">
        <v>164.32</v>
      </c>
      <c r="P352" s="23">
        <v>13.5</v>
      </c>
      <c r="Q352" s="23"/>
      <c r="R352" s="23">
        <v>0</v>
      </c>
      <c r="S352" s="23">
        <v>0</v>
      </c>
      <c r="T352" s="23">
        <v>0</v>
      </c>
      <c r="U352" s="23">
        <v>0</v>
      </c>
      <c r="V352" s="23">
        <f>ROUND(SUM(M352:Q352,S352:U352),2)</f>
        <v>581.94000000000005</v>
      </c>
      <c r="W352" s="15"/>
      <c r="X352" s="15"/>
    </row>
    <row r="353" spans="1:24" s="51" customFormat="1" x14ac:dyDescent="0.45">
      <c r="A353" s="43" t="s">
        <v>150</v>
      </c>
      <c r="B353" s="43" t="s">
        <v>151</v>
      </c>
      <c r="C353" s="43" t="s">
        <v>21</v>
      </c>
      <c r="D353" s="43" t="s">
        <v>158</v>
      </c>
      <c r="E353" s="43" t="s">
        <v>159</v>
      </c>
      <c r="F353" s="43" t="s">
        <v>308</v>
      </c>
      <c r="G353" s="43" t="s">
        <v>309</v>
      </c>
      <c r="H353" s="43" t="s">
        <v>310</v>
      </c>
      <c r="I353" s="43"/>
      <c r="J353" s="15" t="s">
        <v>28</v>
      </c>
      <c r="K353" s="43"/>
      <c r="L353" s="23">
        <v>11.42</v>
      </c>
      <c r="M353" s="23">
        <v>452.14</v>
      </c>
      <c r="N353" s="23"/>
      <c r="O353" s="23">
        <v>164.52</v>
      </c>
      <c r="P353" s="23">
        <v>13.5</v>
      </c>
      <c r="Q353" s="23"/>
      <c r="R353" s="23">
        <v>0</v>
      </c>
      <c r="S353" s="23">
        <v>0</v>
      </c>
      <c r="T353" s="23">
        <v>0</v>
      </c>
      <c r="U353" s="23">
        <v>0</v>
      </c>
      <c r="V353" s="23">
        <f>ROUND(SUM(M353:Q353,S353:U353),2)</f>
        <v>630.16</v>
      </c>
      <c r="W353" s="15"/>
      <c r="X353" s="15"/>
    </row>
    <row r="354" spans="1:24" s="51" customFormat="1" x14ac:dyDescent="0.45">
      <c r="A354" s="43" t="s">
        <v>168</v>
      </c>
      <c r="B354" s="43" t="s">
        <v>151</v>
      </c>
      <c r="C354" s="43" t="s">
        <v>21</v>
      </c>
      <c r="D354" s="43" t="s">
        <v>177</v>
      </c>
      <c r="E354" s="43" t="s">
        <v>87</v>
      </c>
      <c r="F354" s="43" t="s">
        <v>308</v>
      </c>
      <c r="G354" s="43" t="s">
        <v>309</v>
      </c>
      <c r="H354" s="43" t="s">
        <v>310</v>
      </c>
      <c r="I354" s="43"/>
      <c r="J354" s="37" t="s">
        <v>27</v>
      </c>
      <c r="K354" s="43"/>
      <c r="L354" s="23">
        <v>11.19</v>
      </c>
      <c r="M354" s="23">
        <v>202.33</v>
      </c>
      <c r="N354" s="23"/>
      <c r="O354" s="23">
        <v>48.39</v>
      </c>
      <c r="P354" s="23">
        <v>13.5</v>
      </c>
      <c r="Q354" s="23"/>
      <c r="R354" s="23">
        <v>0</v>
      </c>
      <c r="S354" s="23">
        <v>0</v>
      </c>
      <c r="T354" s="23">
        <v>0</v>
      </c>
      <c r="U354" s="23">
        <v>0</v>
      </c>
      <c r="V354" s="23">
        <f>ROUND(SUM(M354:Q354,S354:U354),2)</f>
        <v>264.22000000000003</v>
      </c>
      <c r="W354" s="15"/>
      <c r="X354" s="15"/>
    </row>
    <row r="355" spans="1:24" s="51" customFormat="1" x14ac:dyDescent="0.45">
      <c r="A355" s="43" t="s">
        <v>168</v>
      </c>
      <c r="B355" s="43" t="s">
        <v>151</v>
      </c>
      <c r="C355" s="43" t="s">
        <v>21</v>
      </c>
      <c r="D355" s="43" t="s">
        <v>169</v>
      </c>
      <c r="E355" s="43" t="s">
        <v>141</v>
      </c>
      <c r="F355" s="43" t="s">
        <v>308</v>
      </c>
      <c r="G355" s="43" t="s">
        <v>309</v>
      </c>
      <c r="H355" s="43" t="s">
        <v>310</v>
      </c>
      <c r="I355" s="43"/>
      <c r="J355" s="37" t="s">
        <v>27</v>
      </c>
      <c r="K355" s="43"/>
      <c r="L355" s="23">
        <v>8.84</v>
      </c>
      <c r="M355" s="23">
        <v>556.14</v>
      </c>
      <c r="N355" s="23"/>
      <c r="O355" s="23">
        <v>226.01</v>
      </c>
      <c r="P355" s="23">
        <v>13.5</v>
      </c>
      <c r="Q355" s="23"/>
      <c r="R355" s="23">
        <v>0</v>
      </c>
      <c r="S355" s="23">
        <v>0</v>
      </c>
      <c r="T355" s="23">
        <v>0</v>
      </c>
      <c r="U355" s="23">
        <v>0</v>
      </c>
      <c r="V355" s="23">
        <f>ROUND(SUM(M355:Q355,S355:U355),2)</f>
        <v>795.65</v>
      </c>
      <c r="W355" s="15"/>
      <c r="X355" s="15"/>
    </row>
    <row r="356" spans="1:24" s="44" customFormat="1" x14ac:dyDescent="0.45">
      <c r="F356" s="32" t="s">
        <v>308</v>
      </c>
      <c r="G356" s="32" t="s">
        <v>309</v>
      </c>
      <c r="H356" s="32" t="s">
        <v>335</v>
      </c>
      <c r="I356" s="32"/>
      <c r="J356" s="33">
        <f>M356/L356</f>
        <v>37.601731601731601</v>
      </c>
      <c r="K356" s="33"/>
      <c r="L356" s="33">
        <f t="shared" ref="L356:V356" si="66">ROUND(SUM(L351:L355),2)</f>
        <v>53.13</v>
      </c>
      <c r="M356" s="33">
        <f t="shared" si="66"/>
        <v>1997.78</v>
      </c>
      <c r="N356" s="33">
        <f t="shared" si="66"/>
        <v>0</v>
      </c>
      <c r="O356" s="33">
        <f t="shared" si="66"/>
        <v>850.34</v>
      </c>
      <c r="P356" s="33">
        <f t="shared" si="66"/>
        <v>63</v>
      </c>
      <c r="Q356" s="33">
        <f>ROUND(SUM(Q351:Q355),2)</f>
        <v>0</v>
      </c>
      <c r="R356" s="33">
        <f t="shared" si="66"/>
        <v>0</v>
      </c>
      <c r="S356" s="33">
        <f t="shared" si="66"/>
        <v>0</v>
      </c>
      <c r="T356" s="33">
        <f t="shared" si="66"/>
        <v>0</v>
      </c>
      <c r="U356" s="33">
        <f t="shared" si="66"/>
        <v>0</v>
      </c>
      <c r="V356" s="33">
        <f t="shared" si="66"/>
        <v>2911.12</v>
      </c>
      <c r="W356" s="34"/>
      <c r="X356" s="34"/>
    </row>
    <row r="357" spans="1:24" s="46" customFormat="1" x14ac:dyDescent="0.45">
      <c r="J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9" spans="1:24" s="45" customFormat="1" x14ac:dyDescent="0.45">
      <c r="A359" s="13" t="s">
        <v>0</v>
      </c>
      <c r="B359" s="13" t="s">
        <v>1</v>
      </c>
      <c r="C359" s="13" t="s">
        <v>2</v>
      </c>
      <c r="D359" s="13" t="s">
        <v>3</v>
      </c>
      <c r="E359" s="13" t="s">
        <v>4</v>
      </c>
      <c r="F359" s="13" t="s">
        <v>5</v>
      </c>
      <c r="G359" s="13" t="s">
        <v>6</v>
      </c>
      <c r="H359" s="13" t="s">
        <v>7</v>
      </c>
      <c r="I359" s="13"/>
      <c r="J359" s="22" t="s">
        <v>8</v>
      </c>
      <c r="K359" s="13"/>
      <c r="L359" s="13" t="s">
        <v>9</v>
      </c>
      <c r="M359" s="22" t="s">
        <v>10</v>
      </c>
      <c r="N359" s="22" t="s">
        <v>11</v>
      </c>
      <c r="O359" s="22" t="s">
        <v>12</v>
      </c>
      <c r="P359" s="22" t="s">
        <v>13</v>
      </c>
      <c r="Q359" s="22"/>
      <c r="R359" s="22" t="s">
        <v>14</v>
      </c>
      <c r="S359" s="22" t="s">
        <v>15</v>
      </c>
      <c r="T359" s="22" t="s">
        <v>16</v>
      </c>
      <c r="U359" s="22" t="s">
        <v>137</v>
      </c>
      <c r="V359" s="22" t="s">
        <v>18</v>
      </c>
      <c r="W359" s="18"/>
      <c r="X359" s="18"/>
    </row>
    <row r="360" spans="1:24" x14ac:dyDescent="0.45">
      <c r="A360" s="17" t="s">
        <v>150</v>
      </c>
      <c r="B360" s="17" t="s">
        <v>151</v>
      </c>
      <c r="C360" s="17" t="s">
        <v>21</v>
      </c>
      <c r="D360" s="17" t="s">
        <v>158</v>
      </c>
      <c r="E360" s="17" t="s">
        <v>159</v>
      </c>
      <c r="F360" s="17" t="s">
        <v>311</v>
      </c>
      <c r="G360" s="17" t="s">
        <v>312</v>
      </c>
      <c r="H360" s="17" t="s">
        <v>313</v>
      </c>
      <c r="I360" s="17"/>
      <c r="J360" s="18"/>
      <c r="K360" s="17"/>
      <c r="L360" s="27">
        <v>11.5</v>
      </c>
      <c r="M360" s="27">
        <v>452.14</v>
      </c>
      <c r="N360" s="27"/>
      <c r="O360" s="27">
        <v>164.52</v>
      </c>
      <c r="P360" s="27">
        <v>13.5</v>
      </c>
      <c r="Q360" s="27"/>
      <c r="R360" s="27">
        <v>0</v>
      </c>
      <c r="S360" s="27">
        <v>0</v>
      </c>
      <c r="T360" s="27">
        <v>0</v>
      </c>
      <c r="U360" s="27">
        <v>0</v>
      </c>
      <c r="V360" s="27">
        <f>ROUND(SUM(M360:Q360,S360:U360),2)</f>
        <v>630.16</v>
      </c>
      <c r="W360" s="18"/>
      <c r="X360" s="18"/>
    </row>
    <row r="361" spans="1:24" s="46" customFormat="1" x14ac:dyDescent="0.45">
      <c r="A361" s="43" t="s">
        <v>168</v>
      </c>
      <c r="B361" s="43" t="s">
        <v>151</v>
      </c>
      <c r="C361" s="43" t="s">
        <v>21</v>
      </c>
      <c r="D361" s="43" t="s">
        <v>176</v>
      </c>
      <c r="E361" s="43" t="s">
        <v>149</v>
      </c>
      <c r="F361" s="43" t="s">
        <v>311</v>
      </c>
      <c r="G361" s="43" t="s">
        <v>312</v>
      </c>
      <c r="H361" s="43" t="s">
        <v>313</v>
      </c>
      <c r="I361" s="43"/>
      <c r="J361" s="18"/>
      <c r="K361" s="43"/>
      <c r="L361" s="27">
        <v>9.76</v>
      </c>
      <c r="M361" s="27">
        <v>331.5</v>
      </c>
      <c r="N361" s="27"/>
      <c r="O361" s="27">
        <v>224.8</v>
      </c>
      <c r="P361" s="27">
        <v>13.5</v>
      </c>
      <c r="Q361" s="27"/>
      <c r="R361" s="27">
        <v>0</v>
      </c>
      <c r="S361" s="27">
        <v>0</v>
      </c>
      <c r="T361" s="27">
        <v>0</v>
      </c>
      <c r="U361" s="27">
        <v>0</v>
      </c>
      <c r="V361" s="27">
        <f>ROUND(SUM(M361:Q361,S361:U361),2)</f>
        <v>569.79999999999995</v>
      </c>
      <c r="W361" s="18"/>
      <c r="X361" s="18"/>
    </row>
    <row r="362" spans="1:24" s="46" customFormat="1" x14ac:dyDescent="0.45">
      <c r="A362" s="43" t="s">
        <v>168</v>
      </c>
      <c r="B362" s="43" t="s">
        <v>151</v>
      </c>
      <c r="C362" s="43" t="s">
        <v>21</v>
      </c>
      <c r="D362" s="43" t="s">
        <v>169</v>
      </c>
      <c r="E362" s="43" t="s">
        <v>141</v>
      </c>
      <c r="F362" s="43" t="s">
        <v>311</v>
      </c>
      <c r="G362" s="43" t="s">
        <v>312</v>
      </c>
      <c r="H362" s="43" t="s">
        <v>313</v>
      </c>
      <c r="I362" s="43"/>
      <c r="J362" s="18"/>
      <c r="K362" s="43"/>
      <c r="L362" s="27">
        <v>12</v>
      </c>
      <c r="M362" s="27">
        <v>556.14</v>
      </c>
      <c r="N362" s="27"/>
      <c r="O362" s="27">
        <v>226.01</v>
      </c>
      <c r="P362" s="27">
        <v>13.5</v>
      </c>
      <c r="Q362" s="27"/>
      <c r="R362" s="27">
        <v>0</v>
      </c>
      <c r="S362" s="27">
        <v>0</v>
      </c>
      <c r="T362" s="27">
        <v>0</v>
      </c>
      <c r="U362" s="27">
        <v>0</v>
      </c>
      <c r="V362" s="27">
        <f>ROUND(SUM(M362:Q362,S362:U362),2)</f>
        <v>795.65</v>
      </c>
      <c r="W362" s="18"/>
      <c r="X362" s="18"/>
    </row>
    <row r="363" spans="1:24" s="44" customFormat="1" x14ac:dyDescent="0.45">
      <c r="F363" s="32" t="s">
        <v>311</v>
      </c>
      <c r="G363" s="32" t="s">
        <v>312</v>
      </c>
      <c r="H363" s="32" t="s">
        <v>335</v>
      </c>
      <c r="I363" s="32"/>
      <c r="J363" s="33">
        <f>M363/L363</f>
        <v>40.282020444978954</v>
      </c>
      <c r="K363" s="33"/>
      <c r="L363" s="33">
        <f t="shared" ref="L363:V363" si="67">ROUND(SUM(L360:L362),2)</f>
        <v>33.26</v>
      </c>
      <c r="M363" s="33">
        <f t="shared" si="67"/>
        <v>1339.78</v>
      </c>
      <c r="N363" s="33">
        <f t="shared" si="67"/>
        <v>0</v>
      </c>
      <c r="O363" s="33">
        <f t="shared" si="67"/>
        <v>615.33000000000004</v>
      </c>
      <c r="P363" s="33">
        <f t="shared" si="67"/>
        <v>40.5</v>
      </c>
      <c r="Q363" s="33">
        <f>ROUND(SUM(Q360:Q362),2)</f>
        <v>0</v>
      </c>
      <c r="R363" s="33">
        <f t="shared" si="67"/>
        <v>0</v>
      </c>
      <c r="S363" s="33">
        <f t="shared" si="67"/>
        <v>0</v>
      </c>
      <c r="T363" s="33">
        <f t="shared" si="67"/>
        <v>0</v>
      </c>
      <c r="U363" s="33">
        <f t="shared" si="67"/>
        <v>0</v>
      </c>
      <c r="V363" s="33">
        <f t="shared" si="67"/>
        <v>1995.61</v>
      </c>
      <c r="W363" s="34"/>
      <c r="X363" s="34"/>
    </row>
    <row r="364" spans="1:24" s="44" customFormat="1" x14ac:dyDescent="0.45">
      <c r="F364" s="32"/>
      <c r="G364" s="32"/>
      <c r="H364" s="32"/>
      <c r="I364" s="32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4"/>
      <c r="X364" s="34"/>
    </row>
    <row r="365" spans="1:24" s="44" customFormat="1" ht="7.5" customHeight="1" x14ac:dyDescent="0.45">
      <c r="A365" s="49"/>
      <c r="B365" s="49"/>
      <c r="C365" s="49"/>
      <c r="D365" s="49"/>
      <c r="E365" s="49"/>
      <c r="F365" s="49"/>
      <c r="G365" s="49"/>
      <c r="H365" s="49"/>
      <c r="I365" s="49"/>
      <c r="J365" s="15"/>
      <c r="K365" s="49"/>
      <c r="L365" s="49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spans="1:24" s="46" customFormat="1" ht="12.85" customHeight="1" x14ac:dyDescent="0.45">
      <c r="A366" s="13" t="s">
        <v>0</v>
      </c>
      <c r="B366" s="13" t="s">
        <v>1</v>
      </c>
      <c r="C366" s="13" t="s">
        <v>2</v>
      </c>
      <c r="D366" s="13" t="s">
        <v>3</v>
      </c>
      <c r="E366" s="13" t="s">
        <v>4</v>
      </c>
      <c r="F366" s="13" t="s">
        <v>5</v>
      </c>
      <c r="G366" s="13" t="s">
        <v>6</v>
      </c>
      <c r="H366" s="13" t="s">
        <v>7</v>
      </c>
      <c r="I366" s="13"/>
      <c r="J366" s="22" t="s">
        <v>8</v>
      </c>
      <c r="K366" s="13"/>
      <c r="L366" s="13" t="s">
        <v>9</v>
      </c>
      <c r="M366" s="22" t="s">
        <v>10</v>
      </c>
      <c r="N366" s="22" t="s">
        <v>11</v>
      </c>
      <c r="O366" s="22" t="s">
        <v>12</v>
      </c>
      <c r="P366" s="22" t="s">
        <v>13</v>
      </c>
      <c r="Q366" s="22"/>
      <c r="R366" s="22" t="s">
        <v>14</v>
      </c>
      <c r="S366" s="22" t="s">
        <v>15</v>
      </c>
      <c r="T366" s="22" t="s">
        <v>16</v>
      </c>
      <c r="U366" s="22" t="s">
        <v>137</v>
      </c>
      <c r="V366" s="22" t="s">
        <v>18</v>
      </c>
      <c r="W366" s="15"/>
      <c r="X366" s="15"/>
    </row>
    <row r="367" spans="1:24" s="46" customFormat="1" ht="13.5" customHeight="1" x14ac:dyDescent="0.45">
      <c r="A367" s="43" t="s">
        <v>168</v>
      </c>
      <c r="B367" s="43" t="s">
        <v>151</v>
      </c>
      <c r="C367" s="43" t="s">
        <v>21</v>
      </c>
      <c r="D367" s="43" t="s">
        <v>176</v>
      </c>
      <c r="E367" s="43" t="s">
        <v>149</v>
      </c>
      <c r="F367" s="43" t="s">
        <v>314</v>
      </c>
      <c r="G367" s="43" t="s">
        <v>263</v>
      </c>
      <c r="H367" s="43" t="s">
        <v>315</v>
      </c>
      <c r="I367" s="43"/>
      <c r="J367" s="15" t="s">
        <v>28</v>
      </c>
      <c r="K367" s="43"/>
      <c r="L367" s="23">
        <v>9.9600000000000009</v>
      </c>
      <c r="M367" s="23">
        <v>331.5</v>
      </c>
      <c r="N367" s="23"/>
      <c r="O367" s="23">
        <v>224.8</v>
      </c>
      <c r="P367" s="23">
        <v>13.5</v>
      </c>
      <c r="Q367" s="23"/>
      <c r="R367" s="23">
        <v>0</v>
      </c>
      <c r="S367" s="23">
        <v>0</v>
      </c>
      <c r="T367" s="23">
        <v>0</v>
      </c>
      <c r="U367" s="23">
        <v>0</v>
      </c>
      <c r="V367" s="23">
        <f>ROUND(SUM(M367:Q367,S367:U367),2)</f>
        <v>569.79999999999995</v>
      </c>
      <c r="W367" s="15"/>
      <c r="X367" s="15"/>
    </row>
    <row r="368" spans="1:24" s="44" customFormat="1" ht="15.4" customHeight="1" x14ac:dyDescent="0.45">
      <c r="F368" s="32" t="s">
        <v>314</v>
      </c>
      <c r="G368" s="32" t="s">
        <v>263</v>
      </c>
      <c r="H368" s="32" t="s">
        <v>335</v>
      </c>
      <c r="I368" s="32"/>
      <c r="J368" s="33">
        <f>M368/L368</f>
        <v>33.283132530120476</v>
      </c>
      <c r="K368" s="33"/>
      <c r="L368" s="33">
        <f t="shared" ref="L368:V368" si="68">ROUND(SUM(L367:L367),2)</f>
        <v>9.9600000000000009</v>
      </c>
      <c r="M368" s="33">
        <f t="shared" si="68"/>
        <v>331.5</v>
      </c>
      <c r="N368" s="33">
        <f t="shared" si="68"/>
        <v>0</v>
      </c>
      <c r="O368" s="33">
        <f t="shared" si="68"/>
        <v>224.8</v>
      </c>
      <c r="P368" s="33">
        <f t="shared" si="68"/>
        <v>13.5</v>
      </c>
      <c r="Q368" s="33">
        <f>ROUND(SUM(Q367:Q367),2)</f>
        <v>0</v>
      </c>
      <c r="R368" s="33">
        <f t="shared" si="68"/>
        <v>0</v>
      </c>
      <c r="S368" s="33">
        <f t="shared" si="68"/>
        <v>0</v>
      </c>
      <c r="T368" s="33">
        <f t="shared" si="68"/>
        <v>0</v>
      </c>
      <c r="U368" s="33">
        <f t="shared" si="68"/>
        <v>0</v>
      </c>
      <c r="V368" s="33">
        <f t="shared" si="68"/>
        <v>569.79999999999995</v>
      </c>
      <c r="W368" s="34"/>
      <c r="X368" s="34"/>
    </row>
    <row r="369" spans="1:24" s="46" customFormat="1" x14ac:dyDescent="0.45">
      <c r="A369" s="43"/>
      <c r="B369" s="43"/>
      <c r="C369" s="43"/>
      <c r="D369" s="43"/>
      <c r="E369" s="43"/>
      <c r="F369" s="43"/>
      <c r="G369" s="43"/>
      <c r="H369" s="43"/>
      <c r="I369" s="43"/>
      <c r="J369" s="15"/>
      <c r="K369" s="43"/>
      <c r="L369" s="43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spans="1:24" s="45" customFormat="1" x14ac:dyDescent="0.45">
      <c r="A370" s="13" t="s">
        <v>0</v>
      </c>
      <c r="B370" s="13" t="s">
        <v>1</v>
      </c>
      <c r="C370" s="13" t="s">
        <v>2</v>
      </c>
      <c r="D370" s="13" t="s">
        <v>3</v>
      </c>
      <c r="E370" s="13" t="s">
        <v>4</v>
      </c>
      <c r="F370" s="13" t="s">
        <v>5</v>
      </c>
      <c r="G370" s="13" t="s">
        <v>6</v>
      </c>
      <c r="H370" s="13" t="s">
        <v>7</v>
      </c>
      <c r="I370" s="13"/>
      <c r="J370" s="22" t="s">
        <v>8</v>
      </c>
      <c r="K370" s="13"/>
      <c r="L370" s="13" t="s">
        <v>9</v>
      </c>
      <c r="M370" s="22" t="s">
        <v>10</v>
      </c>
      <c r="N370" s="22" t="s">
        <v>11</v>
      </c>
      <c r="O370" s="22" t="s">
        <v>12</v>
      </c>
      <c r="P370" s="22" t="s">
        <v>13</v>
      </c>
      <c r="Q370" s="22"/>
      <c r="R370" s="22" t="s">
        <v>14</v>
      </c>
      <c r="S370" s="22" t="s">
        <v>15</v>
      </c>
      <c r="T370" s="22" t="s">
        <v>16</v>
      </c>
      <c r="U370" s="22" t="s">
        <v>137</v>
      </c>
      <c r="V370" s="22" t="s">
        <v>18</v>
      </c>
      <c r="W370" s="15"/>
      <c r="X370" s="15"/>
    </row>
    <row r="371" spans="1:24" s="46" customFormat="1" x14ac:dyDescent="0.45">
      <c r="A371" s="43" t="s">
        <v>168</v>
      </c>
      <c r="B371" s="43" t="s">
        <v>151</v>
      </c>
      <c r="C371" s="43" t="s">
        <v>21</v>
      </c>
      <c r="D371" s="43" t="s">
        <v>176</v>
      </c>
      <c r="E371" s="43" t="s">
        <v>149</v>
      </c>
      <c r="F371" s="43" t="s">
        <v>316</v>
      </c>
      <c r="G371" s="43" t="s">
        <v>317</v>
      </c>
      <c r="H371" s="43" t="s">
        <v>318</v>
      </c>
      <c r="I371" s="43"/>
      <c r="J371" s="18" t="s">
        <v>28</v>
      </c>
      <c r="K371" s="43"/>
      <c r="L371" s="27">
        <v>9.9600000000000009</v>
      </c>
      <c r="M371" s="27">
        <v>331.5</v>
      </c>
      <c r="N371" s="27"/>
      <c r="O371" s="27">
        <v>224.8</v>
      </c>
      <c r="P371" s="27">
        <v>13.5</v>
      </c>
      <c r="Q371" s="27"/>
      <c r="R371" s="27">
        <v>0</v>
      </c>
      <c r="S371" s="27">
        <v>0</v>
      </c>
      <c r="T371" s="27">
        <v>0</v>
      </c>
      <c r="U371" s="27">
        <v>0</v>
      </c>
      <c r="V371" s="27">
        <f>ROUND(SUM(M371:Q371,S371:U371),2)</f>
        <v>569.79999999999995</v>
      </c>
      <c r="W371" s="18"/>
      <c r="X371" s="18"/>
    </row>
    <row r="372" spans="1:24" s="44" customFormat="1" x14ac:dyDescent="0.45">
      <c r="F372" s="32" t="s">
        <v>316</v>
      </c>
      <c r="G372" s="32" t="s">
        <v>317</v>
      </c>
      <c r="H372" s="32" t="s">
        <v>335</v>
      </c>
      <c r="I372" s="32"/>
      <c r="J372" s="33">
        <f>M372/L372</f>
        <v>33.283132530120476</v>
      </c>
      <c r="K372" s="33"/>
      <c r="L372" s="33">
        <f t="shared" ref="L372:V372" si="69">ROUND(SUM(L371:L371),2)</f>
        <v>9.9600000000000009</v>
      </c>
      <c r="M372" s="33">
        <f t="shared" si="69"/>
        <v>331.5</v>
      </c>
      <c r="N372" s="33">
        <f t="shared" si="69"/>
        <v>0</v>
      </c>
      <c r="O372" s="33">
        <f t="shared" si="69"/>
        <v>224.8</v>
      </c>
      <c r="P372" s="33">
        <f t="shared" si="69"/>
        <v>13.5</v>
      </c>
      <c r="Q372" s="33">
        <f>ROUND(SUM(Q371:Q371),2)</f>
        <v>0</v>
      </c>
      <c r="R372" s="33">
        <f t="shared" si="69"/>
        <v>0</v>
      </c>
      <c r="S372" s="33">
        <f t="shared" si="69"/>
        <v>0</v>
      </c>
      <c r="T372" s="33">
        <f t="shared" si="69"/>
        <v>0</v>
      </c>
      <c r="U372" s="33">
        <f t="shared" si="69"/>
        <v>0</v>
      </c>
      <c r="V372" s="33">
        <f t="shared" si="69"/>
        <v>569.79999999999995</v>
      </c>
      <c r="W372" s="34"/>
      <c r="X372" s="34"/>
    </row>
    <row r="373" spans="1:24" s="46" customFormat="1" x14ac:dyDescent="0.45">
      <c r="J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spans="1:24" s="46" customFormat="1" x14ac:dyDescent="0.45">
      <c r="A374" s="13" t="s">
        <v>0</v>
      </c>
      <c r="B374" s="13" t="s">
        <v>1</v>
      </c>
      <c r="C374" s="13" t="s">
        <v>2</v>
      </c>
      <c r="D374" s="13" t="s">
        <v>3</v>
      </c>
      <c r="E374" s="13" t="s">
        <v>4</v>
      </c>
      <c r="F374" s="13" t="s">
        <v>5</v>
      </c>
      <c r="G374" s="13" t="s">
        <v>6</v>
      </c>
      <c r="H374" s="13" t="s">
        <v>7</v>
      </c>
      <c r="I374" s="13"/>
      <c r="J374" s="22" t="s">
        <v>8</v>
      </c>
      <c r="K374" s="13"/>
      <c r="L374" s="13" t="s">
        <v>9</v>
      </c>
      <c r="M374" s="22" t="s">
        <v>10</v>
      </c>
      <c r="N374" s="22" t="s">
        <v>11</v>
      </c>
      <c r="O374" s="22" t="s">
        <v>12</v>
      </c>
      <c r="P374" s="22" t="s">
        <v>13</v>
      </c>
      <c r="Q374" s="22"/>
      <c r="R374" s="22" t="s">
        <v>14</v>
      </c>
      <c r="S374" s="22" t="s">
        <v>15</v>
      </c>
      <c r="T374" s="22" t="s">
        <v>16</v>
      </c>
      <c r="U374" s="22" t="s">
        <v>137</v>
      </c>
      <c r="V374" s="22" t="s">
        <v>18</v>
      </c>
      <c r="W374" s="15"/>
      <c r="X374" s="15"/>
    </row>
    <row r="375" spans="1:24" s="45" customFormat="1" x14ac:dyDescent="0.45">
      <c r="A375" s="43" t="s">
        <v>150</v>
      </c>
      <c r="B375" s="43" t="s">
        <v>151</v>
      </c>
      <c r="C375" s="43" t="s">
        <v>21</v>
      </c>
      <c r="D375" s="43" t="s">
        <v>152</v>
      </c>
      <c r="E375" s="43" t="s">
        <v>23</v>
      </c>
      <c r="F375" s="43" t="s">
        <v>319</v>
      </c>
      <c r="G375" s="43" t="s">
        <v>229</v>
      </c>
      <c r="H375" s="43" t="s">
        <v>320</v>
      </c>
      <c r="I375" s="43"/>
      <c r="J375" s="15"/>
      <c r="K375" s="43"/>
      <c r="L375" s="23">
        <v>9.85</v>
      </c>
      <c r="M375" s="23">
        <v>383.05</v>
      </c>
      <c r="N375" s="23"/>
      <c r="O375" s="23">
        <v>247.1</v>
      </c>
      <c r="P375" s="23">
        <v>9</v>
      </c>
      <c r="Q375" s="23"/>
      <c r="R375" s="23">
        <v>0</v>
      </c>
      <c r="S375" s="23">
        <v>0</v>
      </c>
      <c r="T375" s="23">
        <v>0</v>
      </c>
      <c r="U375" s="23">
        <v>0</v>
      </c>
      <c r="V375" s="23">
        <f t="shared" ref="V375:V381" si="70">ROUND(SUM(M375:Q375,S375:U375),2)</f>
        <v>639.15</v>
      </c>
      <c r="W375" s="15"/>
      <c r="X375" s="15"/>
    </row>
    <row r="376" spans="1:24" s="51" customFormat="1" x14ac:dyDescent="0.45">
      <c r="A376" s="43" t="s">
        <v>150</v>
      </c>
      <c r="B376" s="43" t="s">
        <v>151</v>
      </c>
      <c r="C376" s="43" t="s">
        <v>21</v>
      </c>
      <c r="D376" s="43" t="s">
        <v>152</v>
      </c>
      <c r="E376" s="43" t="s">
        <v>156</v>
      </c>
      <c r="F376" s="43" t="s">
        <v>319</v>
      </c>
      <c r="G376" s="43" t="s">
        <v>229</v>
      </c>
      <c r="H376" s="43" t="s">
        <v>320</v>
      </c>
      <c r="I376" s="43"/>
      <c r="J376" s="15"/>
      <c r="K376" s="43"/>
      <c r="L376" s="23">
        <v>10.02</v>
      </c>
      <c r="M376" s="23">
        <v>308.01</v>
      </c>
      <c r="N376" s="23"/>
      <c r="O376" s="23">
        <v>193.94</v>
      </c>
      <c r="P376" s="23">
        <v>9</v>
      </c>
      <c r="Q376" s="23"/>
      <c r="R376" s="23">
        <v>0</v>
      </c>
      <c r="S376" s="23">
        <v>0</v>
      </c>
      <c r="T376" s="23">
        <v>0</v>
      </c>
      <c r="U376" s="23">
        <v>0</v>
      </c>
      <c r="V376" s="23">
        <f t="shared" si="70"/>
        <v>510.95</v>
      </c>
      <c r="W376" s="15"/>
      <c r="X376" s="15"/>
    </row>
    <row r="377" spans="1:24" s="51" customFormat="1" x14ac:dyDescent="0.45">
      <c r="A377" s="43" t="s">
        <v>150</v>
      </c>
      <c r="B377" s="43" t="s">
        <v>151</v>
      </c>
      <c r="C377" s="43" t="s">
        <v>21</v>
      </c>
      <c r="D377" s="43" t="s">
        <v>157</v>
      </c>
      <c r="E377" s="43" t="s">
        <v>149</v>
      </c>
      <c r="F377" s="43" t="s">
        <v>319</v>
      </c>
      <c r="G377" s="43" t="s">
        <v>229</v>
      </c>
      <c r="H377" s="43" t="s">
        <v>320</v>
      </c>
      <c r="I377" s="43"/>
      <c r="J377" s="15"/>
      <c r="K377" s="43"/>
      <c r="L377" s="23">
        <v>11.95</v>
      </c>
      <c r="M377" s="23">
        <v>404.12</v>
      </c>
      <c r="N377" s="23"/>
      <c r="O377" s="23">
        <v>164.32</v>
      </c>
      <c r="P377" s="23">
        <v>13.5</v>
      </c>
      <c r="Q377" s="23"/>
      <c r="R377" s="23">
        <v>0</v>
      </c>
      <c r="S377" s="23">
        <v>0</v>
      </c>
      <c r="T377" s="23">
        <v>0</v>
      </c>
      <c r="U377" s="23">
        <v>0</v>
      </c>
      <c r="V377" s="23">
        <f t="shared" si="70"/>
        <v>581.94000000000005</v>
      </c>
      <c r="W377" s="15"/>
      <c r="X377" s="15"/>
    </row>
    <row r="378" spans="1:24" x14ac:dyDescent="0.45">
      <c r="A378" s="43" t="s">
        <v>150</v>
      </c>
      <c r="B378" s="43" t="s">
        <v>151</v>
      </c>
      <c r="C378" s="43" t="s">
        <v>21</v>
      </c>
      <c r="D378" s="43" t="s">
        <v>158</v>
      </c>
      <c r="E378" s="43" t="s">
        <v>159</v>
      </c>
      <c r="F378" s="43" t="s">
        <v>319</v>
      </c>
      <c r="G378" s="43" t="s">
        <v>229</v>
      </c>
      <c r="H378" s="43" t="s">
        <v>320</v>
      </c>
      <c r="J378" s="43"/>
      <c r="L378" s="23">
        <v>11.44</v>
      </c>
      <c r="M378" s="23">
        <v>452.14</v>
      </c>
      <c r="N378" s="23"/>
      <c r="O378" s="23">
        <v>164.52</v>
      </c>
      <c r="P378" s="23">
        <v>13.5</v>
      </c>
      <c r="Q378" s="23"/>
      <c r="R378" s="23">
        <v>0</v>
      </c>
      <c r="S378" s="23">
        <v>0</v>
      </c>
      <c r="T378" s="23">
        <v>0</v>
      </c>
      <c r="U378" s="23">
        <v>0</v>
      </c>
      <c r="V378" s="23">
        <f t="shared" si="70"/>
        <v>630.16</v>
      </c>
    </row>
    <row r="379" spans="1:24" x14ac:dyDescent="0.45">
      <c r="A379" s="43" t="s">
        <v>150</v>
      </c>
      <c r="B379" s="43" t="s">
        <v>151</v>
      </c>
      <c r="C379" s="43" t="s">
        <v>21</v>
      </c>
      <c r="D379" s="43" t="s">
        <v>160</v>
      </c>
      <c r="E379" s="43" t="s">
        <v>161</v>
      </c>
      <c r="F379" s="43" t="s">
        <v>319</v>
      </c>
      <c r="G379" s="43" t="s">
        <v>229</v>
      </c>
      <c r="H379" s="43" t="s">
        <v>320</v>
      </c>
      <c r="J379" s="43"/>
      <c r="L379" s="23">
        <v>10.92</v>
      </c>
      <c r="M379" s="23">
        <v>277.45999999999998</v>
      </c>
      <c r="N379" s="23"/>
      <c r="O379" s="23">
        <v>98.35</v>
      </c>
      <c r="P379" s="23">
        <v>18</v>
      </c>
      <c r="Q379" s="23"/>
      <c r="R379" s="23">
        <v>0</v>
      </c>
      <c r="S379" s="23">
        <v>0</v>
      </c>
      <c r="T379" s="23">
        <v>0</v>
      </c>
      <c r="U379" s="23">
        <v>0</v>
      </c>
      <c r="V379" s="23">
        <f t="shared" si="70"/>
        <v>393.81</v>
      </c>
    </row>
    <row r="380" spans="1:24" x14ac:dyDescent="0.45">
      <c r="A380" s="43" t="s">
        <v>168</v>
      </c>
      <c r="B380" s="43" t="s">
        <v>151</v>
      </c>
      <c r="C380" s="43" t="s">
        <v>21</v>
      </c>
      <c r="D380" s="43" t="s">
        <v>177</v>
      </c>
      <c r="E380" s="43" t="s">
        <v>87</v>
      </c>
      <c r="F380" s="43" t="s">
        <v>319</v>
      </c>
      <c r="G380" s="43" t="s">
        <v>229</v>
      </c>
      <c r="H380" s="43" t="s">
        <v>320</v>
      </c>
      <c r="J380" s="43"/>
      <c r="L380" s="23">
        <v>11.19</v>
      </c>
      <c r="M380" s="23">
        <v>202.33</v>
      </c>
      <c r="N380" s="23"/>
      <c r="O380" s="23">
        <v>48.39</v>
      </c>
      <c r="P380" s="23">
        <v>13.5</v>
      </c>
      <c r="Q380" s="23"/>
      <c r="R380" s="23">
        <v>0</v>
      </c>
      <c r="S380" s="23">
        <v>0</v>
      </c>
      <c r="T380" s="23">
        <v>0</v>
      </c>
      <c r="U380" s="23">
        <v>0</v>
      </c>
      <c r="V380" s="23">
        <f t="shared" si="70"/>
        <v>264.22000000000003</v>
      </c>
    </row>
    <row r="381" spans="1:24" x14ac:dyDescent="0.45">
      <c r="A381" s="43" t="s">
        <v>168</v>
      </c>
      <c r="B381" s="43" t="s">
        <v>151</v>
      </c>
      <c r="C381" s="43" t="s">
        <v>21</v>
      </c>
      <c r="D381" s="43" t="s">
        <v>169</v>
      </c>
      <c r="E381" s="43" t="s">
        <v>141</v>
      </c>
      <c r="F381" s="43" t="s">
        <v>319</v>
      </c>
      <c r="G381" s="43" t="s">
        <v>229</v>
      </c>
      <c r="H381" s="43" t="s">
        <v>320</v>
      </c>
      <c r="J381" s="43"/>
      <c r="L381" s="23">
        <v>8.86</v>
      </c>
      <c r="M381" s="23">
        <v>556.14</v>
      </c>
      <c r="N381" s="23"/>
      <c r="O381" s="23">
        <v>226.01</v>
      </c>
      <c r="P381" s="23">
        <v>13.5</v>
      </c>
      <c r="Q381" s="23"/>
      <c r="R381" s="23">
        <v>0</v>
      </c>
      <c r="S381" s="23">
        <v>0</v>
      </c>
      <c r="T381" s="23">
        <v>0</v>
      </c>
      <c r="U381" s="23">
        <v>0</v>
      </c>
      <c r="V381" s="23">
        <f t="shared" si="70"/>
        <v>795.65</v>
      </c>
    </row>
    <row r="382" spans="1:24" s="44" customFormat="1" x14ac:dyDescent="0.45">
      <c r="F382" s="32" t="s">
        <v>319</v>
      </c>
      <c r="G382" s="32" t="s">
        <v>229</v>
      </c>
      <c r="H382" s="32" t="s">
        <v>335</v>
      </c>
      <c r="I382" s="32"/>
      <c r="J382" s="33">
        <f>M382/L382</f>
        <v>34.800619695540881</v>
      </c>
      <c r="K382" s="33"/>
      <c r="L382" s="33">
        <f t="shared" ref="L382:V382" si="71">ROUND(SUM(L375:L381),2)</f>
        <v>74.23</v>
      </c>
      <c r="M382" s="33">
        <f t="shared" si="71"/>
        <v>2583.25</v>
      </c>
      <c r="N382" s="33">
        <f t="shared" si="71"/>
        <v>0</v>
      </c>
      <c r="O382" s="33">
        <f t="shared" si="71"/>
        <v>1142.6300000000001</v>
      </c>
      <c r="P382" s="33">
        <f t="shared" si="71"/>
        <v>90</v>
      </c>
      <c r="Q382" s="33">
        <f>ROUND(SUM(Q375:Q381),2)</f>
        <v>0</v>
      </c>
      <c r="R382" s="33">
        <f t="shared" si="71"/>
        <v>0</v>
      </c>
      <c r="S382" s="33">
        <f t="shared" si="71"/>
        <v>0</v>
      </c>
      <c r="T382" s="33">
        <f t="shared" si="71"/>
        <v>0</v>
      </c>
      <c r="U382" s="33">
        <f t="shared" si="71"/>
        <v>0</v>
      </c>
      <c r="V382" s="33">
        <f t="shared" si="71"/>
        <v>3815.88</v>
      </c>
      <c r="W382" s="48"/>
      <c r="X382" s="48"/>
    </row>
    <row r="384" spans="1:24" x14ac:dyDescent="0.45">
      <c r="A384" s="13" t="s">
        <v>0</v>
      </c>
      <c r="B384" s="13" t="s">
        <v>1</v>
      </c>
      <c r="C384" s="13" t="s">
        <v>2</v>
      </c>
      <c r="D384" s="13" t="s">
        <v>3</v>
      </c>
      <c r="E384" s="13" t="s">
        <v>4</v>
      </c>
      <c r="F384" s="13" t="s">
        <v>5</v>
      </c>
      <c r="G384" s="13" t="s">
        <v>6</v>
      </c>
      <c r="H384" s="13" t="s">
        <v>7</v>
      </c>
      <c r="I384" s="13"/>
      <c r="J384" s="22" t="s">
        <v>8</v>
      </c>
      <c r="K384" s="13"/>
      <c r="L384" s="13" t="s">
        <v>9</v>
      </c>
      <c r="M384" s="22" t="s">
        <v>10</v>
      </c>
      <c r="N384" s="22" t="s">
        <v>11</v>
      </c>
      <c r="O384" s="22" t="s">
        <v>12</v>
      </c>
      <c r="P384" s="22" t="s">
        <v>13</v>
      </c>
      <c r="Q384" s="22"/>
      <c r="R384" s="22" t="s">
        <v>14</v>
      </c>
      <c r="S384" s="22" t="s">
        <v>15</v>
      </c>
      <c r="T384" s="22" t="s">
        <v>16</v>
      </c>
      <c r="U384" s="22" t="s">
        <v>137</v>
      </c>
      <c r="V384" s="22" t="s">
        <v>18</v>
      </c>
    </row>
    <row r="385" spans="1:24" x14ac:dyDescent="0.45">
      <c r="A385" s="43" t="s">
        <v>168</v>
      </c>
      <c r="B385" s="43" t="s">
        <v>151</v>
      </c>
      <c r="C385" s="43" t="s">
        <v>21</v>
      </c>
      <c r="D385" s="43" t="s">
        <v>176</v>
      </c>
      <c r="E385" s="43" t="s">
        <v>149</v>
      </c>
      <c r="F385" s="43" t="s">
        <v>321</v>
      </c>
      <c r="G385" s="43" t="s">
        <v>322</v>
      </c>
      <c r="H385" s="43" t="s">
        <v>323</v>
      </c>
      <c r="J385" s="43" t="s">
        <v>28</v>
      </c>
      <c r="L385" s="23">
        <v>9.86</v>
      </c>
      <c r="M385" s="23">
        <v>331.5</v>
      </c>
      <c r="N385" s="23"/>
      <c r="O385" s="23">
        <v>224.8</v>
      </c>
      <c r="P385" s="23">
        <v>13.5</v>
      </c>
      <c r="Q385" s="23"/>
      <c r="R385" s="23">
        <v>0</v>
      </c>
      <c r="S385" s="23">
        <v>0</v>
      </c>
      <c r="T385" s="23">
        <v>0</v>
      </c>
      <c r="U385" s="23">
        <v>0</v>
      </c>
      <c r="V385" s="23">
        <f>ROUND(SUM(M385:Q385,S385:U385),2)</f>
        <v>569.79999999999995</v>
      </c>
    </row>
    <row r="386" spans="1:24" s="44" customFormat="1" x14ac:dyDescent="0.45">
      <c r="F386" s="32" t="s">
        <v>321</v>
      </c>
      <c r="G386" s="32" t="s">
        <v>322</v>
      </c>
      <c r="H386" s="32" t="s">
        <v>335</v>
      </c>
      <c r="I386" s="32"/>
      <c r="J386" s="33">
        <f>M386/L386</f>
        <v>33.620689655172413</v>
      </c>
      <c r="K386" s="33"/>
      <c r="L386" s="33">
        <f t="shared" ref="L386:V386" si="72">ROUND(SUM(L385:L385),2)</f>
        <v>9.86</v>
      </c>
      <c r="M386" s="33">
        <f t="shared" si="72"/>
        <v>331.5</v>
      </c>
      <c r="N386" s="33">
        <f t="shared" si="72"/>
        <v>0</v>
      </c>
      <c r="O386" s="33">
        <f t="shared" si="72"/>
        <v>224.8</v>
      </c>
      <c r="P386" s="33">
        <f t="shared" si="72"/>
        <v>13.5</v>
      </c>
      <c r="Q386" s="33">
        <f>ROUND(SUM(Q385:Q385),2)</f>
        <v>0</v>
      </c>
      <c r="R386" s="33">
        <f t="shared" si="72"/>
        <v>0</v>
      </c>
      <c r="S386" s="33">
        <f t="shared" si="72"/>
        <v>0</v>
      </c>
      <c r="T386" s="33">
        <f t="shared" si="72"/>
        <v>0</v>
      </c>
      <c r="U386" s="33">
        <f t="shared" si="72"/>
        <v>0</v>
      </c>
      <c r="V386" s="33">
        <f t="shared" si="72"/>
        <v>569.79999999999995</v>
      </c>
      <c r="W386" s="48"/>
      <c r="X386" s="48"/>
    </row>
    <row r="389" spans="1:24" x14ac:dyDescent="0.45">
      <c r="A389" s="13" t="s">
        <v>0</v>
      </c>
      <c r="B389" s="13" t="s">
        <v>1</v>
      </c>
      <c r="C389" s="13" t="s">
        <v>2</v>
      </c>
      <c r="D389" s="13" t="s">
        <v>3</v>
      </c>
      <c r="E389" s="13" t="s">
        <v>4</v>
      </c>
      <c r="F389" s="13" t="s">
        <v>5</v>
      </c>
      <c r="G389" s="13" t="s">
        <v>6</v>
      </c>
      <c r="H389" s="13" t="s">
        <v>7</v>
      </c>
      <c r="I389" s="13"/>
      <c r="J389" s="22" t="s">
        <v>8</v>
      </c>
      <c r="K389" s="13"/>
      <c r="L389" s="13" t="s">
        <v>9</v>
      </c>
      <c r="M389" s="22" t="s">
        <v>10</v>
      </c>
      <c r="N389" s="22" t="s">
        <v>11</v>
      </c>
      <c r="O389" s="22" t="s">
        <v>12</v>
      </c>
      <c r="P389" s="22" t="s">
        <v>13</v>
      </c>
      <c r="Q389" s="36" t="s">
        <v>344</v>
      </c>
      <c r="R389" s="22" t="s">
        <v>14</v>
      </c>
      <c r="S389" s="22" t="s">
        <v>15</v>
      </c>
      <c r="T389" s="22" t="s">
        <v>16</v>
      </c>
      <c r="U389" s="22" t="s">
        <v>137</v>
      </c>
      <c r="V389" s="22" t="s">
        <v>18</v>
      </c>
    </row>
    <row r="390" spans="1:24" x14ac:dyDescent="0.45">
      <c r="A390" s="43" t="s">
        <v>146</v>
      </c>
      <c r="B390" s="43" t="s">
        <v>147</v>
      </c>
      <c r="C390" s="43" t="s">
        <v>21</v>
      </c>
      <c r="D390" s="43" t="s">
        <v>148</v>
      </c>
      <c r="E390" s="43" t="s">
        <v>149</v>
      </c>
      <c r="F390" s="43" t="s">
        <v>324</v>
      </c>
      <c r="G390" s="43" t="s">
        <v>325</v>
      </c>
      <c r="H390" s="43" t="s">
        <v>326</v>
      </c>
      <c r="J390" s="43"/>
      <c r="L390" s="31">
        <v>14.37</v>
      </c>
      <c r="M390" s="23">
        <v>545.19000000000005</v>
      </c>
      <c r="N390" s="23"/>
      <c r="O390" s="23">
        <v>302.61</v>
      </c>
      <c r="P390" s="23">
        <v>13.5</v>
      </c>
      <c r="Q390" s="23">
        <f>ROUND(J391*1,2)</f>
        <v>37.94</v>
      </c>
      <c r="R390" s="23">
        <v>0</v>
      </c>
      <c r="S390" s="23">
        <v>0</v>
      </c>
      <c r="T390" s="23">
        <v>0</v>
      </c>
      <c r="U390" s="23">
        <v>0</v>
      </c>
      <c r="V390" s="23">
        <f>ROUND(SUM(M390:Q390,S390:U390),2)</f>
        <v>899.24</v>
      </c>
    </row>
    <row r="391" spans="1:24" x14ac:dyDescent="0.45">
      <c r="F391" s="24" t="s">
        <v>324</v>
      </c>
      <c r="G391" s="24" t="s">
        <v>325</v>
      </c>
      <c r="H391" s="25" t="s">
        <v>335</v>
      </c>
      <c r="I391" s="25"/>
      <c r="J391" s="26">
        <f>M391/L391</f>
        <v>37.939457202505224</v>
      </c>
      <c r="K391" s="26"/>
      <c r="L391" s="26">
        <f t="shared" ref="L391:V391" si="73">ROUND(SUM(L390:L390),2)</f>
        <v>14.37</v>
      </c>
      <c r="M391" s="26">
        <f t="shared" si="73"/>
        <v>545.19000000000005</v>
      </c>
      <c r="N391" s="26">
        <f t="shared" si="73"/>
        <v>0</v>
      </c>
      <c r="O391" s="26">
        <f t="shared" si="73"/>
        <v>302.61</v>
      </c>
      <c r="P391" s="26">
        <f t="shared" si="73"/>
        <v>13.5</v>
      </c>
      <c r="Q391" s="26">
        <f>ROUND(SUM(Q390:Q390),2)</f>
        <v>37.94</v>
      </c>
      <c r="R391" s="26">
        <f t="shared" si="73"/>
        <v>0</v>
      </c>
      <c r="S391" s="26">
        <f t="shared" si="73"/>
        <v>0</v>
      </c>
      <c r="T391" s="26">
        <f t="shared" si="73"/>
        <v>0</v>
      </c>
      <c r="U391" s="26">
        <f t="shared" si="73"/>
        <v>0</v>
      </c>
      <c r="V391" s="26">
        <f t="shared" si="73"/>
        <v>899.24</v>
      </c>
    </row>
    <row r="393" spans="1:24" x14ac:dyDescent="0.45">
      <c r="A393" s="13" t="s">
        <v>0</v>
      </c>
      <c r="B393" s="13" t="s">
        <v>1</v>
      </c>
      <c r="C393" s="13" t="s">
        <v>2</v>
      </c>
      <c r="D393" s="13" t="s">
        <v>3</v>
      </c>
      <c r="E393" s="13" t="s">
        <v>4</v>
      </c>
      <c r="F393" s="13" t="s">
        <v>5</v>
      </c>
      <c r="G393" s="13" t="s">
        <v>6</v>
      </c>
      <c r="H393" s="13" t="s">
        <v>7</v>
      </c>
      <c r="I393" s="13"/>
      <c r="J393" s="22" t="s">
        <v>8</v>
      </c>
      <c r="K393" s="13"/>
      <c r="L393" s="13" t="s">
        <v>9</v>
      </c>
      <c r="M393" s="22" t="s">
        <v>10</v>
      </c>
      <c r="N393" s="22" t="s">
        <v>11</v>
      </c>
      <c r="O393" s="22" t="s">
        <v>12</v>
      </c>
      <c r="P393" s="22" t="s">
        <v>13</v>
      </c>
      <c r="Q393" s="22"/>
      <c r="R393" s="22" t="s">
        <v>14</v>
      </c>
      <c r="S393" s="22" t="s">
        <v>15</v>
      </c>
      <c r="T393" s="22" t="s">
        <v>16</v>
      </c>
      <c r="U393" s="22" t="s">
        <v>137</v>
      </c>
      <c r="V393" s="22" t="s">
        <v>18</v>
      </c>
    </row>
    <row r="394" spans="1:24" x14ac:dyDescent="0.45">
      <c r="A394" s="43" t="s">
        <v>150</v>
      </c>
      <c r="B394" s="43" t="s">
        <v>151</v>
      </c>
      <c r="C394" s="43" t="s">
        <v>21</v>
      </c>
      <c r="D394" s="43" t="s">
        <v>157</v>
      </c>
      <c r="E394" s="43" t="s">
        <v>149</v>
      </c>
      <c r="F394" s="43" t="s">
        <v>341</v>
      </c>
      <c r="G394" s="43" t="s">
        <v>261</v>
      </c>
      <c r="H394" s="43" t="s">
        <v>327</v>
      </c>
      <c r="J394" s="43" t="s">
        <v>27</v>
      </c>
      <c r="L394" s="23">
        <v>11.9</v>
      </c>
      <c r="M394" s="23">
        <v>404.12</v>
      </c>
      <c r="N394" s="23"/>
      <c r="O394" s="23">
        <v>164.32</v>
      </c>
      <c r="P394" s="23">
        <v>13.5</v>
      </c>
      <c r="Q394" s="23"/>
      <c r="R394" s="23">
        <v>0</v>
      </c>
      <c r="S394" s="23">
        <v>0</v>
      </c>
      <c r="T394" s="23">
        <v>0</v>
      </c>
      <c r="U394" s="23">
        <v>0</v>
      </c>
      <c r="V394" s="23">
        <f>ROUND(SUM(M394:Q394,S394:U394),2)</f>
        <v>581.94000000000005</v>
      </c>
    </row>
    <row r="395" spans="1:24" x14ac:dyDescent="0.45">
      <c r="A395" s="43" t="s">
        <v>168</v>
      </c>
      <c r="B395" s="43" t="s">
        <v>151</v>
      </c>
      <c r="C395" s="43" t="s">
        <v>21</v>
      </c>
      <c r="D395" s="43" t="s">
        <v>169</v>
      </c>
      <c r="E395" s="43" t="s">
        <v>141</v>
      </c>
      <c r="F395" s="43" t="s">
        <v>341</v>
      </c>
      <c r="G395" s="43" t="s">
        <v>261</v>
      </c>
      <c r="H395" s="43" t="s">
        <v>327</v>
      </c>
      <c r="J395" s="43" t="s">
        <v>27</v>
      </c>
      <c r="L395" s="23">
        <v>8.07</v>
      </c>
      <c r="M395" s="23">
        <v>556.14</v>
      </c>
      <c r="N395" s="23"/>
      <c r="O395" s="23">
        <v>226.01</v>
      </c>
      <c r="P395" s="23">
        <v>13.5</v>
      </c>
      <c r="Q395" s="23"/>
      <c r="R395" s="23">
        <v>0</v>
      </c>
      <c r="S395" s="23">
        <v>0</v>
      </c>
      <c r="T395" s="23">
        <v>0</v>
      </c>
      <c r="U395" s="23">
        <v>0</v>
      </c>
      <c r="V395" s="23">
        <f>ROUND(SUM(M395:Q395,S395:U395),2)</f>
        <v>795.65</v>
      </c>
    </row>
    <row r="396" spans="1:24" s="44" customFormat="1" x14ac:dyDescent="0.45">
      <c r="F396" s="32" t="s">
        <v>341</v>
      </c>
      <c r="G396" s="32" t="s">
        <v>261</v>
      </c>
      <c r="H396" s="32" t="s">
        <v>335</v>
      </c>
      <c r="I396" s="32"/>
      <c r="J396" s="33">
        <f>M396/L396</f>
        <v>48.085127691537309</v>
      </c>
      <c r="K396" s="33"/>
      <c r="L396" s="33">
        <f t="shared" ref="L396:V396" si="74">ROUND(SUM(L394:L395),2)</f>
        <v>19.97</v>
      </c>
      <c r="M396" s="33">
        <f t="shared" si="74"/>
        <v>960.26</v>
      </c>
      <c r="N396" s="33">
        <f t="shared" si="74"/>
        <v>0</v>
      </c>
      <c r="O396" s="33">
        <f t="shared" si="74"/>
        <v>390.33</v>
      </c>
      <c r="P396" s="33">
        <f t="shared" si="74"/>
        <v>27</v>
      </c>
      <c r="Q396" s="33">
        <f>ROUND(SUM(Q394:Q395),2)</f>
        <v>0</v>
      </c>
      <c r="R396" s="33">
        <f t="shared" si="74"/>
        <v>0</v>
      </c>
      <c r="S396" s="33">
        <f t="shared" si="74"/>
        <v>0</v>
      </c>
      <c r="T396" s="33">
        <f t="shared" si="74"/>
        <v>0</v>
      </c>
      <c r="U396" s="33">
        <f t="shared" si="74"/>
        <v>0</v>
      </c>
      <c r="V396" s="33">
        <f t="shared" si="74"/>
        <v>1377.59</v>
      </c>
      <c r="W396" s="48"/>
      <c r="X396" s="48"/>
    </row>
    <row r="398" spans="1:24" x14ac:dyDescent="0.45">
      <c r="A398" s="13" t="s">
        <v>0</v>
      </c>
      <c r="B398" s="13" t="s">
        <v>1</v>
      </c>
      <c r="C398" s="13" t="s">
        <v>2</v>
      </c>
      <c r="D398" s="13" t="s">
        <v>3</v>
      </c>
      <c r="E398" s="13" t="s">
        <v>4</v>
      </c>
      <c r="F398" s="13" t="s">
        <v>5</v>
      </c>
      <c r="G398" s="13" t="s">
        <v>6</v>
      </c>
      <c r="H398" s="13" t="s">
        <v>7</v>
      </c>
      <c r="I398" s="13"/>
      <c r="J398" s="22" t="s">
        <v>8</v>
      </c>
      <c r="K398" s="13"/>
      <c r="L398" s="13" t="s">
        <v>9</v>
      </c>
      <c r="M398" s="22" t="s">
        <v>10</v>
      </c>
      <c r="N398" s="22" t="s">
        <v>11</v>
      </c>
      <c r="O398" s="22" t="s">
        <v>12</v>
      </c>
      <c r="P398" s="22" t="s">
        <v>13</v>
      </c>
      <c r="Q398" s="36" t="s">
        <v>344</v>
      </c>
      <c r="R398" s="22" t="s">
        <v>14</v>
      </c>
      <c r="S398" s="22" t="s">
        <v>15</v>
      </c>
      <c r="T398" s="22" t="s">
        <v>16</v>
      </c>
      <c r="U398" s="22" t="s">
        <v>137</v>
      </c>
      <c r="V398" s="22" t="s">
        <v>18</v>
      </c>
    </row>
    <row r="399" spans="1:24" x14ac:dyDescent="0.45">
      <c r="A399" s="43" t="s">
        <v>146</v>
      </c>
      <c r="B399" s="43" t="s">
        <v>147</v>
      </c>
      <c r="C399" s="43" t="s">
        <v>21</v>
      </c>
      <c r="D399" s="43" t="s">
        <v>148</v>
      </c>
      <c r="E399" s="43" t="s">
        <v>149</v>
      </c>
      <c r="F399" s="43" t="s">
        <v>328</v>
      </c>
      <c r="G399" s="43" t="s">
        <v>342</v>
      </c>
      <c r="H399" s="43" t="s">
        <v>329</v>
      </c>
      <c r="J399" s="43" t="s">
        <v>27</v>
      </c>
      <c r="L399" s="31">
        <v>14.23</v>
      </c>
      <c r="M399" s="23">
        <v>545.19000000000005</v>
      </c>
      <c r="N399" s="23"/>
      <c r="O399" s="23">
        <v>302.61</v>
      </c>
      <c r="P399" s="23">
        <v>13.5</v>
      </c>
      <c r="Q399" s="23">
        <f>ROUND(J400*1,2)</f>
        <v>38.31</v>
      </c>
      <c r="R399" s="23">
        <v>0</v>
      </c>
      <c r="S399" s="23">
        <v>0</v>
      </c>
      <c r="T399" s="23">
        <v>0</v>
      </c>
      <c r="U399" s="23">
        <v>0</v>
      </c>
      <c r="V399" s="23">
        <f>ROUND(SUM(M399:Q399,S399:U399),2)</f>
        <v>899.61</v>
      </c>
    </row>
    <row r="400" spans="1:24" s="44" customFormat="1" x14ac:dyDescent="0.45">
      <c r="F400" s="32" t="s">
        <v>328</v>
      </c>
      <c r="G400" s="32" t="s">
        <v>342</v>
      </c>
      <c r="H400" s="32" t="s">
        <v>335</v>
      </c>
      <c r="I400" s="32"/>
      <c r="J400" s="33">
        <f>M400/L400</f>
        <v>38.312719606465215</v>
      </c>
      <c r="K400" s="33"/>
      <c r="L400" s="33">
        <f t="shared" ref="L400:V400" si="75">ROUND(SUM(L399:L399),2)</f>
        <v>14.23</v>
      </c>
      <c r="M400" s="33">
        <f t="shared" si="75"/>
        <v>545.19000000000005</v>
      </c>
      <c r="N400" s="33">
        <f t="shared" si="75"/>
        <v>0</v>
      </c>
      <c r="O400" s="33">
        <f t="shared" si="75"/>
        <v>302.61</v>
      </c>
      <c r="P400" s="33">
        <f t="shared" si="75"/>
        <v>13.5</v>
      </c>
      <c r="Q400" s="33">
        <f>ROUND(SUM(Q399:Q399),2)</f>
        <v>38.31</v>
      </c>
      <c r="R400" s="33">
        <f t="shared" si="75"/>
        <v>0</v>
      </c>
      <c r="S400" s="33">
        <f t="shared" si="75"/>
        <v>0</v>
      </c>
      <c r="T400" s="33">
        <f t="shared" si="75"/>
        <v>0</v>
      </c>
      <c r="U400" s="33">
        <f t="shared" si="75"/>
        <v>0</v>
      </c>
      <c r="V400" s="33">
        <f t="shared" si="75"/>
        <v>899.61</v>
      </c>
      <c r="W400" s="48"/>
      <c r="X400" s="48"/>
    </row>
    <row r="402" spans="1:24" x14ac:dyDescent="0.45">
      <c r="A402" s="13" t="s">
        <v>0</v>
      </c>
      <c r="B402" s="13" t="s">
        <v>1</v>
      </c>
      <c r="C402" s="13" t="s">
        <v>2</v>
      </c>
      <c r="D402" s="13" t="s">
        <v>3</v>
      </c>
      <c r="E402" s="13" t="s">
        <v>4</v>
      </c>
      <c r="F402" s="13" t="s">
        <v>5</v>
      </c>
      <c r="G402" s="13" t="s">
        <v>6</v>
      </c>
      <c r="H402" s="13" t="s">
        <v>7</v>
      </c>
      <c r="I402" s="13"/>
      <c r="J402" s="22" t="s">
        <v>8</v>
      </c>
      <c r="K402" s="13"/>
      <c r="L402" s="13" t="s">
        <v>9</v>
      </c>
      <c r="M402" s="22" t="s">
        <v>10</v>
      </c>
      <c r="N402" s="22" t="s">
        <v>11</v>
      </c>
      <c r="O402" s="22" t="s">
        <v>12</v>
      </c>
      <c r="P402" s="22" t="s">
        <v>13</v>
      </c>
      <c r="Q402" s="36" t="s">
        <v>344</v>
      </c>
      <c r="R402" s="22" t="s">
        <v>14</v>
      </c>
      <c r="S402" s="22" t="s">
        <v>15</v>
      </c>
      <c r="T402" s="22" t="s">
        <v>16</v>
      </c>
      <c r="U402" s="22" t="s">
        <v>137</v>
      </c>
      <c r="V402" s="22" t="s">
        <v>18</v>
      </c>
    </row>
    <row r="403" spans="1:24" x14ac:dyDescent="0.45">
      <c r="A403" s="43" t="s">
        <v>150</v>
      </c>
      <c r="B403" s="43" t="s">
        <v>151</v>
      </c>
      <c r="C403" s="43" t="s">
        <v>21</v>
      </c>
      <c r="D403" s="43" t="s">
        <v>152</v>
      </c>
      <c r="E403" s="43" t="s">
        <v>23</v>
      </c>
      <c r="F403" s="43" t="s">
        <v>330</v>
      </c>
      <c r="G403" s="43" t="s">
        <v>331</v>
      </c>
      <c r="H403" s="43" t="s">
        <v>332</v>
      </c>
      <c r="J403" s="43"/>
      <c r="L403" s="31">
        <v>10.06</v>
      </c>
      <c r="M403" s="23">
        <v>383.05</v>
      </c>
      <c r="N403" s="23"/>
      <c r="O403" s="23">
        <v>247.1</v>
      </c>
      <c r="P403" s="23">
        <v>9</v>
      </c>
      <c r="Q403" s="23">
        <f>ROUND(ROUND(J409*1,2),2)</f>
        <v>32.26</v>
      </c>
      <c r="R403" s="23">
        <v>0</v>
      </c>
      <c r="S403" s="23">
        <v>0</v>
      </c>
      <c r="T403" s="23">
        <v>0</v>
      </c>
      <c r="U403" s="23">
        <v>0</v>
      </c>
      <c r="V403" s="23">
        <f t="shared" ref="V403:V408" si="76">ROUND(SUM(M403:Q403,S403:U403),2)</f>
        <v>671.41</v>
      </c>
    </row>
    <row r="404" spans="1:24" x14ac:dyDescent="0.45">
      <c r="A404" s="43" t="s">
        <v>150</v>
      </c>
      <c r="B404" s="43" t="s">
        <v>151</v>
      </c>
      <c r="C404" s="43" t="s">
        <v>21</v>
      </c>
      <c r="D404" s="43" t="s">
        <v>152</v>
      </c>
      <c r="E404" s="43" t="s">
        <v>156</v>
      </c>
      <c r="F404" s="43" t="s">
        <v>330</v>
      </c>
      <c r="G404" s="43" t="s">
        <v>331</v>
      </c>
      <c r="H404" s="43" t="s">
        <v>332</v>
      </c>
      <c r="J404" s="43"/>
      <c r="L404" s="23">
        <v>9.9600000000000009</v>
      </c>
      <c r="M404" s="23">
        <v>308.01</v>
      </c>
      <c r="N404" s="23"/>
      <c r="O404" s="23">
        <v>193.94</v>
      </c>
      <c r="P404" s="23">
        <v>9</v>
      </c>
      <c r="Q404" s="23"/>
      <c r="R404" s="23">
        <v>0</v>
      </c>
      <c r="S404" s="23">
        <v>0</v>
      </c>
      <c r="T404" s="23">
        <v>0</v>
      </c>
      <c r="U404" s="23">
        <v>0</v>
      </c>
      <c r="V404" s="23">
        <f t="shared" si="76"/>
        <v>510.95</v>
      </c>
    </row>
    <row r="405" spans="1:24" x14ac:dyDescent="0.45">
      <c r="A405" s="43" t="s">
        <v>150</v>
      </c>
      <c r="B405" s="43" t="s">
        <v>151</v>
      </c>
      <c r="C405" s="43" t="s">
        <v>21</v>
      </c>
      <c r="D405" s="43" t="s">
        <v>158</v>
      </c>
      <c r="E405" s="43" t="s">
        <v>159</v>
      </c>
      <c r="F405" s="43" t="s">
        <v>330</v>
      </c>
      <c r="G405" s="43" t="s">
        <v>331</v>
      </c>
      <c r="H405" s="43" t="s">
        <v>332</v>
      </c>
      <c r="J405" s="43"/>
      <c r="L405" s="23">
        <v>11.4</v>
      </c>
      <c r="M405" s="23">
        <v>452.14</v>
      </c>
      <c r="N405" s="23"/>
      <c r="O405" s="23">
        <v>164.52</v>
      </c>
      <c r="P405" s="23">
        <v>13.5</v>
      </c>
      <c r="Q405" s="23"/>
      <c r="R405" s="23">
        <v>0</v>
      </c>
      <c r="S405" s="23">
        <v>0</v>
      </c>
      <c r="T405" s="23">
        <v>0</v>
      </c>
      <c r="U405" s="23">
        <v>0</v>
      </c>
      <c r="V405" s="23">
        <f t="shared" si="76"/>
        <v>630.16</v>
      </c>
    </row>
    <row r="406" spans="1:24" x14ac:dyDescent="0.45">
      <c r="A406" s="43" t="s">
        <v>168</v>
      </c>
      <c r="B406" s="43" t="s">
        <v>151</v>
      </c>
      <c r="C406" s="43" t="s">
        <v>21</v>
      </c>
      <c r="D406" s="43" t="s">
        <v>176</v>
      </c>
      <c r="E406" s="43" t="s">
        <v>149</v>
      </c>
      <c r="F406" s="43" t="s">
        <v>330</v>
      </c>
      <c r="G406" s="43" t="s">
        <v>331</v>
      </c>
      <c r="H406" s="43" t="s">
        <v>332</v>
      </c>
      <c r="J406" s="43"/>
      <c r="L406" s="23">
        <v>9.75</v>
      </c>
      <c r="M406" s="23">
        <v>331.5</v>
      </c>
      <c r="N406" s="23"/>
      <c r="O406" s="23">
        <v>224.8</v>
      </c>
      <c r="P406" s="23">
        <v>13.5</v>
      </c>
      <c r="Q406" s="23"/>
      <c r="R406" s="23">
        <v>0</v>
      </c>
      <c r="S406" s="23">
        <v>0</v>
      </c>
      <c r="T406" s="23">
        <v>0</v>
      </c>
      <c r="U406" s="23">
        <v>0</v>
      </c>
      <c r="V406" s="23">
        <f t="shared" si="76"/>
        <v>569.79999999999995</v>
      </c>
    </row>
    <row r="407" spans="1:24" x14ac:dyDescent="0.45">
      <c r="A407" s="43" t="s">
        <v>150</v>
      </c>
      <c r="B407" s="43" t="s">
        <v>151</v>
      </c>
      <c r="C407" s="43" t="s">
        <v>21</v>
      </c>
      <c r="D407" s="43" t="s">
        <v>160</v>
      </c>
      <c r="E407" s="43" t="s">
        <v>161</v>
      </c>
      <c r="F407" s="43" t="s">
        <v>330</v>
      </c>
      <c r="G407" s="43" t="s">
        <v>331</v>
      </c>
      <c r="H407" s="43" t="s">
        <v>332</v>
      </c>
      <c r="J407" s="43" t="s">
        <v>27</v>
      </c>
      <c r="L407" s="23">
        <v>11.3</v>
      </c>
      <c r="M407" s="23">
        <v>277.45999999999998</v>
      </c>
      <c r="N407" s="23"/>
      <c r="O407" s="23">
        <v>98.35</v>
      </c>
      <c r="P407" s="23">
        <v>18</v>
      </c>
      <c r="Q407" s="23"/>
      <c r="R407" s="23">
        <v>0</v>
      </c>
      <c r="S407" s="23">
        <v>0</v>
      </c>
      <c r="T407" s="23">
        <v>0</v>
      </c>
      <c r="U407" s="23">
        <v>0</v>
      </c>
      <c r="V407" s="23">
        <f t="shared" si="76"/>
        <v>393.81</v>
      </c>
    </row>
    <row r="408" spans="1:24" x14ac:dyDescent="0.45">
      <c r="A408" s="43" t="s">
        <v>168</v>
      </c>
      <c r="B408" s="43" t="s">
        <v>151</v>
      </c>
      <c r="C408" s="43" t="s">
        <v>21</v>
      </c>
      <c r="D408" s="43" t="s">
        <v>177</v>
      </c>
      <c r="E408" s="43" t="s">
        <v>87</v>
      </c>
      <c r="F408" s="43" t="s">
        <v>330</v>
      </c>
      <c r="G408" s="43" t="s">
        <v>331</v>
      </c>
      <c r="H408" s="43" t="s">
        <v>332</v>
      </c>
      <c r="J408" s="43" t="s">
        <v>27</v>
      </c>
      <c r="L408" s="23">
        <v>8.11</v>
      </c>
      <c r="M408" s="23">
        <v>202.33</v>
      </c>
      <c r="N408" s="23"/>
      <c r="O408" s="23">
        <v>48.39</v>
      </c>
      <c r="P408" s="23">
        <v>13.5</v>
      </c>
      <c r="Q408" s="23"/>
      <c r="R408" s="23">
        <v>0</v>
      </c>
      <c r="S408" s="23">
        <v>0</v>
      </c>
      <c r="T408" s="23">
        <v>0</v>
      </c>
      <c r="U408" s="23">
        <v>0</v>
      </c>
      <c r="V408" s="23">
        <f t="shared" si="76"/>
        <v>264.22000000000003</v>
      </c>
    </row>
    <row r="409" spans="1:24" s="44" customFormat="1" x14ac:dyDescent="0.45">
      <c r="F409" s="32" t="s">
        <v>330</v>
      </c>
      <c r="G409" s="32" t="s">
        <v>331</v>
      </c>
      <c r="H409" s="32" t="s">
        <v>335</v>
      </c>
      <c r="I409" s="32"/>
      <c r="J409" s="33">
        <f>M409/L409</f>
        <v>32.262958071970949</v>
      </c>
      <c r="K409" s="33"/>
      <c r="L409" s="33">
        <f t="shared" ref="L409:V409" si="77">ROUND(SUM(L403:L408),2)</f>
        <v>60.58</v>
      </c>
      <c r="M409" s="33">
        <f t="shared" si="77"/>
        <v>1954.49</v>
      </c>
      <c r="N409" s="33">
        <f t="shared" si="77"/>
        <v>0</v>
      </c>
      <c r="O409" s="33">
        <f t="shared" si="77"/>
        <v>977.1</v>
      </c>
      <c r="P409" s="33">
        <f t="shared" si="77"/>
        <v>76.5</v>
      </c>
      <c r="Q409" s="33">
        <f t="shared" si="77"/>
        <v>32.26</v>
      </c>
      <c r="R409" s="33">
        <f t="shared" si="77"/>
        <v>0</v>
      </c>
      <c r="S409" s="33">
        <f t="shared" si="77"/>
        <v>0</v>
      </c>
      <c r="T409" s="33">
        <f t="shared" si="77"/>
        <v>0</v>
      </c>
      <c r="U409" s="33">
        <f t="shared" si="77"/>
        <v>0</v>
      </c>
      <c r="V409" s="33">
        <f t="shared" si="77"/>
        <v>3040.35</v>
      </c>
      <c r="W409" s="48"/>
      <c r="X409" s="48"/>
    </row>
    <row r="411" spans="1:24" x14ac:dyDescent="0.45">
      <c r="A411" s="13" t="s">
        <v>0</v>
      </c>
      <c r="B411" s="13" t="s">
        <v>1</v>
      </c>
      <c r="C411" s="13" t="s">
        <v>2</v>
      </c>
      <c r="D411" s="13" t="s">
        <v>3</v>
      </c>
      <c r="E411" s="13" t="s">
        <v>4</v>
      </c>
      <c r="F411" s="13" t="s">
        <v>5</v>
      </c>
      <c r="G411" s="13" t="s">
        <v>6</v>
      </c>
      <c r="H411" s="13" t="s">
        <v>7</v>
      </c>
      <c r="I411" s="13"/>
      <c r="J411" s="22" t="s">
        <v>8</v>
      </c>
      <c r="K411" s="13"/>
      <c r="L411" s="13" t="s">
        <v>9</v>
      </c>
      <c r="M411" s="22" t="s">
        <v>10</v>
      </c>
      <c r="N411" s="22" t="s">
        <v>11</v>
      </c>
      <c r="O411" s="22" t="s">
        <v>12</v>
      </c>
      <c r="P411" s="22" t="s">
        <v>13</v>
      </c>
      <c r="Q411" s="22"/>
      <c r="R411" s="22" t="s">
        <v>14</v>
      </c>
      <c r="S411" s="22" t="s">
        <v>15</v>
      </c>
      <c r="T411" s="22" t="s">
        <v>16</v>
      </c>
      <c r="U411" s="22" t="s">
        <v>137</v>
      </c>
      <c r="V411" s="22" t="s">
        <v>18</v>
      </c>
    </row>
    <row r="412" spans="1:24" x14ac:dyDescent="0.45">
      <c r="A412" s="43" t="s">
        <v>150</v>
      </c>
      <c r="B412" s="43" t="s">
        <v>151</v>
      </c>
      <c r="C412" s="43" t="s">
        <v>21</v>
      </c>
      <c r="D412" s="43" t="s">
        <v>157</v>
      </c>
      <c r="E412" s="43" t="s">
        <v>149</v>
      </c>
      <c r="F412" s="43" t="s">
        <v>333</v>
      </c>
      <c r="G412" s="43" t="s">
        <v>179</v>
      </c>
      <c r="H412" s="43" t="s">
        <v>334</v>
      </c>
      <c r="J412" s="43" t="s">
        <v>27</v>
      </c>
      <c r="L412" s="23">
        <v>11.71</v>
      </c>
      <c r="M412" s="23">
        <v>404.12</v>
      </c>
      <c r="N412" s="23"/>
      <c r="O412" s="23">
        <v>164.32</v>
      </c>
      <c r="P412" s="23">
        <v>13.5</v>
      </c>
      <c r="Q412" s="23"/>
      <c r="R412" s="23">
        <v>0</v>
      </c>
      <c r="S412" s="23">
        <v>0</v>
      </c>
      <c r="T412" s="23">
        <v>0</v>
      </c>
      <c r="U412" s="23">
        <v>0</v>
      </c>
      <c r="V412" s="23">
        <f>ROUND(SUM(M412:Q412,S412:U412),2)</f>
        <v>581.94000000000005</v>
      </c>
    </row>
    <row r="413" spans="1:24" s="44" customFormat="1" x14ac:dyDescent="0.45">
      <c r="F413" s="32" t="s">
        <v>333</v>
      </c>
      <c r="G413" s="32" t="s">
        <v>179</v>
      </c>
      <c r="H413" s="32" t="s">
        <v>335</v>
      </c>
      <c r="I413" s="32"/>
      <c r="J413" s="33">
        <f>M413/L413</f>
        <v>34.510674637062337</v>
      </c>
      <c r="K413" s="33"/>
      <c r="L413" s="33">
        <f t="shared" ref="L413:V413" si="78">ROUND(SUM(L412:L412),2)</f>
        <v>11.71</v>
      </c>
      <c r="M413" s="33">
        <f t="shared" si="78"/>
        <v>404.12</v>
      </c>
      <c r="N413" s="33">
        <f t="shared" si="78"/>
        <v>0</v>
      </c>
      <c r="O413" s="33">
        <f t="shared" si="78"/>
        <v>164.32</v>
      </c>
      <c r="P413" s="33">
        <f t="shared" si="78"/>
        <v>13.5</v>
      </c>
      <c r="Q413" s="33">
        <f>ROUND(SUM(Q412:Q412),2)</f>
        <v>0</v>
      </c>
      <c r="R413" s="33">
        <f t="shared" si="78"/>
        <v>0</v>
      </c>
      <c r="S413" s="33">
        <f t="shared" si="78"/>
        <v>0</v>
      </c>
      <c r="T413" s="33">
        <f t="shared" si="78"/>
        <v>0</v>
      </c>
      <c r="U413" s="33">
        <f t="shared" si="78"/>
        <v>0</v>
      </c>
      <c r="V413" s="33">
        <f t="shared" si="78"/>
        <v>581.94000000000005</v>
      </c>
      <c r="W413" s="48"/>
      <c r="X413" s="4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9"/>
  <sheetViews>
    <sheetView topLeftCell="H62" workbookViewId="0">
      <selection activeCell="O69" sqref="O69"/>
    </sheetView>
  </sheetViews>
  <sheetFormatPr defaultRowHeight="14.25" x14ac:dyDescent="0.45"/>
  <cols>
    <col min="1" max="1" width="13.59765625" customWidth="1"/>
    <col min="4" max="4" width="18.3984375" customWidth="1"/>
    <col min="8" max="8" width="36" customWidth="1"/>
    <col min="9" max="9" width="17.59765625" customWidth="1"/>
    <col min="10" max="10" width="9.06640625" style="3"/>
    <col min="12" max="12" width="11.9296875" style="62" customWidth="1"/>
    <col min="13" max="20" width="10.796875" style="3" customWidth="1"/>
    <col min="21" max="21" width="12.796875" style="3" customWidth="1"/>
    <col min="22" max="22" width="10.796875" customWidth="1"/>
  </cols>
  <sheetData>
    <row r="1" spans="1:21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L1" s="63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7" customFormat="1" x14ac:dyDescent="0.45">
      <c r="A2" s="7" t="s">
        <v>346</v>
      </c>
      <c r="B2" s="7" t="s">
        <v>347</v>
      </c>
      <c r="C2" s="7" t="s">
        <v>348</v>
      </c>
      <c r="D2" s="7" t="s">
        <v>349</v>
      </c>
      <c r="E2" s="7" t="s">
        <v>350</v>
      </c>
      <c r="F2" s="7" t="s">
        <v>351</v>
      </c>
      <c r="G2" s="7" t="s">
        <v>340</v>
      </c>
      <c r="H2" s="7" t="s">
        <v>352</v>
      </c>
      <c r="I2"/>
      <c r="J2" s="9">
        <f>M2/L2</f>
        <v>6.8689167974882261</v>
      </c>
      <c r="K2"/>
      <c r="L2" s="60">
        <v>12.74</v>
      </c>
      <c r="M2" s="9">
        <v>87.51</v>
      </c>
      <c r="N2" s="9"/>
      <c r="O2" s="9">
        <v>0</v>
      </c>
      <c r="P2" s="9">
        <v>13.5</v>
      </c>
      <c r="Q2" s="9">
        <v>0</v>
      </c>
      <c r="R2" s="9">
        <v>0</v>
      </c>
      <c r="S2" s="9">
        <v>0</v>
      </c>
      <c r="T2" s="9">
        <v>0</v>
      </c>
      <c r="U2" s="9">
        <f>ROUND(SUM(M2:P2,R2:T2),2)</f>
        <v>101.01</v>
      </c>
    </row>
    <row r="3" spans="1:21" s="7" customFormat="1" x14ac:dyDescent="0.45">
      <c r="A3" s="7" t="s">
        <v>346</v>
      </c>
      <c r="B3" s="7" t="s">
        <v>347</v>
      </c>
      <c r="C3" s="7" t="s">
        <v>348</v>
      </c>
      <c r="D3" s="7" t="s">
        <v>349</v>
      </c>
      <c r="E3" s="7" t="s">
        <v>159</v>
      </c>
      <c r="F3" s="7" t="s">
        <v>351</v>
      </c>
      <c r="G3" s="7" t="s">
        <v>340</v>
      </c>
      <c r="H3" s="7" t="s">
        <v>352</v>
      </c>
      <c r="I3"/>
      <c r="J3" s="9">
        <f>M3/L3</f>
        <v>12.448079658605975</v>
      </c>
      <c r="K3"/>
      <c r="L3" s="60">
        <v>7.03</v>
      </c>
      <c r="M3" s="9">
        <v>87.51</v>
      </c>
      <c r="N3" s="9"/>
      <c r="O3" s="9">
        <v>0</v>
      </c>
      <c r="P3" s="9">
        <v>9</v>
      </c>
      <c r="Q3" s="9">
        <v>0</v>
      </c>
      <c r="R3" s="9">
        <v>0</v>
      </c>
      <c r="S3" s="9">
        <v>0</v>
      </c>
      <c r="T3" s="9">
        <v>0</v>
      </c>
      <c r="U3" s="9">
        <f>ROUND(SUM(M3:P3,R3:T3),2)</f>
        <v>96.51</v>
      </c>
    </row>
    <row r="4" spans="1:21" s="7" customFormat="1" x14ac:dyDescent="0.45">
      <c r="A4" s="7" t="s">
        <v>346</v>
      </c>
      <c r="B4" s="7" t="s">
        <v>347</v>
      </c>
      <c r="C4" s="7" t="s">
        <v>348</v>
      </c>
      <c r="D4" s="7" t="s">
        <v>349</v>
      </c>
      <c r="E4" s="7" t="s">
        <v>149</v>
      </c>
      <c r="F4" s="7" t="s">
        <v>351</v>
      </c>
      <c r="G4" s="7" t="s">
        <v>340</v>
      </c>
      <c r="H4" s="7" t="s">
        <v>352</v>
      </c>
      <c r="I4"/>
      <c r="J4" s="9">
        <f>M4/L4</f>
        <v>10.319575471698114</v>
      </c>
      <c r="K4"/>
      <c r="L4" s="60">
        <v>8.48</v>
      </c>
      <c r="M4" s="9">
        <v>87.51</v>
      </c>
      <c r="N4" s="9"/>
      <c r="O4" s="9">
        <v>191.77</v>
      </c>
      <c r="P4" s="9">
        <v>9</v>
      </c>
      <c r="Q4" s="9">
        <v>0</v>
      </c>
      <c r="R4" s="9">
        <v>0</v>
      </c>
      <c r="S4" s="9">
        <v>0</v>
      </c>
      <c r="T4" s="9">
        <v>0</v>
      </c>
      <c r="U4" s="9">
        <f>ROUND(SUM(M4:P4,R4:T4),2)</f>
        <v>288.27999999999997</v>
      </c>
    </row>
    <row r="5" spans="1:21" s="4" customFormat="1" x14ac:dyDescent="0.45">
      <c r="H5" s="4" t="s">
        <v>335</v>
      </c>
      <c r="J5" s="6">
        <f>M5/L5</f>
        <v>9.2930973451327432</v>
      </c>
      <c r="K5" s="5"/>
      <c r="L5" s="61">
        <f t="shared" ref="L5:U5" si="0">ROUND(SUM(L2:L4),2)</f>
        <v>28.25</v>
      </c>
      <c r="M5" s="6">
        <f t="shared" si="0"/>
        <v>262.52999999999997</v>
      </c>
      <c r="N5" s="6">
        <f t="shared" si="0"/>
        <v>0</v>
      </c>
      <c r="O5" s="6">
        <f t="shared" si="0"/>
        <v>191.77</v>
      </c>
      <c r="P5" s="6">
        <f t="shared" si="0"/>
        <v>31.5</v>
      </c>
      <c r="Q5" s="6">
        <f t="shared" si="0"/>
        <v>0</v>
      </c>
      <c r="R5" s="6">
        <f t="shared" si="0"/>
        <v>0</v>
      </c>
      <c r="S5" s="6">
        <f t="shared" si="0"/>
        <v>0</v>
      </c>
      <c r="T5" s="6">
        <f t="shared" si="0"/>
        <v>0</v>
      </c>
      <c r="U5" s="6">
        <f t="shared" si="0"/>
        <v>485.8</v>
      </c>
    </row>
    <row r="6" spans="1:21" s="4" customFormat="1" x14ac:dyDescent="0.45">
      <c r="H6" s="4" t="s">
        <v>33</v>
      </c>
      <c r="J6" s="6">
        <f>MAX(0,25.92-(M5+N5)/L5)</f>
        <v>16.626902654867258</v>
      </c>
      <c r="K6" s="5"/>
      <c r="L6" s="61">
        <f>L5</f>
        <v>28.25</v>
      </c>
      <c r="M6" s="6"/>
      <c r="N6" s="6">
        <f>ROUNDUP(MAX(0,ROUND(L5*25.92-M5-N5,4)),2)</f>
        <v>469.71</v>
      </c>
      <c r="O6" s="6"/>
      <c r="P6" s="6"/>
      <c r="Q6" s="6"/>
      <c r="R6" s="6"/>
      <c r="S6" s="6"/>
      <c r="T6" s="6"/>
      <c r="U6" s="6">
        <f>N6</f>
        <v>469.71</v>
      </c>
    </row>
    <row r="7" spans="1:21" s="4" customFormat="1" x14ac:dyDescent="0.45">
      <c r="F7" s="4" t="s">
        <v>351</v>
      </c>
      <c r="G7" s="4" t="s">
        <v>340</v>
      </c>
      <c r="H7" s="4" t="s">
        <v>34</v>
      </c>
      <c r="J7" s="6">
        <f>(M7+N7)/L7</f>
        <v>25.92</v>
      </c>
      <c r="K7" s="5"/>
      <c r="L7" s="61">
        <f>L5</f>
        <v>28.25</v>
      </c>
      <c r="M7" s="6">
        <f t="shared" ref="M7:U7" si="1">ROUND(SUM(M5:M6),2)</f>
        <v>262.52999999999997</v>
      </c>
      <c r="N7" s="6">
        <f t="shared" si="1"/>
        <v>469.71</v>
      </c>
      <c r="O7" s="6">
        <f t="shared" si="1"/>
        <v>191.77</v>
      </c>
      <c r="P7" s="6">
        <f t="shared" si="1"/>
        <v>31.5</v>
      </c>
      <c r="Q7" s="6">
        <f t="shared" si="1"/>
        <v>0</v>
      </c>
      <c r="R7" s="6">
        <f t="shared" si="1"/>
        <v>0</v>
      </c>
      <c r="S7" s="6">
        <f t="shared" si="1"/>
        <v>0</v>
      </c>
      <c r="T7" s="6">
        <f t="shared" si="1"/>
        <v>0</v>
      </c>
      <c r="U7" s="6">
        <f t="shared" si="1"/>
        <v>955.51</v>
      </c>
    </row>
    <row r="8" spans="1:21" s="7" customFormat="1" x14ac:dyDescent="0.45">
      <c r="J8" s="9"/>
      <c r="L8" s="60"/>
      <c r="M8" s="9"/>
      <c r="N8" s="9"/>
      <c r="O8" s="9"/>
      <c r="P8" s="9"/>
      <c r="Q8" s="9"/>
      <c r="R8" s="9"/>
      <c r="S8" s="9"/>
      <c r="T8" s="9"/>
      <c r="U8" s="9"/>
    </row>
    <row r="9" spans="1:21" s="1" customFormat="1" x14ac:dyDescent="0.4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J9" s="2" t="s">
        <v>8</v>
      </c>
      <c r="L9" s="63" t="s">
        <v>9</v>
      </c>
      <c r="M9" s="2" t="s">
        <v>10</v>
      </c>
      <c r="N9" s="2" t="s">
        <v>11</v>
      </c>
      <c r="O9" s="2" t="s">
        <v>12</v>
      </c>
      <c r="P9" s="2" t="s">
        <v>13</v>
      </c>
      <c r="Q9" s="2" t="s">
        <v>14</v>
      </c>
      <c r="R9" s="2" t="s">
        <v>15</v>
      </c>
      <c r="S9" s="2" t="s">
        <v>16</v>
      </c>
      <c r="T9" s="2" t="s">
        <v>17</v>
      </c>
      <c r="U9" s="2" t="s">
        <v>18</v>
      </c>
    </row>
    <row r="10" spans="1:21" s="7" customFormat="1" x14ac:dyDescent="0.45">
      <c r="A10" s="7" t="s">
        <v>346</v>
      </c>
      <c r="B10" s="7" t="s">
        <v>347</v>
      </c>
      <c r="C10" s="7" t="s">
        <v>348</v>
      </c>
      <c r="D10" s="7" t="s">
        <v>349</v>
      </c>
      <c r="E10" s="7" t="s">
        <v>350</v>
      </c>
      <c r="F10" s="7" t="s">
        <v>353</v>
      </c>
      <c r="G10" s="7" t="s">
        <v>354</v>
      </c>
      <c r="H10" s="7" t="s">
        <v>355</v>
      </c>
      <c r="I10"/>
      <c r="J10" s="9">
        <f>M10/L10</f>
        <v>6.9452380952380954</v>
      </c>
      <c r="K10"/>
      <c r="L10" s="60">
        <v>12.6</v>
      </c>
      <c r="M10" s="9">
        <v>87.51</v>
      </c>
      <c r="N10" s="9"/>
      <c r="O10" s="9">
        <v>0</v>
      </c>
      <c r="P10" s="9">
        <v>13.5</v>
      </c>
      <c r="Q10" s="9">
        <v>0</v>
      </c>
      <c r="R10" s="9">
        <v>0</v>
      </c>
      <c r="S10" s="9">
        <v>0</v>
      </c>
      <c r="T10" s="9">
        <v>0</v>
      </c>
      <c r="U10" s="9">
        <f>ROUND(SUM(M10:P10,R10:T10),2)</f>
        <v>101.01</v>
      </c>
    </row>
    <row r="11" spans="1:21" s="7" customFormat="1" x14ac:dyDescent="0.45">
      <c r="A11" s="7" t="s">
        <v>346</v>
      </c>
      <c r="B11" s="7" t="s">
        <v>347</v>
      </c>
      <c r="C11" s="7" t="s">
        <v>348</v>
      </c>
      <c r="D11" s="7" t="s">
        <v>349</v>
      </c>
      <c r="E11" s="7" t="s">
        <v>159</v>
      </c>
      <c r="F11" s="7" t="s">
        <v>353</v>
      </c>
      <c r="G11" s="7" t="s">
        <v>354</v>
      </c>
      <c r="H11" s="7" t="s">
        <v>355</v>
      </c>
      <c r="I11"/>
      <c r="J11" s="9">
        <f>M11/L11</f>
        <v>12.239160839160839</v>
      </c>
      <c r="K11"/>
      <c r="L11" s="60">
        <v>7.15</v>
      </c>
      <c r="M11" s="9">
        <v>87.51</v>
      </c>
      <c r="N11" s="9"/>
      <c r="O11" s="9">
        <v>0</v>
      </c>
      <c r="P11" s="9">
        <v>9</v>
      </c>
      <c r="Q11" s="9">
        <v>0</v>
      </c>
      <c r="R11" s="9">
        <v>0</v>
      </c>
      <c r="S11" s="9">
        <v>0</v>
      </c>
      <c r="T11" s="9">
        <v>0</v>
      </c>
      <c r="U11" s="9">
        <f>ROUND(SUM(M11:P11,R11:T11),2)</f>
        <v>96.51</v>
      </c>
    </row>
    <row r="12" spans="1:21" s="7" customFormat="1" ht="17.649999999999999" customHeight="1" x14ac:dyDescent="0.45">
      <c r="A12" s="7" t="s">
        <v>346</v>
      </c>
      <c r="B12" s="7" t="s">
        <v>347</v>
      </c>
      <c r="C12" s="7" t="s">
        <v>348</v>
      </c>
      <c r="D12" s="7" t="s">
        <v>349</v>
      </c>
      <c r="E12" s="7" t="s">
        <v>149</v>
      </c>
      <c r="F12" s="7" t="s">
        <v>353</v>
      </c>
      <c r="G12" s="7" t="s">
        <v>354</v>
      </c>
      <c r="H12" s="7" t="s">
        <v>355</v>
      </c>
      <c r="I12"/>
      <c r="J12" s="9">
        <f>M12/L12</f>
        <v>10.058620689655173</v>
      </c>
      <c r="K12"/>
      <c r="L12" s="60">
        <v>8.6999999999999993</v>
      </c>
      <c r="M12" s="9">
        <v>87.51</v>
      </c>
      <c r="N12" s="9"/>
      <c r="O12" s="9">
        <v>191.77</v>
      </c>
      <c r="P12" s="9">
        <v>9</v>
      </c>
      <c r="Q12" s="9">
        <v>0</v>
      </c>
      <c r="R12" s="9">
        <v>0</v>
      </c>
      <c r="S12" s="9">
        <v>0</v>
      </c>
      <c r="T12" s="9">
        <v>0</v>
      </c>
      <c r="U12" s="9">
        <f>ROUND(SUM(M12:P12,R12:T12),2)</f>
        <v>288.27999999999997</v>
      </c>
    </row>
    <row r="13" spans="1:21" s="4" customFormat="1" x14ac:dyDescent="0.45">
      <c r="H13" s="4" t="s">
        <v>335</v>
      </c>
      <c r="J13" s="6">
        <f>M13/L13</f>
        <v>9.2277680140597536</v>
      </c>
      <c r="K13" s="5"/>
      <c r="L13" s="61">
        <f t="shared" ref="L13:U13" si="2">ROUND(SUM(L10:L12),2)</f>
        <v>28.45</v>
      </c>
      <c r="M13" s="6">
        <f t="shared" si="2"/>
        <v>262.52999999999997</v>
      </c>
      <c r="N13" s="6">
        <f t="shared" si="2"/>
        <v>0</v>
      </c>
      <c r="O13" s="6">
        <f t="shared" si="2"/>
        <v>191.77</v>
      </c>
      <c r="P13" s="6">
        <f t="shared" si="2"/>
        <v>31.5</v>
      </c>
      <c r="Q13" s="6">
        <f t="shared" si="2"/>
        <v>0</v>
      </c>
      <c r="R13" s="6">
        <f t="shared" si="2"/>
        <v>0</v>
      </c>
      <c r="S13" s="6">
        <f t="shared" si="2"/>
        <v>0</v>
      </c>
      <c r="T13" s="6">
        <f t="shared" si="2"/>
        <v>0</v>
      </c>
      <c r="U13" s="6">
        <f t="shared" si="2"/>
        <v>485.8</v>
      </c>
    </row>
    <row r="14" spans="1:21" s="4" customFormat="1" x14ac:dyDescent="0.45">
      <c r="H14" s="4" t="s">
        <v>33</v>
      </c>
      <c r="J14" s="6">
        <f>MAX(0,25.92-(M13+N13)/L13)</f>
        <v>16.692231985940246</v>
      </c>
      <c r="K14" s="5"/>
      <c r="L14" s="61">
        <f>L13</f>
        <v>28.45</v>
      </c>
      <c r="M14" s="6"/>
      <c r="N14" s="6">
        <f>ROUNDUP(MAX(0,ROUND(L13*25.92-M13-N13,4)),2)</f>
        <v>474.9</v>
      </c>
      <c r="O14" s="6"/>
      <c r="P14" s="6"/>
      <c r="Q14" s="6"/>
      <c r="R14" s="6"/>
      <c r="S14" s="6"/>
      <c r="T14" s="6"/>
      <c r="U14" s="6">
        <f>N14</f>
        <v>474.9</v>
      </c>
    </row>
    <row r="15" spans="1:21" s="4" customFormat="1" x14ac:dyDescent="0.45">
      <c r="F15" s="4" t="s">
        <v>353</v>
      </c>
      <c r="G15" s="4" t="s">
        <v>354</v>
      </c>
      <c r="H15" s="4" t="s">
        <v>34</v>
      </c>
      <c r="J15" s="6">
        <f>(M15+N15)/L15</f>
        <v>25.920210896309314</v>
      </c>
      <c r="K15" s="5"/>
      <c r="L15" s="61">
        <f>L13</f>
        <v>28.45</v>
      </c>
      <c r="M15" s="6">
        <f t="shared" ref="M15:U15" si="3">ROUND(SUM(M13:M14),2)</f>
        <v>262.52999999999997</v>
      </c>
      <c r="N15" s="6">
        <f t="shared" si="3"/>
        <v>474.9</v>
      </c>
      <c r="O15" s="6">
        <f t="shared" si="3"/>
        <v>191.77</v>
      </c>
      <c r="P15" s="6">
        <f t="shared" si="3"/>
        <v>31.5</v>
      </c>
      <c r="Q15" s="6">
        <f t="shared" si="3"/>
        <v>0</v>
      </c>
      <c r="R15" s="6">
        <f t="shared" si="3"/>
        <v>0</v>
      </c>
      <c r="S15" s="6">
        <f t="shared" si="3"/>
        <v>0</v>
      </c>
      <c r="T15" s="6">
        <f t="shared" si="3"/>
        <v>0</v>
      </c>
      <c r="U15" s="6">
        <f t="shared" si="3"/>
        <v>960.7</v>
      </c>
    </row>
    <row r="16" spans="1:21" s="7" customFormat="1" x14ac:dyDescent="0.45">
      <c r="J16" s="9"/>
      <c r="L16" s="60"/>
      <c r="M16" s="9"/>
      <c r="N16" s="9"/>
      <c r="O16" s="9"/>
      <c r="P16" s="9"/>
      <c r="Q16" s="9"/>
      <c r="R16" s="9"/>
      <c r="S16" s="9"/>
      <c r="T16" s="9"/>
      <c r="U16" s="9"/>
    </row>
    <row r="17" spans="1:21" s="1" customFormat="1" x14ac:dyDescent="0.4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J17" s="2" t="s">
        <v>8</v>
      </c>
      <c r="L17" s="63" t="s">
        <v>9</v>
      </c>
      <c r="M17" s="2" t="s">
        <v>10</v>
      </c>
      <c r="N17" s="2" t="s">
        <v>11</v>
      </c>
      <c r="O17" s="2" t="s">
        <v>12</v>
      </c>
      <c r="P17" s="2" t="s">
        <v>13</v>
      </c>
      <c r="Q17" s="2" t="s">
        <v>14</v>
      </c>
      <c r="R17" s="2" t="s">
        <v>15</v>
      </c>
      <c r="S17" s="2" t="s">
        <v>16</v>
      </c>
      <c r="T17" s="2" t="s">
        <v>17</v>
      </c>
      <c r="U17" s="2" t="s">
        <v>18</v>
      </c>
    </row>
    <row r="18" spans="1:21" s="7" customFormat="1" x14ac:dyDescent="0.45">
      <c r="A18" s="7" t="s">
        <v>346</v>
      </c>
      <c r="B18" s="7" t="s">
        <v>347</v>
      </c>
      <c r="C18" s="7" t="s">
        <v>348</v>
      </c>
      <c r="D18" s="7" t="s">
        <v>349</v>
      </c>
      <c r="E18" s="7" t="s">
        <v>350</v>
      </c>
      <c r="F18" s="7" t="s">
        <v>356</v>
      </c>
      <c r="G18" s="7" t="s">
        <v>357</v>
      </c>
      <c r="H18" s="7" t="s">
        <v>358</v>
      </c>
      <c r="I18"/>
      <c r="J18" s="9">
        <f>M18/L18</f>
        <v>11.938608458390178</v>
      </c>
      <c r="K18"/>
      <c r="L18" s="60">
        <v>7.33</v>
      </c>
      <c r="M18" s="9">
        <v>87.51</v>
      </c>
      <c r="N18" s="9"/>
      <c r="O18" s="9">
        <v>0</v>
      </c>
      <c r="P18" s="9">
        <v>4.5</v>
      </c>
      <c r="Q18" s="9">
        <v>0</v>
      </c>
      <c r="R18" s="9">
        <v>0</v>
      </c>
      <c r="S18" s="9">
        <v>0</v>
      </c>
      <c r="T18" s="9">
        <v>0</v>
      </c>
      <c r="U18" s="9">
        <f>ROUND(SUM(M18:P18,R18:T18),2)</f>
        <v>92.01</v>
      </c>
    </row>
    <row r="19" spans="1:21" s="7" customFormat="1" x14ac:dyDescent="0.45">
      <c r="A19" s="7" t="s">
        <v>346</v>
      </c>
      <c r="B19" s="7" t="s">
        <v>347</v>
      </c>
      <c r="C19" s="7" t="s">
        <v>348</v>
      </c>
      <c r="D19" s="7" t="s">
        <v>349</v>
      </c>
      <c r="E19" s="7" t="s">
        <v>159</v>
      </c>
      <c r="F19" s="7" t="s">
        <v>356</v>
      </c>
      <c r="G19" s="7" t="s">
        <v>357</v>
      </c>
      <c r="H19" s="7" t="s">
        <v>358</v>
      </c>
      <c r="I19"/>
      <c r="J19" s="9">
        <f>M19/L19</f>
        <v>12.273492286115008</v>
      </c>
      <c r="K19"/>
      <c r="L19" s="60">
        <v>7.13</v>
      </c>
      <c r="M19" s="9">
        <v>87.51</v>
      </c>
      <c r="N19" s="9"/>
      <c r="O19" s="9">
        <v>0</v>
      </c>
      <c r="P19" s="9">
        <v>9</v>
      </c>
      <c r="Q19" s="9">
        <v>0</v>
      </c>
      <c r="R19" s="9">
        <v>0</v>
      </c>
      <c r="S19" s="9">
        <v>0</v>
      </c>
      <c r="T19" s="9">
        <v>0</v>
      </c>
      <c r="U19" s="9">
        <f>ROUND(SUM(M19:P19,R19:T19),2)</f>
        <v>96.51</v>
      </c>
    </row>
    <row r="20" spans="1:21" s="7" customFormat="1" x14ac:dyDescent="0.45">
      <c r="A20" s="7" t="s">
        <v>346</v>
      </c>
      <c r="B20" s="7" t="s">
        <v>347</v>
      </c>
      <c r="C20" s="7" t="s">
        <v>348</v>
      </c>
      <c r="D20" s="7" t="s">
        <v>349</v>
      </c>
      <c r="E20" s="7" t="s">
        <v>149</v>
      </c>
      <c r="F20" s="7" t="s">
        <v>356</v>
      </c>
      <c r="G20" s="7" t="s">
        <v>357</v>
      </c>
      <c r="H20" s="7" t="s">
        <v>358</v>
      </c>
      <c r="I20"/>
      <c r="J20" s="9">
        <f>M20/L20</f>
        <v>10.128472222222221</v>
      </c>
      <c r="K20"/>
      <c r="L20" s="60">
        <v>8.64</v>
      </c>
      <c r="M20" s="9">
        <v>87.51</v>
      </c>
      <c r="N20" s="9"/>
      <c r="O20" s="9">
        <v>191.77</v>
      </c>
      <c r="P20" s="9">
        <v>9</v>
      </c>
      <c r="Q20" s="9">
        <v>0</v>
      </c>
      <c r="R20" s="9">
        <v>0</v>
      </c>
      <c r="S20" s="9">
        <v>0</v>
      </c>
      <c r="T20" s="9">
        <v>0</v>
      </c>
      <c r="U20" s="9">
        <f>ROUND(SUM(M20:P20,R20:T20),2)</f>
        <v>288.27999999999997</v>
      </c>
    </row>
    <row r="21" spans="1:21" s="4" customFormat="1" x14ac:dyDescent="0.45">
      <c r="H21" s="4" t="s">
        <v>335</v>
      </c>
      <c r="J21" s="6">
        <f>M21/L21</f>
        <v>11.364935064935063</v>
      </c>
      <c r="K21" s="5"/>
      <c r="L21" s="61">
        <f t="shared" ref="L21:U21" si="4">ROUND(SUM(L18:L20),2)</f>
        <v>23.1</v>
      </c>
      <c r="M21" s="6">
        <f t="shared" si="4"/>
        <v>262.52999999999997</v>
      </c>
      <c r="N21" s="6">
        <f t="shared" si="4"/>
        <v>0</v>
      </c>
      <c r="O21" s="6">
        <f t="shared" si="4"/>
        <v>191.77</v>
      </c>
      <c r="P21" s="6">
        <f t="shared" si="4"/>
        <v>22.5</v>
      </c>
      <c r="Q21" s="6">
        <f t="shared" si="4"/>
        <v>0</v>
      </c>
      <c r="R21" s="6">
        <f t="shared" si="4"/>
        <v>0</v>
      </c>
      <c r="S21" s="6">
        <f t="shared" si="4"/>
        <v>0</v>
      </c>
      <c r="T21" s="6">
        <f t="shared" si="4"/>
        <v>0</v>
      </c>
      <c r="U21" s="6">
        <f t="shared" si="4"/>
        <v>476.8</v>
      </c>
    </row>
    <row r="22" spans="1:21" s="4" customFormat="1" x14ac:dyDescent="0.45">
      <c r="H22" s="4" t="s">
        <v>33</v>
      </c>
      <c r="J22" s="6">
        <f>MAX(0,25.92-(M21+N21)/L21)</f>
        <v>14.555064935064939</v>
      </c>
      <c r="K22" s="5"/>
      <c r="L22" s="61">
        <f>L21</f>
        <v>23.1</v>
      </c>
      <c r="M22" s="6"/>
      <c r="N22" s="6">
        <f>ROUNDUP(MAX(0,ROUND(L21*25.92-M21-N21,4)),2)</f>
        <v>336.23</v>
      </c>
      <c r="O22" s="6"/>
      <c r="P22" s="6"/>
      <c r="Q22" s="6"/>
      <c r="R22" s="6"/>
      <c r="S22" s="6"/>
      <c r="T22" s="6"/>
      <c r="U22" s="6">
        <f>N22</f>
        <v>336.23</v>
      </c>
    </row>
    <row r="23" spans="1:21" s="4" customFormat="1" x14ac:dyDescent="0.45">
      <c r="F23" s="4" t="s">
        <v>356</v>
      </c>
      <c r="G23" s="4" t="s">
        <v>357</v>
      </c>
      <c r="H23" s="4" t="s">
        <v>34</v>
      </c>
      <c r="J23" s="6">
        <f>(M23+N23)/L23</f>
        <v>25.920346320346319</v>
      </c>
      <c r="K23" s="5"/>
      <c r="L23" s="61">
        <f>L21</f>
        <v>23.1</v>
      </c>
      <c r="M23" s="6">
        <f t="shared" ref="M23:U23" si="5">ROUND(SUM(M21:M22),2)</f>
        <v>262.52999999999997</v>
      </c>
      <c r="N23" s="6">
        <f t="shared" si="5"/>
        <v>336.23</v>
      </c>
      <c r="O23" s="6">
        <f t="shared" si="5"/>
        <v>191.77</v>
      </c>
      <c r="P23" s="6">
        <f t="shared" si="5"/>
        <v>22.5</v>
      </c>
      <c r="Q23" s="6">
        <f t="shared" si="5"/>
        <v>0</v>
      </c>
      <c r="R23" s="6">
        <f t="shared" si="5"/>
        <v>0</v>
      </c>
      <c r="S23" s="6">
        <f t="shared" si="5"/>
        <v>0</v>
      </c>
      <c r="T23" s="6">
        <f t="shared" si="5"/>
        <v>0</v>
      </c>
      <c r="U23" s="6">
        <f t="shared" si="5"/>
        <v>813.03</v>
      </c>
    </row>
    <row r="24" spans="1:21" s="7" customFormat="1" x14ac:dyDescent="0.45">
      <c r="J24" s="9"/>
      <c r="L24" s="60"/>
      <c r="M24" s="9"/>
      <c r="N24" s="9"/>
      <c r="O24" s="9"/>
      <c r="P24" s="9"/>
      <c r="Q24" s="9"/>
      <c r="R24" s="9"/>
      <c r="S24" s="9"/>
      <c r="T24" s="9"/>
      <c r="U24" s="9"/>
    </row>
    <row r="25" spans="1:21" s="1" customFormat="1" x14ac:dyDescent="0.4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J25" s="2" t="s">
        <v>8</v>
      </c>
      <c r="L25" s="63" t="s">
        <v>9</v>
      </c>
      <c r="M25" s="2" t="s">
        <v>10</v>
      </c>
      <c r="N25" s="2" t="s">
        <v>11</v>
      </c>
      <c r="O25" s="2" t="s">
        <v>12</v>
      </c>
      <c r="P25" s="2" t="s">
        <v>13</v>
      </c>
      <c r="Q25" s="2" t="s">
        <v>14</v>
      </c>
      <c r="R25" s="2" t="s">
        <v>15</v>
      </c>
      <c r="S25" s="2" t="s">
        <v>16</v>
      </c>
      <c r="T25" s="2" t="s">
        <v>17</v>
      </c>
      <c r="U25" s="2" t="s">
        <v>18</v>
      </c>
    </row>
    <row r="26" spans="1:21" s="7" customFormat="1" x14ac:dyDescent="0.45">
      <c r="A26" s="7" t="s">
        <v>346</v>
      </c>
      <c r="B26" s="7" t="s">
        <v>347</v>
      </c>
      <c r="C26" s="7" t="s">
        <v>348</v>
      </c>
      <c r="D26" s="7" t="s">
        <v>349</v>
      </c>
      <c r="E26" s="7" t="s">
        <v>350</v>
      </c>
      <c r="F26" s="7" t="s">
        <v>359</v>
      </c>
      <c r="G26" s="7" t="s">
        <v>360</v>
      </c>
      <c r="H26" s="7" t="s">
        <v>361</v>
      </c>
      <c r="I26"/>
      <c r="J26" s="9">
        <f>M26/L26</f>
        <v>6.9840383080606552</v>
      </c>
      <c r="K26"/>
      <c r="L26" s="60">
        <v>12.53</v>
      </c>
      <c r="M26" s="9">
        <v>87.51</v>
      </c>
      <c r="N26" s="9"/>
      <c r="O26" s="9">
        <v>0</v>
      </c>
      <c r="P26" s="9">
        <v>13.5</v>
      </c>
      <c r="Q26" s="9">
        <v>0</v>
      </c>
      <c r="R26" s="9">
        <v>0</v>
      </c>
      <c r="S26" s="9">
        <v>0</v>
      </c>
      <c r="T26" s="9">
        <v>0</v>
      </c>
      <c r="U26" s="9">
        <f>ROUND(SUM(M26:P26,R26:T26),2)</f>
        <v>101.01</v>
      </c>
    </row>
    <row r="27" spans="1:21" s="7" customFormat="1" x14ac:dyDescent="0.45">
      <c r="A27" s="7" t="s">
        <v>346</v>
      </c>
      <c r="B27" s="7" t="s">
        <v>347</v>
      </c>
      <c r="C27" s="7" t="s">
        <v>348</v>
      </c>
      <c r="D27" s="7" t="s">
        <v>349</v>
      </c>
      <c r="E27" s="7" t="s">
        <v>159</v>
      </c>
      <c r="F27" s="7" t="s">
        <v>359</v>
      </c>
      <c r="G27" s="7" t="s">
        <v>360</v>
      </c>
      <c r="H27" s="7" t="s">
        <v>361</v>
      </c>
      <c r="I27"/>
      <c r="J27" s="9">
        <f>M27/L27</f>
        <v>12.448079658605975</v>
      </c>
      <c r="K27"/>
      <c r="L27" s="60">
        <v>7.03</v>
      </c>
      <c r="M27" s="9">
        <v>87.51</v>
      </c>
      <c r="N27" s="9"/>
      <c r="O27" s="9">
        <v>0</v>
      </c>
      <c r="P27" s="9">
        <v>9</v>
      </c>
      <c r="Q27" s="9">
        <v>0</v>
      </c>
      <c r="R27" s="9">
        <v>0</v>
      </c>
      <c r="S27" s="9">
        <v>0</v>
      </c>
      <c r="T27" s="9">
        <v>0</v>
      </c>
      <c r="U27" s="9">
        <f>ROUND(SUM(M27:P27,R27:T27),2)</f>
        <v>96.51</v>
      </c>
    </row>
    <row r="28" spans="1:21" s="7" customFormat="1" x14ac:dyDescent="0.45">
      <c r="A28" s="7" t="s">
        <v>346</v>
      </c>
      <c r="B28" s="7" t="s">
        <v>347</v>
      </c>
      <c r="C28" s="7" t="s">
        <v>348</v>
      </c>
      <c r="D28" s="7" t="s">
        <v>349</v>
      </c>
      <c r="E28" s="7" t="s">
        <v>149</v>
      </c>
      <c r="F28" s="7" t="s">
        <v>359</v>
      </c>
      <c r="G28" s="7" t="s">
        <v>360</v>
      </c>
      <c r="H28" s="7" t="s">
        <v>361</v>
      </c>
      <c r="I28"/>
      <c r="J28" s="9">
        <f>M28/L28</f>
        <v>10.035550458715596</v>
      </c>
      <c r="K28"/>
      <c r="L28" s="60">
        <v>8.7200000000000006</v>
      </c>
      <c r="M28" s="9">
        <v>87.51</v>
      </c>
      <c r="N28" s="9"/>
      <c r="O28" s="9">
        <v>191.77</v>
      </c>
      <c r="P28" s="9">
        <v>9</v>
      </c>
      <c r="Q28" s="9">
        <v>0</v>
      </c>
      <c r="R28" s="9">
        <v>0</v>
      </c>
      <c r="S28" s="9">
        <v>0</v>
      </c>
      <c r="T28" s="9">
        <v>0</v>
      </c>
      <c r="U28" s="9">
        <f>ROUND(SUM(M28:P28,R28:T28),2)</f>
        <v>288.27999999999997</v>
      </c>
    </row>
    <row r="29" spans="1:21" s="4" customFormat="1" x14ac:dyDescent="0.45">
      <c r="H29" s="4" t="s">
        <v>335</v>
      </c>
      <c r="J29" s="6">
        <f>M29/L29</f>
        <v>9.2832390381895316</v>
      </c>
      <c r="K29" s="5"/>
      <c r="L29" s="61">
        <f t="shared" ref="L29:U29" si="6">ROUND(SUM(L26:L28),2)</f>
        <v>28.28</v>
      </c>
      <c r="M29" s="6">
        <f t="shared" si="6"/>
        <v>262.52999999999997</v>
      </c>
      <c r="N29" s="6">
        <f t="shared" si="6"/>
        <v>0</v>
      </c>
      <c r="O29" s="6">
        <f t="shared" si="6"/>
        <v>191.77</v>
      </c>
      <c r="P29" s="6">
        <f t="shared" si="6"/>
        <v>31.5</v>
      </c>
      <c r="Q29" s="6">
        <f t="shared" si="6"/>
        <v>0</v>
      </c>
      <c r="R29" s="6">
        <f t="shared" si="6"/>
        <v>0</v>
      </c>
      <c r="S29" s="6">
        <f t="shared" si="6"/>
        <v>0</v>
      </c>
      <c r="T29" s="6">
        <f t="shared" si="6"/>
        <v>0</v>
      </c>
      <c r="U29" s="6">
        <f t="shared" si="6"/>
        <v>485.8</v>
      </c>
    </row>
    <row r="30" spans="1:21" s="4" customFormat="1" x14ac:dyDescent="0.45">
      <c r="H30" s="4" t="s">
        <v>33</v>
      </c>
      <c r="J30" s="6">
        <f>MAX(0,25.92-(M29+N29)/L29)</f>
        <v>16.63676096181047</v>
      </c>
      <c r="K30" s="5"/>
      <c r="L30" s="61">
        <f>L29</f>
        <v>28.28</v>
      </c>
      <c r="M30" s="6"/>
      <c r="N30" s="6">
        <f>ROUNDUP(MAX(0,ROUND(L29*25.92-M29-N29,4)),2)</f>
        <v>470.49</v>
      </c>
      <c r="O30" s="6"/>
      <c r="P30" s="6"/>
      <c r="Q30" s="6"/>
      <c r="R30" s="6"/>
      <c r="S30" s="6"/>
      <c r="T30" s="6"/>
      <c r="U30" s="6">
        <f>N30</f>
        <v>470.49</v>
      </c>
    </row>
    <row r="31" spans="1:21" s="4" customFormat="1" x14ac:dyDescent="0.45">
      <c r="F31" s="4" t="s">
        <v>359</v>
      </c>
      <c r="G31" s="4" t="s">
        <v>360</v>
      </c>
      <c r="H31" s="4" t="s">
        <v>34</v>
      </c>
      <c r="J31" s="6">
        <f>(M31+N31)/L31</f>
        <v>25.92008486562942</v>
      </c>
      <c r="K31" s="5"/>
      <c r="L31" s="61">
        <f>L29</f>
        <v>28.28</v>
      </c>
      <c r="M31" s="6">
        <f t="shared" ref="M31:U31" si="7">ROUND(SUM(M29:M30),2)</f>
        <v>262.52999999999997</v>
      </c>
      <c r="N31" s="6">
        <f t="shared" si="7"/>
        <v>470.49</v>
      </c>
      <c r="O31" s="6">
        <f t="shared" si="7"/>
        <v>191.77</v>
      </c>
      <c r="P31" s="6">
        <f t="shared" si="7"/>
        <v>31.5</v>
      </c>
      <c r="Q31" s="6">
        <f t="shared" si="7"/>
        <v>0</v>
      </c>
      <c r="R31" s="6">
        <f t="shared" si="7"/>
        <v>0</v>
      </c>
      <c r="S31" s="6">
        <f t="shared" si="7"/>
        <v>0</v>
      </c>
      <c r="T31" s="6">
        <f t="shared" si="7"/>
        <v>0</v>
      </c>
      <c r="U31" s="6">
        <f t="shared" si="7"/>
        <v>956.29</v>
      </c>
    </row>
    <row r="32" spans="1:21" s="7" customFormat="1" x14ac:dyDescent="0.45">
      <c r="J32" s="9"/>
      <c r="L32" s="60"/>
      <c r="M32" s="9"/>
      <c r="N32" s="9"/>
      <c r="O32" s="9"/>
      <c r="P32" s="9"/>
      <c r="Q32" s="9"/>
      <c r="R32" s="9"/>
      <c r="S32" s="9"/>
      <c r="T32" s="9"/>
      <c r="U32" s="9"/>
    </row>
    <row r="33" spans="1:21" s="1" customFormat="1" x14ac:dyDescent="0.4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J33" s="2" t="s">
        <v>8</v>
      </c>
      <c r="L33" s="63" t="s">
        <v>9</v>
      </c>
      <c r="M33" s="2" t="s">
        <v>10</v>
      </c>
      <c r="N33" s="2" t="s">
        <v>11</v>
      </c>
      <c r="O33" s="2" t="s">
        <v>12</v>
      </c>
      <c r="P33" s="2" t="s">
        <v>13</v>
      </c>
      <c r="Q33" s="2" t="s">
        <v>14</v>
      </c>
      <c r="R33" s="2" t="s">
        <v>15</v>
      </c>
      <c r="S33" s="2" t="s">
        <v>16</v>
      </c>
      <c r="T33" s="2" t="s">
        <v>17</v>
      </c>
      <c r="U33" s="2" t="s">
        <v>18</v>
      </c>
    </row>
    <row r="34" spans="1:21" s="7" customFormat="1" x14ac:dyDescent="0.45">
      <c r="A34" s="7" t="s">
        <v>346</v>
      </c>
      <c r="B34" s="7" t="s">
        <v>347</v>
      </c>
      <c r="C34" s="7" t="s">
        <v>348</v>
      </c>
      <c r="D34" s="7" t="s">
        <v>349</v>
      </c>
      <c r="E34" s="7" t="s">
        <v>350</v>
      </c>
      <c r="F34" s="7" t="s">
        <v>362</v>
      </c>
      <c r="G34" s="7" t="s">
        <v>363</v>
      </c>
      <c r="H34" s="7" t="s">
        <v>364</v>
      </c>
      <c r="I34"/>
      <c r="J34" s="9">
        <f>M34/L34</f>
        <v>8.0064043915827998</v>
      </c>
      <c r="K34"/>
      <c r="L34" s="60">
        <v>10.93</v>
      </c>
      <c r="M34" s="9">
        <v>87.51</v>
      </c>
      <c r="N34" s="9"/>
      <c r="O34" s="9">
        <v>0</v>
      </c>
      <c r="P34" s="9">
        <v>9</v>
      </c>
      <c r="Q34" s="9">
        <v>0</v>
      </c>
      <c r="R34" s="9">
        <v>0</v>
      </c>
      <c r="S34" s="9">
        <v>0</v>
      </c>
      <c r="T34" s="9">
        <v>0</v>
      </c>
      <c r="U34" s="9">
        <f>ROUND(SUM(M34:P34,R34:T34),2)</f>
        <v>96.51</v>
      </c>
    </row>
    <row r="35" spans="1:21" x14ac:dyDescent="0.45">
      <c r="A35" s="7" t="s">
        <v>346</v>
      </c>
      <c r="B35" s="7" t="s">
        <v>347</v>
      </c>
      <c r="C35" s="7" t="s">
        <v>348</v>
      </c>
      <c r="D35" s="7" t="s">
        <v>349</v>
      </c>
      <c r="E35" s="7" t="s">
        <v>159</v>
      </c>
      <c r="F35" s="7" t="s">
        <v>362</v>
      </c>
      <c r="G35" s="7" t="s">
        <v>363</v>
      </c>
      <c r="H35" s="7" t="s">
        <v>364</v>
      </c>
      <c r="J35" s="9">
        <f>M35/L35</f>
        <v>12.188022284122564</v>
      </c>
      <c r="L35" s="60">
        <v>7.18</v>
      </c>
      <c r="M35" s="9">
        <v>87.51</v>
      </c>
      <c r="N35" s="9"/>
      <c r="O35" s="9">
        <v>0</v>
      </c>
      <c r="P35" s="9">
        <v>9</v>
      </c>
      <c r="Q35" s="9">
        <v>0</v>
      </c>
      <c r="R35" s="9">
        <v>0</v>
      </c>
      <c r="S35" s="9">
        <v>0</v>
      </c>
      <c r="T35" s="9">
        <v>0</v>
      </c>
      <c r="U35" s="9">
        <f>ROUND(SUM(M35:P35,R35:T35),2)</f>
        <v>96.51</v>
      </c>
    </row>
    <row r="36" spans="1:21" x14ac:dyDescent="0.45">
      <c r="A36" s="7" t="s">
        <v>346</v>
      </c>
      <c r="B36" s="7" t="s">
        <v>347</v>
      </c>
      <c r="C36" s="7" t="s">
        <v>348</v>
      </c>
      <c r="D36" s="7" t="s">
        <v>349</v>
      </c>
      <c r="E36" s="7" t="s">
        <v>149</v>
      </c>
      <c r="F36" s="7" t="s">
        <v>362</v>
      </c>
      <c r="G36" s="7" t="s">
        <v>363</v>
      </c>
      <c r="H36" s="7" t="s">
        <v>364</v>
      </c>
      <c r="J36" s="9">
        <f>M36/L36</f>
        <v>10.035550458715596</v>
      </c>
      <c r="L36" s="60">
        <v>8.7200000000000006</v>
      </c>
      <c r="M36" s="9">
        <v>87.51</v>
      </c>
      <c r="N36" s="9"/>
      <c r="O36" s="9">
        <v>191.77</v>
      </c>
      <c r="P36" s="9">
        <v>9</v>
      </c>
      <c r="Q36" s="9">
        <v>0</v>
      </c>
      <c r="R36" s="9">
        <v>0</v>
      </c>
      <c r="S36" s="9">
        <v>0</v>
      </c>
      <c r="T36" s="9">
        <v>0</v>
      </c>
      <c r="U36" s="9">
        <f>ROUND(SUM(M36:P36,R36:T36),2)</f>
        <v>288.27999999999997</v>
      </c>
    </row>
    <row r="37" spans="1:21" s="4" customFormat="1" x14ac:dyDescent="0.45">
      <c r="H37" s="4" t="s">
        <v>335</v>
      </c>
      <c r="J37" s="6">
        <f>M37/L37</f>
        <v>9.784942228848303</v>
      </c>
      <c r="K37" s="5"/>
      <c r="L37" s="61">
        <f t="shared" ref="L37:U37" si="8">ROUND(SUM(L34:L36),2)</f>
        <v>26.83</v>
      </c>
      <c r="M37" s="6">
        <f t="shared" si="8"/>
        <v>262.52999999999997</v>
      </c>
      <c r="N37" s="6">
        <f t="shared" si="8"/>
        <v>0</v>
      </c>
      <c r="O37" s="6">
        <f t="shared" si="8"/>
        <v>191.77</v>
      </c>
      <c r="P37" s="6">
        <f t="shared" si="8"/>
        <v>27</v>
      </c>
      <c r="Q37" s="6">
        <f t="shared" si="8"/>
        <v>0</v>
      </c>
      <c r="R37" s="6">
        <f t="shared" si="8"/>
        <v>0</v>
      </c>
      <c r="S37" s="6">
        <f t="shared" si="8"/>
        <v>0</v>
      </c>
      <c r="T37" s="6">
        <f t="shared" si="8"/>
        <v>0</v>
      </c>
      <c r="U37" s="6">
        <f t="shared" si="8"/>
        <v>481.3</v>
      </c>
    </row>
    <row r="38" spans="1:21" s="4" customFormat="1" x14ac:dyDescent="0.45">
      <c r="H38" s="4" t="s">
        <v>33</v>
      </c>
      <c r="J38" s="6">
        <f>MAX(0,25.92-(M37+N37)/L37)</f>
        <v>16.1350577711517</v>
      </c>
      <c r="K38" s="5"/>
      <c r="L38" s="61">
        <f>L37</f>
        <v>26.83</v>
      </c>
      <c r="M38" s="6"/>
      <c r="N38" s="6">
        <f>ROUNDUP(MAX(0,ROUND(L37*25.92-M37-N37,4)),2)</f>
        <v>432.91</v>
      </c>
      <c r="O38" s="6"/>
      <c r="P38" s="6"/>
      <c r="Q38" s="6"/>
      <c r="R38" s="6"/>
      <c r="S38" s="6"/>
      <c r="T38" s="6"/>
      <c r="U38" s="6">
        <f>N38</f>
        <v>432.91</v>
      </c>
    </row>
    <row r="39" spans="1:21" s="4" customFormat="1" x14ac:dyDescent="0.45">
      <c r="F39" s="4" t="s">
        <v>362</v>
      </c>
      <c r="G39" s="4" t="s">
        <v>363</v>
      </c>
      <c r="H39" s="4" t="s">
        <v>34</v>
      </c>
      <c r="J39" s="6">
        <f>(M39+N39)/L39</f>
        <v>25.92023853894894</v>
      </c>
      <c r="K39" s="5"/>
      <c r="L39" s="61">
        <f>L37</f>
        <v>26.83</v>
      </c>
      <c r="M39" s="6">
        <f t="shared" ref="M39:U39" si="9">ROUND(SUM(M37:M38),2)</f>
        <v>262.52999999999997</v>
      </c>
      <c r="N39" s="6">
        <f t="shared" si="9"/>
        <v>432.91</v>
      </c>
      <c r="O39" s="6">
        <f t="shared" si="9"/>
        <v>191.77</v>
      </c>
      <c r="P39" s="6">
        <f t="shared" si="9"/>
        <v>27</v>
      </c>
      <c r="Q39" s="6">
        <f t="shared" si="9"/>
        <v>0</v>
      </c>
      <c r="R39" s="6">
        <f t="shared" si="9"/>
        <v>0</v>
      </c>
      <c r="S39" s="6">
        <f t="shared" si="9"/>
        <v>0</v>
      </c>
      <c r="T39" s="6">
        <f t="shared" si="9"/>
        <v>0</v>
      </c>
      <c r="U39" s="6">
        <f t="shared" si="9"/>
        <v>914.21</v>
      </c>
    </row>
    <row r="41" spans="1:21" s="1" customFormat="1" x14ac:dyDescent="0.4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J41" s="2" t="s">
        <v>8</v>
      </c>
      <c r="L41" s="63" t="s">
        <v>9</v>
      </c>
      <c r="M41" s="2" t="s">
        <v>10</v>
      </c>
      <c r="N41" s="2" t="s">
        <v>11</v>
      </c>
      <c r="O41" s="2" t="s">
        <v>12</v>
      </c>
      <c r="P41" s="2" t="s">
        <v>13</v>
      </c>
      <c r="Q41" s="2" t="s">
        <v>14</v>
      </c>
      <c r="R41" s="2" t="s">
        <v>15</v>
      </c>
      <c r="S41" s="2" t="s">
        <v>16</v>
      </c>
      <c r="T41" s="2" t="s">
        <v>17</v>
      </c>
      <c r="U41" s="2" t="s">
        <v>18</v>
      </c>
    </row>
    <row r="42" spans="1:21" x14ac:dyDescent="0.45">
      <c r="A42" s="7" t="s">
        <v>346</v>
      </c>
      <c r="B42" s="7" t="s">
        <v>347</v>
      </c>
      <c r="C42" s="7" t="s">
        <v>348</v>
      </c>
      <c r="D42" s="7" t="s">
        <v>349</v>
      </c>
      <c r="E42" s="7" t="s">
        <v>350</v>
      </c>
      <c r="F42" s="7" t="s">
        <v>365</v>
      </c>
      <c r="G42" s="7" t="s">
        <v>366</v>
      </c>
      <c r="H42" s="7" t="s">
        <v>367</v>
      </c>
      <c r="J42" s="9">
        <f>M42/L42</f>
        <v>6.9068666140489352</v>
      </c>
      <c r="L42" s="60">
        <v>12.67</v>
      </c>
      <c r="M42" s="9">
        <v>87.51</v>
      </c>
      <c r="N42" s="9"/>
      <c r="O42" s="9">
        <v>0</v>
      </c>
      <c r="P42" s="9">
        <v>13.5</v>
      </c>
      <c r="Q42" s="9">
        <v>0</v>
      </c>
      <c r="R42" s="9">
        <v>0</v>
      </c>
      <c r="S42" s="9">
        <v>0</v>
      </c>
      <c r="T42" s="9">
        <v>0</v>
      </c>
      <c r="U42" s="9">
        <f>ROUND(SUM(M42:P42,R42:T42),2)</f>
        <v>101.01</v>
      </c>
    </row>
    <row r="43" spans="1:21" x14ac:dyDescent="0.45">
      <c r="A43" s="7" t="s">
        <v>346</v>
      </c>
      <c r="B43" s="7" t="s">
        <v>347</v>
      </c>
      <c r="C43" s="7" t="s">
        <v>348</v>
      </c>
      <c r="D43" s="7" t="s">
        <v>349</v>
      </c>
      <c r="E43" s="7" t="s">
        <v>159</v>
      </c>
      <c r="F43" s="7" t="s">
        <v>365</v>
      </c>
      <c r="G43" s="7" t="s">
        <v>366</v>
      </c>
      <c r="H43" s="7" t="s">
        <v>367</v>
      </c>
      <c r="J43" s="9">
        <f>M43/L43</f>
        <v>12.342736248236955</v>
      </c>
      <c r="L43" s="60">
        <v>7.09</v>
      </c>
      <c r="M43" s="9">
        <v>87.51</v>
      </c>
      <c r="N43" s="9"/>
      <c r="O43" s="9">
        <v>0</v>
      </c>
      <c r="P43" s="9">
        <v>9</v>
      </c>
      <c r="Q43" s="9">
        <v>0</v>
      </c>
      <c r="R43" s="9">
        <v>0</v>
      </c>
      <c r="S43" s="9">
        <v>0</v>
      </c>
      <c r="T43" s="9">
        <v>0</v>
      </c>
      <c r="U43" s="9">
        <f>ROUND(SUM(M43:P43,R43:T43),2)</f>
        <v>96.51</v>
      </c>
    </row>
    <row r="44" spans="1:21" x14ac:dyDescent="0.45">
      <c r="A44" s="7" t="s">
        <v>346</v>
      </c>
      <c r="B44" s="7" t="s">
        <v>347</v>
      </c>
      <c r="C44" s="7" t="s">
        <v>348</v>
      </c>
      <c r="D44" s="7" t="s">
        <v>349</v>
      </c>
      <c r="E44" s="7" t="s">
        <v>149</v>
      </c>
      <c r="F44" s="7" t="s">
        <v>365</v>
      </c>
      <c r="G44" s="7" t="s">
        <v>366</v>
      </c>
      <c r="H44" s="7" t="s">
        <v>367</v>
      </c>
      <c r="J44" s="9">
        <f>M44/L44</f>
        <v>10.271126760563382</v>
      </c>
      <c r="L44" s="60">
        <v>8.52</v>
      </c>
      <c r="M44" s="9">
        <v>87.51</v>
      </c>
      <c r="N44" s="9"/>
      <c r="O44" s="9">
        <v>191.77</v>
      </c>
      <c r="P44" s="9">
        <v>9</v>
      </c>
      <c r="Q44" s="9">
        <v>0</v>
      </c>
      <c r="R44" s="9">
        <v>0</v>
      </c>
      <c r="S44" s="9">
        <v>0</v>
      </c>
      <c r="T44" s="9">
        <v>0</v>
      </c>
      <c r="U44" s="9">
        <f>ROUND(SUM(M44:P44,R44:T44),2)</f>
        <v>288.27999999999997</v>
      </c>
    </row>
    <row r="45" spans="1:21" s="4" customFormat="1" x14ac:dyDescent="0.45">
      <c r="H45" s="4" t="s">
        <v>335</v>
      </c>
      <c r="J45" s="6">
        <f>M45/L45</f>
        <v>9.2832390381895316</v>
      </c>
      <c r="K45" s="5"/>
      <c r="L45" s="61">
        <f t="shared" ref="L45:U45" si="10">ROUND(SUM(L42:L44),2)</f>
        <v>28.28</v>
      </c>
      <c r="M45" s="6">
        <f t="shared" si="10"/>
        <v>262.52999999999997</v>
      </c>
      <c r="N45" s="6">
        <f t="shared" si="10"/>
        <v>0</v>
      </c>
      <c r="O45" s="6">
        <f t="shared" si="10"/>
        <v>191.77</v>
      </c>
      <c r="P45" s="6">
        <f t="shared" si="10"/>
        <v>31.5</v>
      </c>
      <c r="Q45" s="6">
        <f t="shared" si="10"/>
        <v>0</v>
      </c>
      <c r="R45" s="6">
        <f t="shared" si="10"/>
        <v>0</v>
      </c>
      <c r="S45" s="6">
        <f t="shared" si="10"/>
        <v>0</v>
      </c>
      <c r="T45" s="6">
        <f t="shared" si="10"/>
        <v>0</v>
      </c>
      <c r="U45" s="6">
        <f t="shared" si="10"/>
        <v>485.8</v>
      </c>
    </row>
    <row r="46" spans="1:21" s="4" customFormat="1" x14ac:dyDescent="0.45">
      <c r="H46" s="4" t="s">
        <v>33</v>
      </c>
      <c r="J46" s="6">
        <f>MAX(0,25.92-(M45+N45)/L45)</f>
        <v>16.63676096181047</v>
      </c>
      <c r="K46" s="5"/>
      <c r="L46" s="61">
        <f>L45</f>
        <v>28.28</v>
      </c>
      <c r="M46" s="6"/>
      <c r="N46" s="6">
        <f>ROUNDUP(MAX(0,ROUND(L45*25.92-M45-N45,4)),2)</f>
        <v>470.49</v>
      </c>
      <c r="O46" s="6"/>
      <c r="P46" s="6"/>
      <c r="Q46" s="6"/>
      <c r="R46" s="6"/>
      <c r="S46" s="6"/>
      <c r="T46" s="6"/>
      <c r="U46" s="6">
        <f>N46</f>
        <v>470.49</v>
      </c>
    </row>
    <row r="47" spans="1:21" s="4" customFormat="1" x14ac:dyDescent="0.45">
      <c r="F47" s="4" t="s">
        <v>365</v>
      </c>
      <c r="G47" s="4" t="s">
        <v>366</v>
      </c>
      <c r="H47" s="4" t="s">
        <v>34</v>
      </c>
      <c r="J47" s="6">
        <f>(M47+N47)/L47</f>
        <v>25.92008486562942</v>
      </c>
      <c r="K47" s="5"/>
      <c r="L47" s="61">
        <f>L45</f>
        <v>28.28</v>
      </c>
      <c r="M47" s="6">
        <f t="shared" ref="M47:U47" si="11">ROUND(SUM(M45:M46),2)</f>
        <v>262.52999999999997</v>
      </c>
      <c r="N47" s="6">
        <f t="shared" si="11"/>
        <v>470.49</v>
      </c>
      <c r="O47" s="6">
        <f t="shared" si="11"/>
        <v>191.77</v>
      </c>
      <c r="P47" s="6">
        <f t="shared" si="11"/>
        <v>31.5</v>
      </c>
      <c r="Q47" s="6">
        <f t="shared" si="11"/>
        <v>0</v>
      </c>
      <c r="R47" s="6">
        <f t="shared" si="11"/>
        <v>0</v>
      </c>
      <c r="S47" s="6">
        <f t="shared" si="11"/>
        <v>0</v>
      </c>
      <c r="T47" s="6">
        <f t="shared" si="11"/>
        <v>0</v>
      </c>
      <c r="U47" s="6">
        <f t="shared" si="11"/>
        <v>956.29</v>
      </c>
    </row>
    <row r="49" spans="1:21" s="1" customFormat="1" x14ac:dyDescent="0.4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J49" s="2" t="s">
        <v>8</v>
      </c>
      <c r="L49" s="63" t="s">
        <v>9</v>
      </c>
      <c r="M49" s="2" t="s">
        <v>10</v>
      </c>
      <c r="N49" s="2" t="s">
        <v>11</v>
      </c>
      <c r="O49" s="2" t="s">
        <v>12</v>
      </c>
      <c r="P49" s="2" t="s">
        <v>13</v>
      </c>
      <c r="Q49" s="2" t="s">
        <v>14</v>
      </c>
      <c r="R49" s="2" t="s">
        <v>15</v>
      </c>
      <c r="S49" s="2" t="s">
        <v>16</v>
      </c>
      <c r="T49" s="2" t="s">
        <v>17</v>
      </c>
      <c r="U49" s="2" t="s">
        <v>18</v>
      </c>
    </row>
    <row r="50" spans="1:21" x14ac:dyDescent="0.45">
      <c r="A50" s="7" t="s">
        <v>346</v>
      </c>
      <c r="B50" s="7" t="s">
        <v>347</v>
      </c>
      <c r="C50" s="7" t="s">
        <v>348</v>
      </c>
      <c r="D50" s="7" t="s">
        <v>349</v>
      </c>
      <c r="E50" s="7" t="s">
        <v>350</v>
      </c>
      <c r="F50" s="7" t="s">
        <v>237</v>
      </c>
      <c r="G50" s="7" t="s">
        <v>368</v>
      </c>
      <c r="H50" s="7" t="s">
        <v>369</v>
      </c>
      <c r="J50" s="9">
        <f>M50/L50</f>
        <v>6.8313817330210771</v>
      </c>
      <c r="L50" s="60">
        <v>12.81</v>
      </c>
      <c r="M50" s="9">
        <v>87.51</v>
      </c>
      <c r="N50" s="9"/>
      <c r="O50" s="9">
        <v>0</v>
      </c>
      <c r="P50" s="9">
        <v>13.5</v>
      </c>
      <c r="Q50" s="9">
        <v>0</v>
      </c>
      <c r="R50" s="9">
        <v>0</v>
      </c>
      <c r="S50" s="9">
        <v>0</v>
      </c>
      <c r="T50" s="9">
        <v>0</v>
      </c>
      <c r="U50" s="9">
        <f>ROUND(SUM(M50:P50,R50:T50),2)</f>
        <v>101.01</v>
      </c>
    </row>
    <row r="51" spans="1:21" x14ac:dyDescent="0.45">
      <c r="A51" s="7" t="s">
        <v>346</v>
      </c>
      <c r="B51" s="7" t="s">
        <v>347</v>
      </c>
      <c r="C51" s="7" t="s">
        <v>348</v>
      </c>
      <c r="D51" s="7" t="s">
        <v>349</v>
      </c>
      <c r="E51" s="7" t="s">
        <v>159</v>
      </c>
      <c r="F51" s="7" t="s">
        <v>237</v>
      </c>
      <c r="G51" s="7" t="s">
        <v>368</v>
      </c>
      <c r="H51" s="7" t="s">
        <v>369</v>
      </c>
      <c r="J51" s="9">
        <f>M51/L51</f>
        <v>12.1373092926491</v>
      </c>
      <c r="L51" s="60">
        <v>7.21</v>
      </c>
      <c r="M51" s="9">
        <v>87.51</v>
      </c>
      <c r="N51" s="9"/>
      <c r="O51" s="9">
        <v>0</v>
      </c>
      <c r="P51" s="9">
        <v>9</v>
      </c>
      <c r="Q51" s="9">
        <v>0</v>
      </c>
      <c r="R51" s="9">
        <v>0</v>
      </c>
      <c r="S51" s="9">
        <v>0</v>
      </c>
      <c r="T51" s="9">
        <v>0</v>
      </c>
      <c r="U51" s="9">
        <f>ROUND(SUM(M51:P51,R51:T51),2)</f>
        <v>96.51</v>
      </c>
    </row>
    <row r="52" spans="1:21" x14ac:dyDescent="0.45">
      <c r="A52" s="7" t="s">
        <v>346</v>
      </c>
      <c r="B52" s="7" t="s">
        <v>347</v>
      </c>
      <c r="C52" s="7" t="s">
        <v>348</v>
      </c>
      <c r="D52" s="7" t="s">
        <v>349</v>
      </c>
      <c r="E52" s="7" t="s">
        <v>149</v>
      </c>
      <c r="F52" s="7" t="s">
        <v>237</v>
      </c>
      <c r="G52" s="7" t="s">
        <v>368</v>
      </c>
      <c r="H52" s="7" t="s">
        <v>369</v>
      </c>
      <c r="J52" s="9">
        <f>M52/L52</f>
        <v>10.151972157772624</v>
      </c>
      <c r="L52" s="60">
        <v>8.6199999999999992</v>
      </c>
      <c r="M52" s="9">
        <v>87.51</v>
      </c>
      <c r="N52" s="9"/>
      <c r="O52" s="9">
        <v>191.77</v>
      </c>
      <c r="P52" s="9">
        <v>9</v>
      </c>
      <c r="Q52" s="9">
        <v>0</v>
      </c>
      <c r="R52" s="9">
        <v>0</v>
      </c>
      <c r="S52" s="9">
        <v>0</v>
      </c>
      <c r="T52" s="9">
        <v>0</v>
      </c>
      <c r="U52" s="9">
        <f>ROUND(SUM(M52:P52,R52:T52),2)</f>
        <v>288.27999999999997</v>
      </c>
    </row>
    <row r="53" spans="1:21" s="4" customFormat="1" x14ac:dyDescent="0.45">
      <c r="H53" s="4" t="s">
        <v>335</v>
      </c>
      <c r="J53" s="6">
        <f>M53/L53</f>
        <v>9.1665502793296074</v>
      </c>
      <c r="K53" s="5"/>
      <c r="L53" s="61">
        <f t="shared" ref="L53:U53" si="12">ROUND(SUM(L50:L52),2)</f>
        <v>28.64</v>
      </c>
      <c r="M53" s="6">
        <f t="shared" si="12"/>
        <v>262.52999999999997</v>
      </c>
      <c r="N53" s="6">
        <f t="shared" si="12"/>
        <v>0</v>
      </c>
      <c r="O53" s="6">
        <f t="shared" si="12"/>
        <v>191.77</v>
      </c>
      <c r="P53" s="6">
        <f t="shared" si="12"/>
        <v>31.5</v>
      </c>
      <c r="Q53" s="6">
        <f t="shared" si="12"/>
        <v>0</v>
      </c>
      <c r="R53" s="6">
        <f t="shared" si="12"/>
        <v>0</v>
      </c>
      <c r="S53" s="6">
        <f t="shared" si="12"/>
        <v>0</v>
      </c>
      <c r="T53" s="6">
        <f t="shared" si="12"/>
        <v>0</v>
      </c>
      <c r="U53" s="6">
        <f t="shared" si="12"/>
        <v>485.8</v>
      </c>
    </row>
    <row r="54" spans="1:21" s="4" customFormat="1" x14ac:dyDescent="0.45">
      <c r="H54" s="4" t="s">
        <v>33</v>
      </c>
      <c r="J54" s="6">
        <f>MAX(0,25.92-(M53+N53)/L53)</f>
        <v>16.753449720670396</v>
      </c>
      <c r="K54" s="5"/>
      <c r="L54" s="61">
        <f>L53</f>
        <v>28.64</v>
      </c>
      <c r="M54" s="6"/>
      <c r="N54" s="6">
        <f>ROUNDUP(MAX(0,ROUND(L53*25.92-M53-N53,4)),2)</f>
        <v>479.82</v>
      </c>
      <c r="O54" s="6"/>
      <c r="P54" s="6"/>
      <c r="Q54" s="6"/>
      <c r="R54" s="6"/>
      <c r="S54" s="6"/>
      <c r="T54" s="6"/>
      <c r="U54" s="6">
        <f>N54</f>
        <v>479.82</v>
      </c>
    </row>
    <row r="55" spans="1:21" s="4" customFormat="1" x14ac:dyDescent="0.45">
      <c r="F55" s="4" t="s">
        <v>237</v>
      </c>
      <c r="G55" s="4" t="s">
        <v>368</v>
      </c>
      <c r="H55" s="4" t="s">
        <v>34</v>
      </c>
      <c r="J55" s="6">
        <f>(M55+N55)/L55</f>
        <v>25.920041899441337</v>
      </c>
      <c r="K55" s="5"/>
      <c r="L55" s="61">
        <f>L53</f>
        <v>28.64</v>
      </c>
      <c r="M55" s="6">
        <f t="shared" ref="M55:U55" si="13">ROUND(SUM(M53:M54),2)</f>
        <v>262.52999999999997</v>
      </c>
      <c r="N55" s="6">
        <f t="shared" si="13"/>
        <v>479.82</v>
      </c>
      <c r="O55" s="6">
        <f t="shared" si="13"/>
        <v>191.77</v>
      </c>
      <c r="P55" s="6">
        <f t="shared" si="13"/>
        <v>31.5</v>
      </c>
      <c r="Q55" s="6">
        <f t="shared" si="13"/>
        <v>0</v>
      </c>
      <c r="R55" s="6">
        <f t="shared" si="13"/>
        <v>0</v>
      </c>
      <c r="S55" s="6">
        <f t="shared" si="13"/>
        <v>0</v>
      </c>
      <c r="T55" s="6">
        <f t="shared" si="13"/>
        <v>0</v>
      </c>
      <c r="U55" s="6">
        <f t="shared" si="13"/>
        <v>965.62</v>
      </c>
    </row>
    <row r="57" spans="1:21" s="1" customFormat="1" x14ac:dyDescent="0.4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J57" s="2" t="s">
        <v>8</v>
      </c>
      <c r="L57" s="63" t="s">
        <v>9</v>
      </c>
      <c r="M57" s="2" t="s">
        <v>10</v>
      </c>
      <c r="N57" s="2" t="s">
        <v>11</v>
      </c>
      <c r="O57" s="2" t="s">
        <v>12</v>
      </c>
      <c r="P57" s="2" t="s">
        <v>13</v>
      </c>
      <c r="Q57" s="2" t="s">
        <v>14</v>
      </c>
      <c r="R57" s="2" t="s">
        <v>15</v>
      </c>
      <c r="S57" s="2" t="s">
        <v>16</v>
      </c>
      <c r="T57" s="2" t="s">
        <v>17</v>
      </c>
      <c r="U57" s="2" t="s">
        <v>18</v>
      </c>
    </row>
    <row r="58" spans="1:21" x14ac:dyDescent="0.45">
      <c r="A58" s="7" t="s">
        <v>346</v>
      </c>
      <c r="B58" s="7" t="s">
        <v>347</v>
      </c>
      <c r="C58" s="7" t="s">
        <v>348</v>
      </c>
      <c r="D58" s="7" t="s">
        <v>349</v>
      </c>
      <c r="E58" s="7" t="s">
        <v>350</v>
      </c>
      <c r="F58" s="7" t="s">
        <v>370</v>
      </c>
      <c r="G58" s="7" t="s">
        <v>371</v>
      </c>
      <c r="H58" s="7" t="s">
        <v>372</v>
      </c>
      <c r="J58" s="9">
        <f>M58/L58</f>
        <v>6.8367187500000002</v>
      </c>
      <c r="L58" s="60">
        <v>12.8</v>
      </c>
      <c r="M58" s="9">
        <v>87.51</v>
      </c>
      <c r="N58" s="9"/>
      <c r="O58" s="9">
        <v>0</v>
      </c>
      <c r="P58" s="9">
        <v>13.5</v>
      </c>
      <c r="Q58" s="9">
        <v>0</v>
      </c>
      <c r="R58" s="9">
        <v>0</v>
      </c>
      <c r="S58" s="9">
        <v>0</v>
      </c>
      <c r="T58" s="9">
        <v>0</v>
      </c>
      <c r="U58" s="9">
        <f>ROUND(SUM(M58:P58,R58:T58),2)</f>
        <v>101.01</v>
      </c>
    </row>
    <row r="59" spans="1:21" x14ac:dyDescent="0.45">
      <c r="A59" s="7" t="s">
        <v>346</v>
      </c>
      <c r="B59" s="7" t="s">
        <v>347</v>
      </c>
      <c r="C59" s="7" t="s">
        <v>348</v>
      </c>
      <c r="D59" s="7" t="s">
        <v>349</v>
      </c>
      <c r="E59" s="7" t="s">
        <v>159</v>
      </c>
      <c r="F59" s="7" t="s">
        <v>370</v>
      </c>
      <c r="G59" s="7" t="s">
        <v>371</v>
      </c>
      <c r="H59" s="7" t="s">
        <v>372</v>
      </c>
      <c r="J59" s="9">
        <f>M59/L59</f>
        <v>12.360169491525424</v>
      </c>
      <c r="L59" s="60">
        <v>7.08</v>
      </c>
      <c r="M59" s="9">
        <v>87.51</v>
      </c>
      <c r="N59" s="9"/>
      <c r="O59" s="9">
        <v>0</v>
      </c>
      <c r="P59" s="9">
        <v>9</v>
      </c>
      <c r="Q59" s="9">
        <v>0</v>
      </c>
      <c r="R59" s="9">
        <v>0</v>
      </c>
      <c r="S59" s="9">
        <v>0</v>
      </c>
      <c r="T59" s="9">
        <v>0</v>
      </c>
      <c r="U59" s="9">
        <f>ROUND(SUM(M59:P59,R59:T59),2)</f>
        <v>96.51</v>
      </c>
    </row>
    <row r="60" spans="1:21" x14ac:dyDescent="0.45">
      <c r="A60" s="7" t="s">
        <v>346</v>
      </c>
      <c r="B60" s="7" t="s">
        <v>347</v>
      </c>
      <c r="C60" s="7" t="s">
        <v>348</v>
      </c>
      <c r="D60" s="7" t="s">
        <v>349</v>
      </c>
      <c r="E60" s="7" t="s">
        <v>149</v>
      </c>
      <c r="F60" s="7" t="s">
        <v>370</v>
      </c>
      <c r="G60" s="7" t="s">
        <v>371</v>
      </c>
      <c r="H60" s="7" t="s">
        <v>372</v>
      </c>
      <c r="J60" s="9">
        <f>M60/L60</f>
        <v>10.175581395348837</v>
      </c>
      <c r="L60" s="60">
        <v>8.6</v>
      </c>
      <c r="M60" s="9">
        <v>87.51</v>
      </c>
      <c r="N60" s="9"/>
      <c r="O60" s="9">
        <v>191.77</v>
      </c>
      <c r="P60" s="9">
        <v>9</v>
      </c>
      <c r="Q60" s="9">
        <v>0</v>
      </c>
      <c r="R60" s="9">
        <v>0</v>
      </c>
      <c r="S60" s="9">
        <v>0</v>
      </c>
      <c r="T60" s="9">
        <v>0</v>
      </c>
      <c r="U60" s="9">
        <f>ROUND(SUM(M60:P60,R60:T60),2)</f>
        <v>288.27999999999997</v>
      </c>
    </row>
    <row r="61" spans="1:21" s="4" customFormat="1" x14ac:dyDescent="0.45">
      <c r="H61" s="4" t="s">
        <v>335</v>
      </c>
      <c r="J61" s="6">
        <f>M61/L61</f>
        <v>9.218047752808987</v>
      </c>
      <c r="K61" s="5"/>
      <c r="L61" s="61">
        <f t="shared" ref="L61:U61" si="14">ROUND(SUM(L58:L60),2)</f>
        <v>28.48</v>
      </c>
      <c r="M61" s="6">
        <f t="shared" si="14"/>
        <v>262.52999999999997</v>
      </c>
      <c r="N61" s="6">
        <f t="shared" si="14"/>
        <v>0</v>
      </c>
      <c r="O61" s="6">
        <f t="shared" si="14"/>
        <v>191.77</v>
      </c>
      <c r="P61" s="6">
        <f t="shared" si="14"/>
        <v>31.5</v>
      </c>
      <c r="Q61" s="6">
        <f t="shared" si="14"/>
        <v>0</v>
      </c>
      <c r="R61" s="6">
        <f t="shared" si="14"/>
        <v>0</v>
      </c>
      <c r="S61" s="6">
        <f t="shared" si="14"/>
        <v>0</v>
      </c>
      <c r="T61" s="6">
        <f t="shared" si="14"/>
        <v>0</v>
      </c>
      <c r="U61" s="6">
        <f t="shared" si="14"/>
        <v>485.8</v>
      </c>
    </row>
    <row r="62" spans="1:21" s="4" customFormat="1" x14ac:dyDescent="0.45">
      <c r="H62" s="4" t="s">
        <v>33</v>
      </c>
      <c r="J62" s="6">
        <f>MAX(0,25.92-(M61+N61)/L61)</f>
        <v>16.701952247191016</v>
      </c>
      <c r="K62" s="5"/>
      <c r="L62" s="61">
        <f>L61</f>
        <v>28.48</v>
      </c>
      <c r="M62" s="6"/>
      <c r="N62" s="6">
        <f>ROUNDUP(MAX(0,ROUND(L61*25.92-M61-N61,4)),2)</f>
        <v>475.68</v>
      </c>
      <c r="O62" s="6"/>
      <c r="P62" s="6"/>
      <c r="Q62" s="6"/>
      <c r="R62" s="6"/>
      <c r="S62" s="6"/>
      <c r="T62" s="6"/>
      <c r="U62" s="6">
        <f>N62</f>
        <v>475.68</v>
      </c>
    </row>
    <row r="63" spans="1:21" s="4" customFormat="1" x14ac:dyDescent="0.45">
      <c r="F63" s="4" t="s">
        <v>370</v>
      </c>
      <c r="G63" s="4" t="s">
        <v>371</v>
      </c>
      <c r="H63" s="4" t="s">
        <v>34</v>
      </c>
      <c r="J63" s="6">
        <f>(M63+N63)/L63</f>
        <v>25.920294943820224</v>
      </c>
      <c r="K63" s="5"/>
      <c r="L63" s="61">
        <f>L61</f>
        <v>28.48</v>
      </c>
      <c r="M63" s="6">
        <f t="shared" ref="M63:U63" si="15">ROUND(SUM(M61:M62),2)</f>
        <v>262.52999999999997</v>
      </c>
      <c r="N63" s="6">
        <f t="shared" si="15"/>
        <v>475.68</v>
      </c>
      <c r="O63" s="6">
        <f t="shared" si="15"/>
        <v>191.77</v>
      </c>
      <c r="P63" s="6">
        <f t="shared" si="15"/>
        <v>31.5</v>
      </c>
      <c r="Q63" s="6">
        <f t="shared" si="15"/>
        <v>0</v>
      </c>
      <c r="R63" s="6">
        <f t="shared" si="15"/>
        <v>0</v>
      </c>
      <c r="S63" s="6">
        <f t="shared" si="15"/>
        <v>0</v>
      </c>
      <c r="T63" s="6">
        <f t="shared" si="15"/>
        <v>0</v>
      </c>
      <c r="U63" s="6">
        <f t="shared" si="15"/>
        <v>961.48</v>
      </c>
    </row>
    <row r="65" spans="1:21" s="1" customFormat="1" x14ac:dyDescent="0.4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  <c r="J65" s="2" t="s">
        <v>8</v>
      </c>
      <c r="L65" s="63" t="s">
        <v>9</v>
      </c>
      <c r="M65" s="2" t="s">
        <v>10</v>
      </c>
      <c r="N65" s="2" t="s">
        <v>11</v>
      </c>
      <c r="O65" s="2" t="s">
        <v>12</v>
      </c>
      <c r="P65" s="2" t="s">
        <v>13</v>
      </c>
      <c r="Q65" s="2" t="s">
        <v>14</v>
      </c>
      <c r="R65" s="2" t="s">
        <v>15</v>
      </c>
      <c r="S65" s="2" t="s">
        <v>16</v>
      </c>
      <c r="T65" s="2" t="s">
        <v>17</v>
      </c>
      <c r="U65" s="2" t="s">
        <v>18</v>
      </c>
    </row>
    <row r="66" spans="1:21" x14ac:dyDescent="0.45">
      <c r="A66" s="7" t="s">
        <v>346</v>
      </c>
      <c r="B66" s="7" t="s">
        <v>347</v>
      </c>
      <c r="C66" s="7" t="s">
        <v>348</v>
      </c>
      <c r="D66" s="7" t="s">
        <v>349</v>
      </c>
      <c r="E66" s="7" t="s">
        <v>350</v>
      </c>
      <c r="F66" s="7" t="s">
        <v>373</v>
      </c>
      <c r="G66" s="7" t="s">
        <v>374</v>
      </c>
      <c r="H66" s="7" t="s">
        <v>375</v>
      </c>
      <c r="J66" s="9">
        <f>M66/L66</f>
        <v>11.291612903225808</v>
      </c>
      <c r="L66" s="60">
        <v>7.75</v>
      </c>
      <c r="M66" s="9">
        <v>87.51</v>
      </c>
      <c r="N66" s="9"/>
      <c r="O66" s="9">
        <v>0</v>
      </c>
      <c r="P66" s="9">
        <v>4.5</v>
      </c>
      <c r="Q66" s="9">
        <v>0</v>
      </c>
      <c r="R66" s="9">
        <v>0</v>
      </c>
      <c r="S66" s="9">
        <v>0</v>
      </c>
      <c r="T66" s="9">
        <v>0</v>
      </c>
      <c r="U66" s="9">
        <f>ROUND(SUM(M66:P66,R66:T66),2)</f>
        <v>92.01</v>
      </c>
    </row>
    <row r="67" spans="1:21" x14ac:dyDescent="0.45">
      <c r="A67" s="7" t="s">
        <v>346</v>
      </c>
      <c r="B67" s="7" t="s">
        <v>347</v>
      </c>
      <c r="C67" s="7" t="s">
        <v>348</v>
      </c>
      <c r="D67" s="7" t="s">
        <v>349</v>
      </c>
      <c r="E67" s="7" t="s">
        <v>159</v>
      </c>
      <c r="F67" s="7" t="s">
        <v>373</v>
      </c>
      <c r="G67" s="7" t="s">
        <v>374</v>
      </c>
      <c r="H67" s="7" t="s">
        <v>375</v>
      </c>
      <c r="J67" s="9">
        <f>M67/L67</f>
        <v>12.12049861495845</v>
      </c>
      <c r="L67" s="60">
        <v>7.22</v>
      </c>
      <c r="M67" s="9">
        <v>87.51</v>
      </c>
      <c r="N67" s="9"/>
      <c r="O67" s="9">
        <v>0</v>
      </c>
      <c r="P67" s="9">
        <v>9</v>
      </c>
      <c r="Q67" s="9">
        <v>0</v>
      </c>
      <c r="R67" s="9">
        <v>0</v>
      </c>
      <c r="S67" s="9">
        <v>0</v>
      </c>
      <c r="T67" s="9">
        <v>0</v>
      </c>
      <c r="U67" s="9">
        <f>ROUND(SUM(M67:P67,R67:T67),2)</f>
        <v>96.51</v>
      </c>
    </row>
    <row r="68" spans="1:21" x14ac:dyDescent="0.45">
      <c r="A68" s="7" t="s">
        <v>346</v>
      </c>
      <c r="B68" s="7" t="s">
        <v>347</v>
      </c>
      <c r="C68" s="7" t="s">
        <v>348</v>
      </c>
      <c r="D68" s="7" t="s">
        <v>349</v>
      </c>
      <c r="E68" s="7" t="s">
        <v>149</v>
      </c>
      <c r="F68" s="7" t="s">
        <v>373</v>
      </c>
      <c r="G68" s="7" t="s">
        <v>374</v>
      </c>
      <c r="H68" s="7" t="s">
        <v>375</v>
      </c>
      <c r="J68" s="9">
        <f>M68/L68</f>
        <v>10.368483412322275</v>
      </c>
      <c r="L68" s="60">
        <v>8.44</v>
      </c>
      <c r="M68" s="9">
        <v>87.51</v>
      </c>
      <c r="N68" s="9"/>
      <c r="O68" s="9">
        <v>191.77</v>
      </c>
      <c r="P68" s="9">
        <v>9</v>
      </c>
      <c r="Q68" s="9">
        <v>0</v>
      </c>
      <c r="R68" s="9">
        <v>0</v>
      </c>
      <c r="S68" s="9">
        <v>0</v>
      </c>
      <c r="T68" s="9">
        <v>0</v>
      </c>
      <c r="U68" s="9">
        <f>ROUND(SUM(M68:P68,R68:T68),2)</f>
        <v>288.27999999999997</v>
      </c>
    </row>
    <row r="69" spans="1:21" s="4" customFormat="1" x14ac:dyDescent="0.45">
      <c r="H69" s="4" t="s">
        <v>335</v>
      </c>
      <c r="J69" s="6">
        <f>M69/L69</f>
        <v>11.214438274241775</v>
      </c>
      <c r="K69" s="5"/>
      <c r="L69" s="61">
        <f t="shared" ref="L69:U69" si="16">ROUND(SUM(L66:L68),2)</f>
        <v>23.41</v>
      </c>
      <c r="M69" s="6">
        <f t="shared" si="16"/>
        <v>262.52999999999997</v>
      </c>
      <c r="N69" s="6">
        <f t="shared" si="16"/>
        <v>0</v>
      </c>
      <c r="O69" s="6">
        <f t="shared" si="16"/>
        <v>191.77</v>
      </c>
      <c r="P69" s="6">
        <f t="shared" si="16"/>
        <v>22.5</v>
      </c>
      <c r="Q69" s="6">
        <f t="shared" si="16"/>
        <v>0</v>
      </c>
      <c r="R69" s="6">
        <f t="shared" si="16"/>
        <v>0</v>
      </c>
      <c r="S69" s="6">
        <f t="shared" si="16"/>
        <v>0</v>
      </c>
      <c r="T69" s="6">
        <f t="shared" si="16"/>
        <v>0</v>
      </c>
      <c r="U69" s="6">
        <f t="shared" si="16"/>
        <v>476.8</v>
      </c>
    </row>
    <row r="70" spans="1:21" s="4" customFormat="1" x14ac:dyDescent="0.45">
      <c r="H70" s="4" t="s">
        <v>33</v>
      </c>
      <c r="J70" s="6">
        <f>MAX(0,25.92-(M69+N69)/L69)</f>
        <v>14.705561725758226</v>
      </c>
      <c r="K70" s="5"/>
      <c r="L70" s="61">
        <f>L69</f>
        <v>23.41</v>
      </c>
      <c r="M70" s="6"/>
      <c r="N70" s="6">
        <f>ROUNDUP(MAX(0,ROUND(L69*25.92-M69-N69,4)),2)</f>
        <v>344.26</v>
      </c>
      <c r="O70" s="6"/>
      <c r="P70" s="6"/>
      <c r="Q70" s="6"/>
      <c r="R70" s="6"/>
      <c r="S70" s="6"/>
      <c r="T70" s="6"/>
      <c r="U70" s="6">
        <f>N70</f>
        <v>344.26</v>
      </c>
    </row>
    <row r="71" spans="1:21" s="4" customFormat="1" x14ac:dyDescent="0.45">
      <c r="F71" s="4" t="s">
        <v>373</v>
      </c>
      <c r="G71" s="4" t="s">
        <v>374</v>
      </c>
      <c r="H71" s="4" t="s">
        <v>34</v>
      </c>
      <c r="J71" s="6">
        <f>(M71+N71)/L71</f>
        <v>25.920119607005553</v>
      </c>
      <c r="K71" s="5"/>
      <c r="L71" s="61">
        <f>L69</f>
        <v>23.41</v>
      </c>
      <c r="M71" s="6">
        <f t="shared" ref="M71:U71" si="17">ROUND(SUM(M69:M70),2)</f>
        <v>262.52999999999997</v>
      </c>
      <c r="N71" s="6">
        <f t="shared" si="17"/>
        <v>344.26</v>
      </c>
      <c r="O71" s="6">
        <f t="shared" si="17"/>
        <v>191.77</v>
      </c>
      <c r="P71" s="6">
        <f t="shared" si="17"/>
        <v>22.5</v>
      </c>
      <c r="Q71" s="6">
        <f t="shared" si="17"/>
        <v>0</v>
      </c>
      <c r="R71" s="6">
        <f t="shared" si="17"/>
        <v>0</v>
      </c>
      <c r="S71" s="6">
        <f t="shared" si="17"/>
        <v>0</v>
      </c>
      <c r="T71" s="6">
        <f t="shared" si="17"/>
        <v>0</v>
      </c>
      <c r="U71" s="6">
        <f t="shared" si="17"/>
        <v>821.06</v>
      </c>
    </row>
    <row r="73" spans="1:21" s="1" customFormat="1" x14ac:dyDescent="0.45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J73" s="2" t="s">
        <v>8</v>
      </c>
      <c r="L73" s="63" t="s">
        <v>9</v>
      </c>
      <c r="M73" s="2" t="s">
        <v>10</v>
      </c>
      <c r="N73" s="2" t="s">
        <v>11</v>
      </c>
      <c r="O73" s="2" t="s">
        <v>12</v>
      </c>
      <c r="P73" s="2" t="s">
        <v>13</v>
      </c>
      <c r="Q73" s="2" t="s">
        <v>14</v>
      </c>
      <c r="R73" s="2" t="s">
        <v>15</v>
      </c>
      <c r="S73" s="2" t="s">
        <v>16</v>
      </c>
      <c r="T73" s="2" t="s">
        <v>17</v>
      </c>
      <c r="U73" s="2" t="s">
        <v>18</v>
      </c>
    </row>
    <row r="74" spans="1:21" x14ac:dyDescent="0.45">
      <c r="A74" s="7" t="s">
        <v>346</v>
      </c>
      <c r="B74" s="7" t="s">
        <v>347</v>
      </c>
      <c r="C74" s="7" t="s">
        <v>348</v>
      </c>
      <c r="D74" s="7" t="s">
        <v>349</v>
      </c>
      <c r="E74" s="7" t="s">
        <v>350</v>
      </c>
      <c r="F74" s="7" t="s">
        <v>376</v>
      </c>
      <c r="G74" s="7" t="s">
        <v>377</v>
      </c>
      <c r="H74" s="7" t="s">
        <v>378</v>
      </c>
      <c r="J74" s="9">
        <f>M74/L74</f>
        <v>7.5245055889939811</v>
      </c>
      <c r="L74" s="60">
        <v>11.63</v>
      </c>
      <c r="M74" s="9">
        <v>87.51</v>
      </c>
      <c r="N74" s="9"/>
      <c r="O74" s="9">
        <v>0</v>
      </c>
      <c r="P74" s="9">
        <v>13.5</v>
      </c>
      <c r="Q74" s="9">
        <v>0</v>
      </c>
      <c r="R74" s="9">
        <v>0</v>
      </c>
      <c r="S74" s="9">
        <v>0</v>
      </c>
      <c r="T74" s="9">
        <v>0</v>
      </c>
      <c r="U74" s="9">
        <f>ROUND(SUM(M74:P74,R74:T74),2)</f>
        <v>101.01</v>
      </c>
    </row>
    <row r="75" spans="1:21" x14ac:dyDescent="0.45">
      <c r="A75" s="7" t="s">
        <v>346</v>
      </c>
      <c r="B75" s="7" t="s">
        <v>347</v>
      </c>
      <c r="C75" s="7" t="s">
        <v>348</v>
      </c>
      <c r="D75" s="7" t="s">
        <v>349</v>
      </c>
      <c r="E75" s="7" t="s">
        <v>159</v>
      </c>
      <c r="F75" s="7" t="s">
        <v>376</v>
      </c>
      <c r="G75" s="7" t="s">
        <v>377</v>
      </c>
      <c r="H75" s="7" t="s">
        <v>378</v>
      </c>
      <c r="J75" s="9">
        <f>M75/L75</f>
        <v>12.377652050919378</v>
      </c>
      <c r="L75" s="60">
        <v>7.07</v>
      </c>
      <c r="M75" s="9">
        <v>87.51</v>
      </c>
      <c r="N75" s="9"/>
      <c r="O75" s="9">
        <v>0</v>
      </c>
      <c r="P75" s="9">
        <v>9</v>
      </c>
      <c r="Q75" s="9">
        <v>0</v>
      </c>
      <c r="R75" s="9">
        <v>0</v>
      </c>
      <c r="S75" s="9">
        <v>0</v>
      </c>
      <c r="T75" s="9">
        <v>0</v>
      </c>
      <c r="U75" s="9">
        <f>ROUND(SUM(M75:P75,R75:T75),2)</f>
        <v>96.51</v>
      </c>
    </row>
    <row r="76" spans="1:21" x14ac:dyDescent="0.45">
      <c r="A76" s="7" t="s">
        <v>346</v>
      </c>
      <c r="B76" s="7" t="s">
        <v>347</v>
      </c>
      <c r="C76" s="7" t="s">
        <v>348</v>
      </c>
      <c r="D76" s="7" t="s">
        <v>349</v>
      </c>
      <c r="E76" s="7" t="s">
        <v>149</v>
      </c>
      <c r="F76" s="7" t="s">
        <v>376</v>
      </c>
      <c r="G76" s="7" t="s">
        <v>377</v>
      </c>
      <c r="H76" s="7" t="s">
        <v>378</v>
      </c>
      <c r="J76" s="9">
        <f>M76/L76</f>
        <v>10.319575471698114</v>
      </c>
      <c r="L76" s="60">
        <v>8.48</v>
      </c>
      <c r="M76" s="9">
        <v>87.51</v>
      </c>
      <c r="N76" s="9"/>
      <c r="O76" s="9">
        <v>191.77</v>
      </c>
      <c r="P76" s="9">
        <v>9</v>
      </c>
      <c r="Q76" s="9">
        <v>0</v>
      </c>
      <c r="R76" s="9">
        <v>0</v>
      </c>
      <c r="S76" s="9">
        <v>0</v>
      </c>
      <c r="T76" s="9">
        <v>0</v>
      </c>
      <c r="U76" s="9">
        <f>ROUND(SUM(M76:P76,R76:T76),2)</f>
        <v>288.27999999999997</v>
      </c>
    </row>
    <row r="77" spans="1:21" s="4" customFormat="1" x14ac:dyDescent="0.45">
      <c r="H77" s="4" t="s">
        <v>335</v>
      </c>
      <c r="J77" s="6">
        <f>M77/L77</f>
        <v>9.6589403973509924</v>
      </c>
      <c r="K77" s="5"/>
      <c r="L77" s="61">
        <f t="shared" ref="L77:U77" si="18">ROUND(SUM(L74:L76),2)</f>
        <v>27.18</v>
      </c>
      <c r="M77" s="6">
        <f t="shared" si="18"/>
        <v>262.52999999999997</v>
      </c>
      <c r="N77" s="6">
        <f t="shared" si="18"/>
        <v>0</v>
      </c>
      <c r="O77" s="6">
        <f t="shared" si="18"/>
        <v>191.77</v>
      </c>
      <c r="P77" s="6">
        <f t="shared" si="18"/>
        <v>31.5</v>
      </c>
      <c r="Q77" s="6">
        <f t="shared" si="18"/>
        <v>0</v>
      </c>
      <c r="R77" s="6">
        <f t="shared" si="18"/>
        <v>0</v>
      </c>
      <c r="S77" s="6">
        <f t="shared" si="18"/>
        <v>0</v>
      </c>
      <c r="T77" s="6">
        <f t="shared" si="18"/>
        <v>0</v>
      </c>
      <c r="U77" s="6">
        <f t="shared" si="18"/>
        <v>485.8</v>
      </c>
    </row>
    <row r="78" spans="1:21" s="4" customFormat="1" x14ac:dyDescent="0.45">
      <c r="H78" s="4" t="s">
        <v>33</v>
      </c>
      <c r="J78" s="6">
        <f>MAX(0,25.92-(M77+N77)/L77)</f>
        <v>16.261059602649009</v>
      </c>
      <c r="K78" s="5"/>
      <c r="L78" s="61">
        <f>L77</f>
        <v>27.18</v>
      </c>
      <c r="M78" s="6"/>
      <c r="N78" s="6">
        <f>ROUNDUP(MAX(0,ROUND(L77*25.92-M77-N77,4)),2)</f>
        <v>441.98</v>
      </c>
      <c r="O78" s="6"/>
      <c r="P78" s="6"/>
      <c r="Q78" s="6"/>
      <c r="R78" s="6"/>
      <c r="S78" s="6"/>
      <c r="T78" s="6"/>
      <c r="U78" s="6">
        <f>N78</f>
        <v>441.98</v>
      </c>
    </row>
    <row r="79" spans="1:21" s="4" customFormat="1" x14ac:dyDescent="0.45">
      <c r="F79" s="4" t="s">
        <v>376</v>
      </c>
      <c r="G79" s="4" t="s">
        <v>377</v>
      </c>
      <c r="H79" s="4" t="s">
        <v>34</v>
      </c>
      <c r="J79" s="6">
        <f>(M79+N79)/L79</f>
        <v>25.920161883738043</v>
      </c>
      <c r="K79" s="5"/>
      <c r="L79" s="61">
        <f>L77</f>
        <v>27.18</v>
      </c>
      <c r="M79" s="6">
        <f t="shared" ref="M79:U79" si="19">ROUND(SUM(M77:M78),2)</f>
        <v>262.52999999999997</v>
      </c>
      <c r="N79" s="6">
        <f t="shared" si="19"/>
        <v>441.98</v>
      </c>
      <c r="O79" s="6">
        <f t="shared" si="19"/>
        <v>191.77</v>
      </c>
      <c r="P79" s="6">
        <f t="shared" si="19"/>
        <v>31.5</v>
      </c>
      <c r="Q79" s="6">
        <f t="shared" si="19"/>
        <v>0</v>
      </c>
      <c r="R79" s="6">
        <f t="shared" si="19"/>
        <v>0</v>
      </c>
      <c r="S79" s="6">
        <f t="shared" si="19"/>
        <v>0</v>
      </c>
      <c r="T79" s="6">
        <f t="shared" si="19"/>
        <v>0</v>
      </c>
      <c r="U79" s="6">
        <f t="shared" si="19"/>
        <v>927.78</v>
      </c>
    </row>
    <row r="81" spans="1:21" s="1" customFormat="1" x14ac:dyDescent="0.4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J81" s="2" t="s">
        <v>8</v>
      </c>
      <c r="L81" s="63" t="s">
        <v>9</v>
      </c>
      <c r="M81" s="2" t="s">
        <v>10</v>
      </c>
      <c r="N81" s="2" t="s">
        <v>11</v>
      </c>
      <c r="O81" s="2" t="s">
        <v>12</v>
      </c>
      <c r="P81" s="2" t="s">
        <v>13</v>
      </c>
      <c r="Q81" s="2" t="s">
        <v>14</v>
      </c>
      <c r="R81" s="2" t="s">
        <v>15</v>
      </c>
      <c r="S81" s="2" t="s">
        <v>16</v>
      </c>
      <c r="T81" s="2" t="s">
        <v>17</v>
      </c>
      <c r="U81" s="2" t="s">
        <v>18</v>
      </c>
    </row>
    <row r="82" spans="1:21" x14ac:dyDescent="0.45">
      <c r="A82" s="7" t="s">
        <v>346</v>
      </c>
      <c r="B82" s="7" t="s">
        <v>347</v>
      </c>
      <c r="C82" s="7" t="s">
        <v>348</v>
      </c>
      <c r="D82" s="7" t="s">
        <v>349</v>
      </c>
      <c r="E82" s="7" t="s">
        <v>350</v>
      </c>
      <c r="F82" s="7" t="s">
        <v>379</v>
      </c>
      <c r="G82" s="7" t="s">
        <v>380</v>
      </c>
      <c r="H82" s="7" t="s">
        <v>381</v>
      </c>
      <c r="J82" s="9">
        <f>M82/L82</f>
        <v>9.2310126582278489</v>
      </c>
      <c r="L82" s="60">
        <v>9.48</v>
      </c>
      <c r="M82" s="9">
        <v>87.51</v>
      </c>
      <c r="N82" s="9"/>
      <c r="O82" s="9">
        <v>0</v>
      </c>
      <c r="P82" s="9">
        <v>9</v>
      </c>
      <c r="Q82" s="9">
        <v>0</v>
      </c>
      <c r="R82" s="9">
        <v>0</v>
      </c>
      <c r="S82" s="9">
        <v>0</v>
      </c>
      <c r="T82" s="9">
        <v>0</v>
      </c>
      <c r="U82" s="9">
        <f>ROUND(SUM(M82:P82,R82:T82),2)</f>
        <v>96.51</v>
      </c>
    </row>
    <row r="83" spans="1:21" x14ac:dyDescent="0.45">
      <c r="A83" s="7" t="s">
        <v>346</v>
      </c>
      <c r="B83" s="7" t="s">
        <v>347</v>
      </c>
      <c r="C83" s="7" t="s">
        <v>348</v>
      </c>
      <c r="D83" s="7" t="s">
        <v>349</v>
      </c>
      <c r="E83" s="7" t="s">
        <v>159</v>
      </c>
      <c r="F83" s="7" t="s">
        <v>379</v>
      </c>
      <c r="G83" s="7" t="s">
        <v>380</v>
      </c>
      <c r="H83" s="7" t="s">
        <v>381</v>
      </c>
      <c r="J83" s="9">
        <f>M83/L83</f>
        <v>12.087016574585636</v>
      </c>
      <c r="L83" s="60">
        <v>7.24</v>
      </c>
      <c r="M83" s="9">
        <v>87.51</v>
      </c>
      <c r="N83" s="9"/>
      <c r="O83" s="9">
        <v>0</v>
      </c>
      <c r="P83" s="9">
        <v>9</v>
      </c>
      <c r="Q83" s="9">
        <v>0</v>
      </c>
      <c r="R83" s="9">
        <v>0</v>
      </c>
      <c r="S83" s="9">
        <v>0</v>
      </c>
      <c r="T83" s="9">
        <v>0</v>
      </c>
      <c r="U83" s="9">
        <f>ROUND(SUM(M83:P83,R83:T83),2)</f>
        <v>96.51</v>
      </c>
    </row>
    <row r="84" spans="1:21" x14ac:dyDescent="0.45">
      <c r="A84" s="7" t="s">
        <v>346</v>
      </c>
      <c r="B84" s="7" t="s">
        <v>347</v>
      </c>
      <c r="C84" s="7" t="s">
        <v>348</v>
      </c>
      <c r="D84" s="7" t="s">
        <v>349</v>
      </c>
      <c r="E84" s="7" t="s">
        <v>149</v>
      </c>
      <c r="F84" s="7" t="s">
        <v>379</v>
      </c>
      <c r="G84" s="7" t="s">
        <v>380</v>
      </c>
      <c r="H84" s="7" t="s">
        <v>381</v>
      </c>
      <c r="J84" s="9">
        <f>M84/L84</f>
        <v>10.128472222222221</v>
      </c>
      <c r="L84" s="60">
        <v>8.64</v>
      </c>
      <c r="M84" s="9">
        <v>87.51</v>
      </c>
      <c r="N84" s="9"/>
      <c r="O84" s="9">
        <v>191.77</v>
      </c>
      <c r="P84" s="9">
        <v>9</v>
      </c>
      <c r="Q84" s="9">
        <v>0</v>
      </c>
      <c r="R84" s="9">
        <v>0</v>
      </c>
      <c r="S84" s="9">
        <v>0</v>
      </c>
      <c r="T84" s="9">
        <v>0</v>
      </c>
      <c r="U84" s="9">
        <f>ROUND(SUM(M84:P84,R84:T84),2)</f>
        <v>288.27999999999997</v>
      </c>
    </row>
    <row r="85" spans="1:21" s="4" customFormat="1" x14ac:dyDescent="0.45">
      <c r="H85" s="4" t="s">
        <v>335</v>
      </c>
      <c r="J85" s="6">
        <f>M85/L85</f>
        <v>10.352129337539431</v>
      </c>
      <c r="K85" s="5"/>
      <c r="L85" s="61">
        <f t="shared" ref="L85:U85" si="20">ROUND(SUM(L82:L84),2)</f>
        <v>25.36</v>
      </c>
      <c r="M85" s="6">
        <f t="shared" si="20"/>
        <v>262.52999999999997</v>
      </c>
      <c r="N85" s="6">
        <f t="shared" si="20"/>
        <v>0</v>
      </c>
      <c r="O85" s="6">
        <f t="shared" si="20"/>
        <v>191.77</v>
      </c>
      <c r="P85" s="6">
        <f t="shared" si="20"/>
        <v>27</v>
      </c>
      <c r="Q85" s="6">
        <f t="shared" si="20"/>
        <v>0</v>
      </c>
      <c r="R85" s="6">
        <f t="shared" si="20"/>
        <v>0</v>
      </c>
      <c r="S85" s="6">
        <f t="shared" si="20"/>
        <v>0</v>
      </c>
      <c r="T85" s="6">
        <f t="shared" si="20"/>
        <v>0</v>
      </c>
      <c r="U85" s="6">
        <f t="shared" si="20"/>
        <v>481.3</v>
      </c>
    </row>
    <row r="86" spans="1:21" s="4" customFormat="1" x14ac:dyDescent="0.45">
      <c r="H86" s="4" t="s">
        <v>33</v>
      </c>
      <c r="J86" s="6">
        <f>MAX(0,25.92-(M85+N85)/L85)</f>
        <v>15.567870662460571</v>
      </c>
      <c r="K86" s="5"/>
      <c r="L86" s="61">
        <f>L85</f>
        <v>25.36</v>
      </c>
      <c r="M86" s="6"/>
      <c r="N86" s="6">
        <f>ROUNDUP(MAX(0,ROUND(L85*25.92-M85-N85,4)),2)</f>
        <v>394.81</v>
      </c>
      <c r="O86" s="6"/>
      <c r="P86" s="6"/>
      <c r="Q86" s="6"/>
      <c r="R86" s="6"/>
      <c r="S86" s="6"/>
      <c r="T86" s="6"/>
      <c r="U86" s="6">
        <f>N86</f>
        <v>394.81</v>
      </c>
    </row>
    <row r="87" spans="1:21" s="4" customFormat="1" x14ac:dyDescent="0.45">
      <c r="F87" s="4" t="s">
        <v>379</v>
      </c>
      <c r="G87" s="4" t="s">
        <v>380</v>
      </c>
      <c r="H87" s="4" t="s">
        <v>34</v>
      </c>
      <c r="J87" s="6">
        <f>(M87+N87)/L87</f>
        <v>25.920347003154571</v>
      </c>
      <c r="K87" s="5"/>
      <c r="L87" s="61">
        <f>L85</f>
        <v>25.36</v>
      </c>
      <c r="M87" s="6">
        <f t="shared" ref="M87:U87" si="21">ROUND(SUM(M85:M86),2)</f>
        <v>262.52999999999997</v>
      </c>
      <c r="N87" s="6">
        <f t="shared" si="21"/>
        <v>394.81</v>
      </c>
      <c r="O87" s="6">
        <f t="shared" si="21"/>
        <v>191.77</v>
      </c>
      <c r="P87" s="6">
        <f t="shared" si="21"/>
        <v>27</v>
      </c>
      <c r="Q87" s="6">
        <f t="shared" si="21"/>
        <v>0</v>
      </c>
      <c r="R87" s="6">
        <f t="shared" si="21"/>
        <v>0</v>
      </c>
      <c r="S87" s="6">
        <f t="shared" si="21"/>
        <v>0</v>
      </c>
      <c r="T87" s="6">
        <f t="shared" si="21"/>
        <v>0</v>
      </c>
      <c r="U87" s="6">
        <f t="shared" si="21"/>
        <v>876.11</v>
      </c>
    </row>
    <row r="89" spans="1:21" x14ac:dyDescent="0.45">
      <c r="H89" s="4" t="s">
        <v>343</v>
      </c>
      <c r="L89" s="61">
        <f t="shared" ref="L89:U89" si="22">ROUND(SUM(L7,L15,L23,L31,L39,L47,L55,L63,L71,L79,L87),2)</f>
        <v>296.26</v>
      </c>
      <c r="M89" s="6">
        <f t="shared" si="22"/>
        <v>2887.83</v>
      </c>
      <c r="N89" s="6">
        <f t="shared" si="22"/>
        <v>4791.28</v>
      </c>
      <c r="O89" s="6">
        <f t="shared" si="22"/>
        <v>2109.4699999999998</v>
      </c>
      <c r="P89" s="6">
        <f t="shared" si="22"/>
        <v>319.5</v>
      </c>
      <c r="Q89" s="6">
        <f t="shared" si="22"/>
        <v>0</v>
      </c>
      <c r="R89" s="6">
        <f t="shared" si="22"/>
        <v>0</v>
      </c>
      <c r="S89" s="6">
        <f t="shared" si="22"/>
        <v>0</v>
      </c>
      <c r="T89" s="6">
        <f t="shared" si="22"/>
        <v>0</v>
      </c>
      <c r="U89" s="6">
        <f t="shared" si="22"/>
        <v>10108.08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50"/>
  <sheetViews>
    <sheetView topLeftCell="G1" workbookViewId="0">
      <selection activeCell="O10" sqref="O10"/>
    </sheetView>
  </sheetViews>
  <sheetFormatPr defaultRowHeight="14.25" x14ac:dyDescent="0.45"/>
  <cols>
    <col min="8" max="8" width="36" customWidth="1"/>
    <col min="10" max="10" width="9.06640625" style="3"/>
    <col min="12" max="12" width="9.06640625" style="62"/>
    <col min="13" max="13" width="10.59765625" style="3" customWidth="1"/>
    <col min="14" max="14" width="9.6640625" style="3" customWidth="1"/>
    <col min="15" max="15" width="10.59765625" style="3" customWidth="1"/>
    <col min="16" max="19" width="9.6640625" style="3" customWidth="1"/>
    <col min="20" max="20" width="11.6640625" style="3" customWidth="1"/>
    <col min="21" max="21" width="16" style="3" customWidth="1"/>
    <col min="22" max="22" width="9.06640625" style="3"/>
  </cols>
  <sheetData>
    <row r="1" spans="1:23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L1" s="63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137</v>
      </c>
      <c r="U1" s="2" t="s">
        <v>18</v>
      </c>
      <c r="V1" s="2"/>
    </row>
    <row r="2" spans="1:23" x14ac:dyDescent="0.45">
      <c r="A2" s="7" t="s">
        <v>383</v>
      </c>
      <c r="B2" s="7" t="s">
        <v>384</v>
      </c>
      <c r="C2" s="7" t="s">
        <v>385</v>
      </c>
      <c r="D2" s="7" t="s">
        <v>386</v>
      </c>
      <c r="E2" s="7" t="s">
        <v>149</v>
      </c>
      <c r="F2" s="7" t="s">
        <v>389</v>
      </c>
      <c r="G2" s="7" t="s">
        <v>387</v>
      </c>
      <c r="H2" s="7" t="s">
        <v>28</v>
      </c>
      <c r="I2" s="7"/>
      <c r="J2" s="9"/>
      <c r="K2" s="7"/>
      <c r="L2" s="60">
        <v>11.2</v>
      </c>
      <c r="M2" s="9">
        <f>L2*25.92</f>
        <v>290.30399999999997</v>
      </c>
      <c r="N2" s="9" t="s">
        <v>27</v>
      </c>
      <c r="O2" s="9" t="s">
        <v>28</v>
      </c>
      <c r="P2" s="9">
        <v>13.5</v>
      </c>
      <c r="Q2" s="9">
        <v>0</v>
      </c>
      <c r="R2" s="9">
        <v>0</v>
      </c>
      <c r="S2" s="9">
        <v>0</v>
      </c>
      <c r="T2" s="9">
        <f>ROUND(1289.18-M2,2)</f>
        <v>998.88</v>
      </c>
      <c r="U2" s="9">
        <f>ROUND(SUM(M2:P2,R2:T2),2)</f>
        <v>1302.68</v>
      </c>
      <c r="V2" s="9"/>
      <c r="W2" s="9"/>
    </row>
    <row r="3" spans="1:23" x14ac:dyDescent="0.45">
      <c r="A3" s="7" t="s">
        <v>383</v>
      </c>
      <c r="B3" s="7" t="s">
        <v>384</v>
      </c>
      <c r="C3" s="7" t="s">
        <v>385</v>
      </c>
      <c r="D3" s="7" t="s">
        <v>388</v>
      </c>
      <c r="E3" s="7" t="s">
        <v>156</v>
      </c>
      <c r="F3" s="7" t="s">
        <v>389</v>
      </c>
      <c r="G3" s="7" t="s">
        <v>387</v>
      </c>
      <c r="H3" s="7" t="s">
        <v>28</v>
      </c>
      <c r="I3" s="7"/>
      <c r="J3" s="9"/>
      <c r="K3" s="7"/>
      <c r="L3" s="60">
        <v>11.97</v>
      </c>
      <c r="M3" s="9">
        <f>ROUND(25.92*L3,2)</f>
        <v>310.26</v>
      </c>
      <c r="N3" s="9"/>
      <c r="O3" s="9">
        <v>0</v>
      </c>
      <c r="P3" s="9">
        <v>13.5</v>
      </c>
      <c r="Q3" s="9">
        <v>0</v>
      </c>
      <c r="R3" s="9">
        <v>0</v>
      </c>
      <c r="S3" s="9">
        <v>0</v>
      </c>
      <c r="T3" s="9">
        <f>ROUND(3019.67-M3,2)</f>
        <v>2709.41</v>
      </c>
      <c r="U3" s="9">
        <f t="shared" ref="U3:U43" si="0">ROUND(SUM(M3:P3,R3:T3),2)</f>
        <v>3033.17</v>
      </c>
    </row>
    <row r="4" spans="1:23" x14ac:dyDescent="0.45">
      <c r="A4" s="7" t="s">
        <v>383</v>
      </c>
      <c r="B4" s="7" t="s">
        <v>384</v>
      </c>
      <c r="C4" s="7" t="s">
        <v>385</v>
      </c>
      <c r="D4" s="7" t="s">
        <v>390</v>
      </c>
      <c r="E4" s="7" t="s">
        <v>391</v>
      </c>
      <c r="F4" s="7" t="s">
        <v>389</v>
      </c>
      <c r="G4" s="7" t="s">
        <v>387</v>
      </c>
      <c r="H4" s="7" t="s">
        <v>28</v>
      </c>
      <c r="I4" s="7"/>
      <c r="J4" s="9"/>
      <c r="K4" s="7"/>
      <c r="L4" s="60">
        <v>12.57</v>
      </c>
      <c r="M4" s="9">
        <f>ROUND(25.92*L4,2)</f>
        <v>325.81</v>
      </c>
      <c r="N4" s="9"/>
      <c r="O4" s="9" t="s">
        <v>28</v>
      </c>
      <c r="P4" s="9">
        <v>13.5</v>
      </c>
      <c r="Q4" s="9">
        <v>0</v>
      </c>
      <c r="R4" s="9">
        <v>0</v>
      </c>
      <c r="S4" s="9">
        <v>0</v>
      </c>
      <c r="T4" s="9">
        <f>ROUND(1832.51,2)</f>
        <v>1832.51</v>
      </c>
      <c r="U4" s="9">
        <f t="shared" si="0"/>
        <v>2171.8200000000002</v>
      </c>
    </row>
    <row r="5" spans="1:23" s="4" customFormat="1" x14ac:dyDescent="0.45">
      <c r="H5" s="4" t="s">
        <v>335</v>
      </c>
      <c r="J5" s="5">
        <f>(M5+N5)/L5</f>
        <v>25.919697817571347</v>
      </c>
      <c r="K5" s="5"/>
      <c r="L5" s="61">
        <f t="shared" ref="L5:T5" si="1">ROUND(SUM(L2:L4),2)</f>
        <v>35.74</v>
      </c>
      <c r="M5" s="6">
        <f t="shared" si="1"/>
        <v>926.37</v>
      </c>
      <c r="N5" s="6">
        <f t="shared" si="1"/>
        <v>0</v>
      </c>
      <c r="O5" s="6">
        <f t="shared" si="1"/>
        <v>0</v>
      </c>
      <c r="P5" s="6">
        <f t="shared" si="1"/>
        <v>40.5</v>
      </c>
      <c r="Q5" s="6">
        <f t="shared" si="1"/>
        <v>0</v>
      </c>
      <c r="R5" s="6">
        <f t="shared" si="1"/>
        <v>0</v>
      </c>
      <c r="S5" s="6">
        <f t="shared" si="1"/>
        <v>0</v>
      </c>
      <c r="T5" s="6">
        <f t="shared" si="1"/>
        <v>5540.8</v>
      </c>
      <c r="U5" s="6">
        <f t="shared" si="0"/>
        <v>6507.67</v>
      </c>
      <c r="V5" s="6"/>
    </row>
    <row r="6" spans="1:23" s="7" customFormat="1" x14ac:dyDescent="0.45">
      <c r="J6" s="8"/>
      <c r="K6" s="8"/>
      <c r="L6" s="60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3" s="7" customFormat="1" x14ac:dyDescent="0.45">
      <c r="J7" s="8"/>
      <c r="K7" s="8"/>
      <c r="L7" s="60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3" x14ac:dyDescent="0.45">
      <c r="A8" s="7"/>
      <c r="B8" s="7"/>
      <c r="C8" s="7"/>
      <c r="D8" s="7"/>
      <c r="E8" s="7"/>
      <c r="F8" s="7"/>
      <c r="G8" s="7"/>
      <c r="H8" s="7"/>
      <c r="I8" s="7"/>
      <c r="J8" s="9"/>
      <c r="K8" s="7"/>
      <c r="L8" s="60"/>
      <c r="M8" s="9"/>
      <c r="N8" s="9"/>
      <c r="O8" s="9"/>
      <c r="P8" s="9"/>
      <c r="Q8" s="9"/>
      <c r="R8" s="9"/>
      <c r="S8" s="9"/>
      <c r="T8" s="9"/>
      <c r="U8" s="9">
        <f t="shared" si="0"/>
        <v>0</v>
      </c>
    </row>
    <row r="9" spans="1:23" s="1" customFormat="1" x14ac:dyDescent="0.4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J9" s="2" t="s">
        <v>8</v>
      </c>
      <c r="L9" s="63" t="s">
        <v>9</v>
      </c>
      <c r="M9" s="2" t="s">
        <v>10</v>
      </c>
      <c r="N9" s="2" t="s">
        <v>11</v>
      </c>
      <c r="O9" s="2" t="s">
        <v>12</v>
      </c>
      <c r="P9" s="2" t="s">
        <v>13</v>
      </c>
      <c r="Q9" s="2" t="s">
        <v>14</v>
      </c>
      <c r="R9" s="2" t="s">
        <v>15</v>
      </c>
      <c r="S9" s="2" t="s">
        <v>16</v>
      </c>
      <c r="T9" s="2" t="s">
        <v>137</v>
      </c>
      <c r="U9" s="2" t="str">
        <f t="shared" si="0"/>
        <v>Total Gross Pay</v>
      </c>
      <c r="V9" s="2"/>
    </row>
    <row r="10" spans="1:23" x14ac:dyDescent="0.45">
      <c r="A10" s="7" t="s">
        <v>383</v>
      </c>
      <c r="B10" s="7" t="s">
        <v>384</v>
      </c>
      <c r="C10" s="7" t="s">
        <v>385</v>
      </c>
      <c r="D10" s="7" t="s">
        <v>386</v>
      </c>
      <c r="E10" s="7" t="s">
        <v>149</v>
      </c>
      <c r="F10" s="7" t="s">
        <v>392</v>
      </c>
      <c r="G10" s="7" t="s">
        <v>393</v>
      </c>
      <c r="H10" s="7" t="s">
        <v>394</v>
      </c>
      <c r="I10" s="7"/>
      <c r="J10" s="9">
        <f>M10/L10</f>
        <v>33.875675675675673</v>
      </c>
      <c r="K10" s="7"/>
      <c r="L10" s="60">
        <v>11.1</v>
      </c>
      <c r="M10" s="9">
        <v>376.02</v>
      </c>
      <c r="N10" s="9"/>
      <c r="O10" s="9">
        <v>250.87</v>
      </c>
      <c r="P10" s="9">
        <v>13.5</v>
      </c>
      <c r="Q10" s="9">
        <v>0</v>
      </c>
      <c r="R10" s="9">
        <v>0</v>
      </c>
      <c r="S10" s="9">
        <v>0</v>
      </c>
      <c r="T10" s="9">
        <v>0</v>
      </c>
      <c r="U10" s="9">
        <f t="shared" si="0"/>
        <v>640.39</v>
      </c>
    </row>
    <row r="11" spans="1:23" x14ac:dyDescent="0.45">
      <c r="A11" s="7" t="s">
        <v>383</v>
      </c>
      <c r="B11" s="7" t="s">
        <v>384</v>
      </c>
      <c r="C11" s="7" t="s">
        <v>385</v>
      </c>
      <c r="D11" s="7" t="s">
        <v>388</v>
      </c>
      <c r="E11" s="7" t="s">
        <v>156</v>
      </c>
      <c r="F11" s="7" t="s">
        <v>392</v>
      </c>
      <c r="G11" s="7" t="s">
        <v>393</v>
      </c>
      <c r="H11" s="7" t="s">
        <v>394</v>
      </c>
      <c r="I11" s="7"/>
      <c r="J11" s="9">
        <f>M11/L11</f>
        <v>36.874887488748875</v>
      </c>
      <c r="K11" s="7"/>
      <c r="L11" s="60">
        <v>11.11</v>
      </c>
      <c r="M11" s="9">
        <v>409.68</v>
      </c>
      <c r="N11" s="9"/>
      <c r="O11" s="9">
        <v>375.03</v>
      </c>
      <c r="P11" s="9">
        <v>13.5</v>
      </c>
      <c r="Q11" s="9">
        <v>0</v>
      </c>
      <c r="R11" s="9">
        <v>0</v>
      </c>
      <c r="S11" s="9">
        <v>0</v>
      </c>
      <c r="T11" s="9">
        <v>0</v>
      </c>
      <c r="U11" s="9">
        <f t="shared" si="0"/>
        <v>798.21</v>
      </c>
    </row>
    <row r="12" spans="1:23" x14ac:dyDescent="0.45">
      <c r="A12" s="7" t="s">
        <v>383</v>
      </c>
      <c r="B12" s="7" t="s">
        <v>384</v>
      </c>
      <c r="C12" s="7" t="s">
        <v>385</v>
      </c>
      <c r="D12" s="7" t="s">
        <v>390</v>
      </c>
      <c r="E12" s="7" t="s">
        <v>391</v>
      </c>
      <c r="F12" s="7" t="s">
        <v>392</v>
      </c>
      <c r="G12" s="7" t="s">
        <v>393</v>
      </c>
      <c r="H12" s="7" t="s">
        <v>394</v>
      </c>
      <c r="I12" s="7"/>
      <c r="J12" s="9">
        <f>M12/L12</f>
        <v>22.581395348837209</v>
      </c>
      <c r="K12" s="7"/>
      <c r="L12" s="60">
        <v>7.74</v>
      </c>
      <c r="M12" s="9">
        <v>174.78</v>
      </c>
      <c r="N12" s="9"/>
      <c r="O12" s="9">
        <v>117.53</v>
      </c>
      <c r="P12" s="9">
        <v>9</v>
      </c>
      <c r="Q12" s="9">
        <v>0</v>
      </c>
      <c r="R12" s="9">
        <v>0</v>
      </c>
      <c r="S12" s="9">
        <v>0</v>
      </c>
      <c r="T12" s="9">
        <v>0</v>
      </c>
      <c r="U12" s="9">
        <f t="shared" si="0"/>
        <v>301.31</v>
      </c>
    </row>
    <row r="13" spans="1:23" s="4" customFormat="1" ht="17.25" customHeight="1" x14ac:dyDescent="0.45">
      <c r="H13" s="4" t="s">
        <v>335</v>
      </c>
      <c r="J13" s="5">
        <f>M13/L13</f>
        <v>32.069449081803008</v>
      </c>
      <c r="K13" s="5"/>
      <c r="L13" s="61">
        <f t="shared" ref="L13:T13" si="2">ROUND(SUM(L10:L12),2)</f>
        <v>29.95</v>
      </c>
      <c r="M13" s="6">
        <f t="shared" si="2"/>
        <v>960.48</v>
      </c>
      <c r="N13" s="6">
        <f t="shared" si="2"/>
        <v>0</v>
      </c>
      <c r="O13" s="6">
        <f t="shared" si="2"/>
        <v>743.43</v>
      </c>
      <c r="P13" s="6">
        <f t="shared" si="2"/>
        <v>36</v>
      </c>
      <c r="Q13" s="6">
        <f t="shared" si="2"/>
        <v>0</v>
      </c>
      <c r="R13" s="6">
        <f t="shared" si="2"/>
        <v>0</v>
      </c>
      <c r="S13" s="6">
        <f t="shared" si="2"/>
        <v>0</v>
      </c>
      <c r="T13" s="6">
        <f t="shared" si="2"/>
        <v>0</v>
      </c>
      <c r="U13" s="6">
        <f t="shared" si="0"/>
        <v>1739.91</v>
      </c>
      <c r="V13" s="6"/>
    </row>
    <row r="14" spans="1:23" x14ac:dyDescent="0.45">
      <c r="A14" s="7"/>
      <c r="B14" s="7"/>
      <c r="C14" s="7"/>
      <c r="D14" s="7"/>
      <c r="E14" s="7"/>
      <c r="F14" s="7"/>
      <c r="G14" s="7"/>
      <c r="H14" s="7"/>
      <c r="J14" s="9"/>
      <c r="K14" s="7"/>
      <c r="L14" s="60"/>
      <c r="M14" s="9"/>
      <c r="N14" s="9"/>
      <c r="O14" s="9"/>
      <c r="P14" s="9"/>
      <c r="Q14" s="9"/>
      <c r="R14" s="9"/>
      <c r="S14" s="9"/>
      <c r="T14" s="9"/>
      <c r="U14" s="9">
        <f t="shared" si="0"/>
        <v>0</v>
      </c>
    </row>
    <row r="15" spans="1:23" s="1" customFormat="1" x14ac:dyDescent="0.4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J15" s="2" t="s">
        <v>8</v>
      </c>
      <c r="L15" s="63" t="s">
        <v>9</v>
      </c>
      <c r="M15" s="2" t="s">
        <v>10</v>
      </c>
      <c r="N15" s="2" t="s">
        <v>11</v>
      </c>
      <c r="O15" s="2" t="s">
        <v>12</v>
      </c>
      <c r="P15" s="2" t="s">
        <v>13</v>
      </c>
      <c r="Q15" s="2" t="s">
        <v>14</v>
      </c>
      <c r="R15" s="2" t="s">
        <v>15</v>
      </c>
      <c r="S15" s="2" t="s">
        <v>16</v>
      </c>
      <c r="T15" s="2" t="s">
        <v>137</v>
      </c>
      <c r="U15" s="2" t="str">
        <f t="shared" si="0"/>
        <v>Total Gross Pay</v>
      </c>
      <c r="V15" s="2"/>
    </row>
    <row r="16" spans="1:23" x14ac:dyDescent="0.45">
      <c r="A16" s="7" t="s">
        <v>383</v>
      </c>
      <c r="B16" s="7" t="s">
        <v>384</v>
      </c>
      <c r="C16" s="7" t="s">
        <v>385</v>
      </c>
      <c r="D16" s="7" t="s">
        <v>390</v>
      </c>
      <c r="E16" s="7" t="s">
        <v>391</v>
      </c>
      <c r="F16" s="7" t="s">
        <v>170</v>
      </c>
      <c r="G16" s="7" t="s">
        <v>395</v>
      </c>
      <c r="H16" s="7" t="s">
        <v>396</v>
      </c>
      <c r="I16" s="7"/>
      <c r="J16" s="9">
        <f>M16/L16</f>
        <v>22.582375478927201</v>
      </c>
      <c r="K16" s="7"/>
      <c r="L16" s="60">
        <v>7.83</v>
      </c>
      <c r="M16" s="9">
        <v>176.82</v>
      </c>
      <c r="N16" s="9"/>
      <c r="O16" s="9">
        <v>118.9</v>
      </c>
      <c r="P16" s="9">
        <v>9</v>
      </c>
      <c r="Q16" s="9">
        <v>0</v>
      </c>
      <c r="R16" s="9">
        <v>0</v>
      </c>
      <c r="S16" s="9">
        <v>0</v>
      </c>
      <c r="T16" s="9">
        <v>0</v>
      </c>
      <c r="U16" s="9">
        <f t="shared" si="0"/>
        <v>304.72000000000003</v>
      </c>
    </row>
    <row r="17" spans="1:23" s="4" customFormat="1" x14ac:dyDescent="0.45">
      <c r="H17" s="4" t="s">
        <v>335</v>
      </c>
      <c r="J17" s="5">
        <f>M17/L17</f>
        <v>22.582375478927201</v>
      </c>
      <c r="K17" s="5"/>
      <c r="L17" s="61">
        <f t="shared" ref="L17:T17" si="3">ROUND(SUM(L16:L16),2)</f>
        <v>7.83</v>
      </c>
      <c r="M17" s="6">
        <f t="shared" si="3"/>
        <v>176.82</v>
      </c>
      <c r="N17" s="6">
        <f t="shared" si="3"/>
        <v>0</v>
      </c>
      <c r="O17" s="6">
        <f t="shared" si="3"/>
        <v>118.9</v>
      </c>
      <c r="P17" s="6">
        <f t="shared" si="3"/>
        <v>9</v>
      </c>
      <c r="Q17" s="6">
        <f t="shared" si="3"/>
        <v>0</v>
      </c>
      <c r="R17" s="6">
        <f t="shared" si="3"/>
        <v>0</v>
      </c>
      <c r="S17" s="6">
        <f t="shared" si="3"/>
        <v>0</v>
      </c>
      <c r="T17" s="6">
        <f t="shared" si="3"/>
        <v>0</v>
      </c>
      <c r="U17" s="6">
        <f t="shared" si="0"/>
        <v>304.72000000000003</v>
      </c>
      <c r="V17" s="6"/>
    </row>
    <row r="18" spans="1:23" s="4" customFormat="1" x14ac:dyDescent="0.45">
      <c r="H18" s="4" t="s">
        <v>33</v>
      </c>
      <c r="J18" s="5">
        <f>MAX(0,25.92-(M17+N17)/L17)</f>
        <v>3.3376245210728008</v>
      </c>
      <c r="K18" s="5"/>
      <c r="L18" s="61">
        <f>L17</f>
        <v>7.83</v>
      </c>
      <c r="M18" s="6"/>
      <c r="N18" s="6">
        <f>ROUNDUP(MAX(0,ROUND(L17*25.92-M17-N17,4)),2)</f>
        <v>26.14</v>
      </c>
      <c r="O18" s="6"/>
      <c r="P18" s="6"/>
      <c r="Q18" s="6"/>
      <c r="R18" s="6"/>
      <c r="S18" s="6"/>
      <c r="T18" s="6"/>
      <c r="U18" s="6">
        <f t="shared" si="0"/>
        <v>26.14</v>
      </c>
      <c r="V18" s="6"/>
    </row>
    <row r="19" spans="1:23" s="4" customFormat="1" x14ac:dyDescent="0.45">
      <c r="F19" s="4" t="s">
        <v>170</v>
      </c>
      <c r="G19" s="4" t="s">
        <v>395</v>
      </c>
      <c r="H19" s="4" t="s">
        <v>34</v>
      </c>
      <c r="J19" s="5">
        <f>(M19+N19)/L19</f>
        <v>25.920817369093228</v>
      </c>
      <c r="K19" s="5"/>
      <c r="L19" s="61">
        <f>L17</f>
        <v>7.83</v>
      </c>
      <c r="M19" s="6">
        <f t="shared" ref="M19:T19" si="4">ROUND(SUM(M17:M18),2)</f>
        <v>176.82</v>
      </c>
      <c r="N19" s="6">
        <f t="shared" si="4"/>
        <v>26.14</v>
      </c>
      <c r="O19" s="6">
        <f t="shared" si="4"/>
        <v>118.9</v>
      </c>
      <c r="P19" s="6">
        <f t="shared" si="4"/>
        <v>9</v>
      </c>
      <c r="Q19" s="6">
        <f t="shared" si="4"/>
        <v>0</v>
      </c>
      <c r="R19" s="6">
        <f t="shared" si="4"/>
        <v>0</v>
      </c>
      <c r="S19" s="6">
        <f t="shared" si="4"/>
        <v>0</v>
      </c>
      <c r="T19" s="6">
        <f t="shared" si="4"/>
        <v>0</v>
      </c>
      <c r="U19" s="6">
        <f t="shared" si="0"/>
        <v>330.86</v>
      </c>
      <c r="V19" s="6"/>
    </row>
    <row r="20" spans="1:23" x14ac:dyDescent="0.45">
      <c r="A20" s="7"/>
      <c r="B20" s="7"/>
      <c r="C20" s="7"/>
      <c r="D20" s="7"/>
      <c r="E20" s="7"/>
      <c r="F20" s="7"/>
      <c r="G20" s="7"/>
      <c r="H20" s="7"/>
      <c r="I20" s="7"/>
      <c r="J20" s="9"/>
      <c r="K20" s="7"/>
      <c r="L20" s="60"/>
      <c r="M20" s="9"/>
      <c r="N20" s="9"/>
      <c r="O20" s="9"/>
      <c r="P20" s="9"/>
      <c r="Q20" s="9"/>
      <c r="R20" s="9"/>
      <c r="S20" s="9"/>
      <c r="T20" s="9"/>
      <c r="U20" s="9">
        <f t="shared" si="0"/>
        <v>0</v>
      </c>
    </row>
    <row r="21" spans="1:23" s="1" customFormat="1" x14ac:dyDescent="0.4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J21" s="2" t="s">
        <v>8</v>
      </c>
      <c r="L21" s="63" t="s">
        <v>9</v>
      </c>
      <c r="M21" s="2" t="s">
        <v>10</v>
      </c>
      <c r="N21" s="2" t="s">
        <v>11</v>
      </c>
      <c r="O21" s="2" t="s">
        <v>12</v>
      </c>
      <c r="P21" s="2" t="s">
        <v>13</v>
      </c>
      <c r="Q21" s="2" t="s">
        <v>14</v>
      </c>
      <c r="R21" s="2" t="s">
        <v>15</v>
      </c>
      <c r="S21" s="2" t="s">
        <v>16</v>
      </c>
      <c r="T21" s="2" t="s">
        <v>137</v>
      </c>
      <c r="U21" s="2" t="str">
        <f t="shared" si="0"/>
        <v>Total Gross Pay</v>
      </c>
      <c r="V21" s="2"/>
    </row>
    <row r="22" spans="1:23" s="7" customFormat="1" x14ac:dyDescent="0.45">
      <c r="A22" s="7" t="s">
        <v>383</v>
      </c>
      <c r="B22" s="7" t="s">
        <v>384</v>
      </c>
      <c r="C22" s="7" t="s">
        <v>385</v>
      </c>
      <c r="D22" s="7" t="s">
        <v>386</v>
      </c>
      <c r="E22" s="7" t="s">
        <v>149</v>
      </c>
      <c r="F22" s="7" t="s">
        <v>397</v>
      </c>
      <c r="G22" s="7" t="s">
        <v>398</v>
      </c>
      <c r="H22" s="7" t="s">
        <v>399</v>
      </c>
      <c r="J22" s="9">
        <f>M22/L22</f>
        <v>33.66338406445837</v>
      </c>
      <c r="L22" s="60">
        <v>11.17</v>
      </c>
      <c r="M22" s="9">
        <v>376.02</v>
      </c>
      <c r="N22" s="9"/>
      <c r="O22" s="9">
        <v>250.87</v>
      </c>
      <c r="P22" s="9">
        <v>13.5</v>
      </c>
      <c r="Q22" s="9">
        <v>0</v>
      </c>
      <c r="R22" s="9">
        <v>0</v>
      </c>
      <c r="S22" s="9">
        <v>0</v>
      </c>
      <c r="T22" s="9">
        <v>0</v>
      </c>
      <c r="U22" s="9">
        <f t="shared" si="0"/>
        <v>640.39</v>
      </c>
      <c r="V22" s="9"/>
      <c r="W22" s="9"/>
    </row>
    <row r="23" spans="1:23" s="7" customFormat="1" x14ac:dyDescent="0.45">
      <c r="A23" s="7" t="s">
        <v>383</v>
      </c>
      <c r="B23" s="7" t="s">
        <v>384</v>
      </c>
      <c r="C23" s="7" t="s">
        <v>385</v>
      </c>
      <c r="D23" s="7" t="s">
        <v>388</v>
      </c>
      <c r="E23" s="7" t="s">
        <v>156</v>
      </c>
      <c r="F23" s="7" t="s">
        <v>397</v>
      </c>
      <c r="G23" s="7" t="s">
        <v>398</v>
      </c>
      <c r="H23" s="7" t="s">
        <v>399</v>
      </c>
      <c r="J23" s="9">
        <f>M23/L23</f>
        <v>34.168473728106754</v>
      </c>
      <c r="L23" s="60">
        <v>11.99</v>
      </c>
      <c r="M23" s="9">
        <v>409.68</v>
      </c>
      <c r="N23" s="9"/>
      <c r="O23" s="9">
        <v>375.03</v>
      </c>
      <c r="P23" s="9">
        <v>13.5</v>
      </c>
      <c r="Q23" s="9">
        <v>0</v>
      </c>
      <c r="R23" s="9">
        <v>0</v>
      </c>
      <c r="S23" s="9">
        <v>0</v>
      </c>
      <c r="T23" s="9">
        <v>0</v>
      </c>
      <c r="U23" s="9">
        <f t="shared" si="0"/>
        <v>798.21</v>
      </c>
      <c r="V23" s="9"/>
      <c r="W23" s="9"/>
    </row>
    <row r="24" spans="1:23" s="7" customFormat="1" x14ac:dyDescent="0.45">
      <c r="A24" s="7" t="s">
        <v>383</v>
      </c>
      <c r="B24" s="7" t="s">
        <v>384</v>
      </c>
      <c r="C24" s="7" t="s">
        <v>385</v>
      </c>
      <c r="D24" s="7" t="s">
        <v>390</v>
      </c>
      <c r="E24" s="7" t="s">
        <v>391</v>
      </c>
      <c r="F24" s="7" t="s">
        <v>397</v>
      </c>
      <c r="G24" s="7" t="s">
        <v>398</v>
      </c>
      <c r="H24" s="7" t="s">
        <v>399</v>
      </c>
      <c r="J24" s="9">
        <f>M24/L24</f>
        <v>21.607874015748035</v>
      </c>
      <c r="L24" s="60">
        <v>12.7</v>
      </c>
      <c r="M24" s="9">
        <v>274.42</v>
      </c>
      <c r="N24" s="9"/>
      <c r="O24" s="9">
        <v>184.53</v>
      </c>
      <c r="P24" s="9">
        <v>13.5</v>
      </c>
      <c r="Q24" s="9">
        <v>0</v>
      </c>
      <c r="R24" s="9">
        <v>0</v>
      </c>
      <c r="S24" s="9">
        <v>0</v>
      </c>
      <c r="T24" s="9">
        <v>0</v>
      </c>
      <c r="U24" s="9">
        <f t="shared" si="0"/>
        <v>472.45</v>
      </c>
      <c r="V24" s="9"/>
      <c r="W24" s="9"/>
    </row>
    <row r="25" spans="1:23" s="4" customFormat="1" x14ac:dyDescent="0.45">
      <c r="H25" s="4" t="s">
        <v>335</v>
      </c>
      <c r="J25" s="5">
        <f>M25/L25</f>
        <v>29.562744004461795</v>
      </c>
      <c r="K25" s="5"/>
      <c r="L25" s="61">
        <f t="shared" ref="L25:T25" si="5">ROUND(SUM(L22:L24),2)</f>
        <v>35.86</v>
      </c>
      <c r="M25" s="6">
        <f t="shared" si="5"/>
        <v>1060.1199999999999</v>
      </c>
      <c r="N25" s="6">
        <f t="shared" si="5"/>
        <v>0</v>
      </c>
      <c r="O25" s="6">
        <f t="shared" si="5"/>
        <v>810.43</v>
      </c>
      <c r="P25" s="6">
        <f t="shared" si="5"/>
        <v>40.5</v>
      </c>
      <c r="Q25" s="6">
        <f t="shared" si="5"/>
        <v>0</v>
      </c>
      <c r="R25" s="6">
        <f t="shared" si="5"/>
        <v>0</v>
      </c>
      <c r="S25" s="6">
        <f t="shared" si="5"/>
        <v>0</v>
      </c>
      <c r="T25" s="6">
        <f t="shared" si="5"/>
        <v>0</v>
      </c>
      <c r="U25" s="6">
        <f t="shared" si="0"/>
        <v>1911.05</v>
      </c>
      <c r="V25" s="6"/>
    </row>
    <row r="26" spans="1:23" s="7" customFormat="1" x14ac:dyDescent="0.45">
      <c r="J26" s="9"/>
      <c r="L26" s="60"/>
      <c r="M26" s="9"/>
      <c r="N26" s="9"/>
      <c r="O26" s="9"/>
      <c r="P26" s="9"/>
      <c r="Q26" s="9"/>
      <c r="R26" s="9"/>
      <c r="S26" s="9"/>
      <c r="T26" s="9"/>
      <c r="U26" s="9">
        <f t="shared" si="0"/>
        <v>0</v>
      </c>
      <c r="V26" s="9"/>
      <c r="W26" s="9"/>
    </row>
    <row r="27" spans="1:23" s="1" customFormat="1" x14ac:dyDescent="0.4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J27" s="2" t="s">
        <v>8</v>
      </c>
      <c r="L27" s="63" t="s">
        <v>9</v>
      </c>
      <c r="M27" s="2" t="s">
        <v>10</v>
      </c>
      <c r="N27" s="2" t="s">
        <v>11</v>
      </c>
      <c r="O27" s="2" t="s">
        <v>12</v>
      </c>
      <c r="P27" s="2" t="s">
        <v>13</v>
      </c>
      <c r="Q27" s="2" t="s">
        <v>14</v>
      </c>
      <c r="R27" s="2" t="s">
        <v>15</v>
      </c>
      <c r="S27" s="2" t="s">
        <v>16</v>
      </c>
      <c r="T27" s="2" t="s">
        <v>137</v>
      </c>
      <c r="U27" s="2" t="str">
        <f t="shared" si="0"/>
        <v>Total Gross Pay</v>
      </c>
      <c r="V27" s="2"/>
    </row>
    <row r="28" spans="1:23" x14ac:dyDescent="0.45">
      <c r="A28" s="7" t="s">
        <v>383</v>
      </c>
      <c r="B28" s="7" t="s">
        <v>384</v>
      </c>
      <c r="C28" s="7" t="s">
        <v>385</v>
      </c>
      <c r="D28" s="7" t="s">
        <v>388</v>
      </c>
      <c r="E28" s="7" t="s">
        <v>156</v>
      </c>
      <c r="F28" s="7" t="s">
        <v>400</v>
      </c>
      <c r="G28" s="7" t="s">
        <v>401</v>
      </c>
      <c r="H28" s="7" t="s">
        <v>402</v>
      </c>
      <c r="I28" s="7"/>
      <c r="J28" s="9">
        <f>M28/L28</f>
        <v>34.168473728106754</v>
      </c>
      <c r="K28" s="7"/>
      <c r="L28" s="60">
        <v>11.99</v>
      </c>
      <c r="M28" s="9">
        <v>409.68</v>
      </c>
      <c r="N28" s="9"/>
      <c r="O28" s="9">
        <v>375.03</v>
      </c>
      <c r="P28" s="9">
        <v>13.5</v>
      </c>
      <c r="Q28" s="9">
        <v>0</v>
      </c>
      <c r="R28" s="9">
        <v>0</v>
      </c>
      <c r="S28" s="9">
        <v>0</v>
      </c>
      <c r="T28" s="9">
        <v>0</v>
      </c>
      <c r="U28" s="9">
        <f t="shared" si="0"/>
        <v>798.21</v>
      </c>
    </row>
    <row r="29" spans="1:23" s="4" customFormat="1" x14ac:dyDescent="0.45">
      <c r="H29" s="4" t="s">
        <v>335</v>
      </c>
      <c r="J29" s="5">
        <f>M29/L29</f>
        <v>34.168473728106754</v>
      </c>
      <c r="K29" s="5"/>
      <c r="L29" s="61">
        <f t="shared" ref="L29:T29" si="6">ROUND(SUM(L28:L28),2)</f>
        <v>11.99</v>
      </c>
      <c r="M29" s="6">
        <f t="shared" si="6"/>
        <v>409.68</v>
      </c>
      <c r="N29" s="6">
        <f t="shared" si="6"/>
        <v>0</v>
      </c>
      <c r="O29" s="6">
        <f t="shared" si="6"/>
        <v>375.03</v>
      </c>
      <c r="P29" s="6">
        <f t="shared" si="6"/>
        <v>13.5</v>
      </c>
      <c r="Q29" s="6">
        <f t="shared" si="6"/>
        <v>0</v>
      </c>
      <c r="R29" s="6">
        <f t="shared" si="6"/>
        <v>0</v>
      </c>
      <c r="S29" s="6">
        <f t="shared" si="6"/>
        <v>0</v>
      </c>
      <c r="T29" s="6">
        <f t="shared" si="6"/>
        <v>0</v>
      </c>
      <c r="U29" s="6">
        <f t="shared" si="0"/>
        <v>798.21</v>
      </c>
      <c r="V29" s="6"/>
    </row>
    <row r="30" spans="1:23" x14ac:dyDescent="0.45">
      <c r="A30" s="7"/>
      <c r="B30" s="7"/>
      <c r="C30" s="7"/>
      <c r="D30" s="7"/>
      <c r="E30" s="7"/>
      <c r="F30" s="7"/>
      <c r="G30" s="7"/>
      <c r="H30" s="7"/>
      <c r="J30" s="9"/>
      <c r="K30" s="7"/>
      <c r="L30" s="60"/>
      <c r="M30" s="9"/>
      <c r="N30" s="9"/>
      <c r="O30" s="9"/>
      <c r="P30" s="9"/>
      <c r="Q30" s="9"/>
      <c r="R30" s="9"/>
      <c r="S30" s="9"/>
      <c r="T30" s="9"/>
      <c r="U30" s="9">
        <f t="shared" si="0"/>
        <v>0</v>
      </c>
    </row>
    <row r="31" spans="1:23" s="1" customFormat="1" x14ac:dyDescent="0.4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J31" s="2" t="s">
        <v>8</v>
      </c>
      <c r="L31" s="63" t="s">
        <v>9</v>
      </c>
      <c r="M31" s="2" t="s">
        <v>10</v>
      </c>
      <c r="N31" s="2" t="s">
        <v>11</v>
      </c>
      <c r="O31" s="2" t="s">
        <v>12</v>
      </c>
      <c r="P31" s="2" t="s">
        <v>13</v>
      </c>
      <c r="Q31" s="2" t="s">
        <v>14</v>
      </c>
      <c r="R31" s="2" t="s">
        <v>15</v>
      </c>
      <c r="S31" s="2" t="s">
        <v>16</v>
      </c>
      <c r="T31" s="2" t="s">
        <v>137</v>
      </c>
      <c r="U31" s="2" t="str">
        <f t="shared" si="0"/>
        <v>Total Gross Pay</v>
      </c>
      <c r="V31" s="2"/>
    </row>
    <row r="32" spans="1:23" x14ac:dyDescent="0.45">
      <c r="A32" s="7" t="s">
        <v>383</v>
      </c>
      <c r="B32" s="7" t="s">
        <v>384</v>
      </c>
      <c r="C32" s="7" t="s">
        <v>385</v>
      </c>
      <c r="D32" s="7" t="s">
        <v>390</v>
      </c>
      <c r="E32" s="7" t="s">
        <v>391</v>
      </c>
      <c r="F32" s="7" t="s">
        <v>403</v>
      </c>
      <c r="G32" s="7" t="s">
        <v>404</v>
      </c>
      <c r="H32" s="7" t="s">
        <v>405</v>
      </c>
      <c r="I32" s="7"/>
      <c r="J32" s="9">
        <f>M32/L32</f>
        <v>21.710443037974684</v>
      </c>
      <c r="K32" s="7"/>
      <c r="L32" s="60">
        <v>12.64</v>
      </c>
      <c r="M32" s="9">
        <v>274.42</v>
      </c>
      <c r="N32" s="9"/>
      <c r="O32" s="9">
        <v>184.53</v>
      </c>
      <c r="P32" s="9">
        <v>13.5</v>
      </c>
      <c r="Q32" s="9">
        <v>0</v>
      </c>
      <c r="R32" s="9">
        <v>0</v>
      </c>
      <c r="S32" s="9">
        <v>0</v>
      </c>
      <c r="T32" s="9">
        <v>0</v>
      </c>
      <c r="U32" s="9">
        <f t="shared" si="0"/>
        <v>472.45</v>
      </c>
    </row>
    <row r="33" spans="1:23" s="4" customFormat="1" x14ac:dyDescent="0.45">
      <c r="H33" s="4" t="s">
        <v>335</v>
      </c>
      <c r="J33" s="5">
        <f>M33/L33</f>
        <v>21.710443037974684</v>
      </c>
      <c r="K33" s="5"/>
      <c r="L33" s="61">
        <f t="shared" ref="L33:T33" si="7">ROUND(SUM(L32:L32),2)</f>
        <v>12.64</v>
      </c>
      <c r="M33" s="6">
        <f t="shared" si="7"/>
        <v>274.42</v>
      </c>
      <c r="N33" s="6">
        <f t="shared" si="7"/>
        <v>0</v>
      </c>
      <c r="O33" s="6">
        <f t="shared" si="7"/>
        <v>184.53</v>
      </c>
      <c r="P33" s="6">
        <f t="shared" si="7"/>
        <v>13.5</v>
      </c>
      <c r="Q33" s="6">
        <f t="shared" si="7"/>
        <v>0</v>
      </c>
      <c r="R33" s="6">
        <f t="shared" si="7"/>
        <v>0</v>
      </c>
      <c r="S33" s="6">
        <f t="shared" si="7"/>
        <v>0</v>
      </c>
      <c r="T33" s="6">
        <f t="shared" si="7"/>
        <v>0</v>
      </c>
      <c r="U33" s="6">
        <f t="shared" si="0"/>
        <v>472.45</v>
      </c>
      <c r="V33" s="6"/>
    </row>
    <row r="34" spans="1:23" s="4" customFormat="1" x14ac:dyDescent="0.45">
      <c r="H34" s="4" t="s">
        <v>33</v>
      </c>
      <c r="J34" s="5">
        <f>MAX(0,25.92-(M33+N33)/L33)</f>
        <v>4.2095569620253173</v>
      </c>
      <c r="K34" s="5"/>
      <c r="L34" s="61">
        <f>L33</f>
        <v>12.64</v>
      </c>
      <c r="M34" s="6"/>
      <c r="N34" s="6">
        <f>ROUNDUP(MAX(0,ROUND(L33*25.92-M33-N33,4)),2)</f>
        <v>53.21</v>
      </c>
      <c r="O34" s="6"/>
      <c r="P34" s="6"/>
      <c r="Q34" s="6"/>
      <c r="R34" s="6"/>
      <c r="S34" s="6"/>
      <c r="T34" s="6"/>
      <c r="U34" s="6">
        <f t="shared" si="0"/>
        <v>53.21</v>
      </c>
      <c r="V34" s="6"/>
    </row>
    <row r="35" spans="1:23" s="4" customFormat="1" x14ac:dyDescent="0.45">
      <c r="F35" s="4" t="s">
        <v>403</v>
      </c>
      <c r="G35" s="4" t="s">
        <v>404</v>
      </c>
      <c r="H35" s="4" t="s">
        <v>34</v>
      </c>
      <c r="J35" s="5">
        <f>(M35+N35)/L35</f>
        <v>25.92009493670886</v>
      </c>
      <c r="K35" s="5"/>
      <c r="L35" s="61">
        <f>L33</f>
        <v>12.64</v>
      </c>
      <c r="M35" s="6">
        <f t="shared" ref="M35:T35" si="8">ROUND(SUM(M33:M34),2)</f>
        <v>274.42</v>
      </c>
      <c r="N35" s="6">
        <f t="shared" si="8"/>
        <v>53.21</v>
      </c>
      <c r="O35" s="6">
        <f t="shared" si="8"/>
        <v>184.53</v>
      </c>
      <c r="P35" s="6">
        <f t="shared" si="8"/>
        <v>13.5</v>
      </c>
      <c r="Q35" s="6">
        <f t="shared" si="8"/>
        <v>0</v>
      </c>
      <c r="R35" s="6">
        <f t="shared" si="8"/>
        <v>0</v>
      </c>
      <c r="S35" s="6">
        <f t="shared" si="8"/>
        <v>0</v>
      </c>
      <c r="T35" s="6">
        <f t="shared" si="8"/>
        <v>0</v>
      </c>
      <c r="U35" s="6">
        <f t="shared" si="0"/>
        <v>525.66</v>
      </c>
      <c r="V35" s="6"/>
    </row>
    <row r="36" spans="1:23" x14ac:dyDescent="0.45">
      <c r="A36" s="7"/>
      <c r="B36" s="7"/>
      <c r="C36" s="7"/>
      <c r="D36" s="7"/>
      <c r="E36" s="7"/>
      <c r="F36" s="7"/>
      <c r="G36" s="7"/>
      <c r="H36" s="7"/>
      <c r="I36" s="7"/>
      <c r="J36" s="9"/>
      <c r="K36" s="7"/>
      <c r="L36" s="60"/>
      <c r="M36" s="9"/>
      <c r="N36" s="9"/>
      <c r="O36" s="9"/>
      <c r="P36" s="9"/>
      <c r="Q36" s="9"/>
      <c r="R36" s="9"/>
      <c r="S36" s="9"/>
      <c r="T36" s="9"/>
      <c r="U36" s="9">
        <f t="shared" si="0"/>
        <v>0</v>
      </c>
    </row>
    <row r="37" spans="1:23" s="1" customFormat="1" x14ac:dyDescent="0.4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J37" s="2" t="s">
        <v>8</v>
      </c>
      <c r="L37" s="63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2" t="s">
        <v>137</v>
      </c>
      <c r="U37" s="2" t="str">
        <f t="shared" si="0"/>
        <v>Total Gross Pay</v>
      </c>
      <c r="V37" s="2"/>
    </row>
    <row r="38" spans="1:23" x14ac:dyDescent="0.45">
      <c r="A38" s="7" t="s">
        <v>383</v>
      </c>
      <c r="B38" s="7" t="s">
        <v>384</v>
      </c>
      <c r="C38" s="7" t="s">
        <v>385</v>
      </c>
      <c r="D38" s="7" t="s">
        <v>390</v>
      </c>
      <c r="E38" s="7" t="s">
        <v>391</v>
      </c>
      <c r="F38" s="7" t="s">
        <v>406</v>
      </c>
      <c r="G38" s="7" t="s">
        <v>407</v>
      </c>
      <c r="H38" s="7" t="s">
        <v>408</v>
      </c>
      <c r="I38" s="7"/>
      <c r="J38" s="9">
        <f>M38/L38</f>
        <v>34.08944099378882</v>
      </c>
      <c r="K38" s="7"/>
      <c r="L38" s="60">
        <v>8.0500000000000007</v>
      </c>
      <c r="M38" s="9">
        <v>274.42</v>
      </c>
      <c r="N38" s="9"/>
      <c r="O38" s="9">
        <v>184.53</v>
      </c>
      <c r="P38" s="9">
        <v>9</v>
      </c>
      <c r="Q38" s="9">
        <v>0</v>
      </c>
      <c r="R38" s="9">
        <v>0</v>
      </c>
      <c r="S38" s="9">
        <v>0</v>
      </c>
      <c r="T38" s="9">
        <v>0</v>
      </c>
      <c r="U38" s="9">
        <f t="shared" si="0"/>
        <v>467.95</v>
      </c>
    </row>
    <row r="39" spans="1:23" s="4" customFormat="1" x14ac:dyDescent="0.45">
      <c r="H39" s="4" t="s">
        <v>335</v>
      </c>
      <c r="J39" s="5">
        <f>M39/L39</f>
        <v>34.08944099378882</v>
      </c>
      <c r="K39" s="5"/>
      <c r="L39" s="61">
        <f t="shared" ref="L39:T39" si="9">ROUND(SUM(L38:L38),2)</f>
        <v>8.0500000000000007</v>
      </c>
      <c r="M39" s="6">
        <f t="shared" si="9"/>
        <v>274.42</v>
      </c>
      <c r="N39" s="6">
        <f t="shared" si="9"/>
        <v>0</v>
      </c>
      <c r="O39" s="6">
        <f t="shared" si="9"/>
        <v>184.53</v>
      </c>
      <c r="P39" s="6">
        <f t="shared" si="9"/>
        <v>9</v>
      </c>
      <c r="Q39" s="6">
        <f t="shared" si="9"/>
        <v>0</v>
      </c>
      <c r="R39" s="6">
        <f t="shared" si="9"/>
        <v>0</v>
      </c>
      <c r="S39" s="6">
        <f t="shared" si="9"/>
        <v>0</v>
      </c>
      <c r="T39" s="6">
        <f t="shared" si="9"/>
        <v>0</v>
      </c>
      <c r="U39" s="6">
        <f t="shared" si="0"/>
        <v>467.95</v>
      </c>
      <c r="V39" s="6"/>
    </row>
    <row r="40" spans="1:23" x14ac:dyDescent="0.45">
      <c r="A40" s="7"/>
      <c r="B40" s="7"/>
      <c r="C40" s="7"/>
      <c r="D40" s="7"/>
      <c r="E40" s="7"/>
      <c r="F40" s="7"/>
      <c r="G40" s="7"/>
      <c r="H40" s="7"/>
      <c r="I40" s="7"/>
      <c r="J40" s="9"/>
      <c r="K40" s="7"/>
      <c r="L40" s="60"/>
      <c r="M40" s="9"/>
      <c r="N40" s="9"/>
      <c r="O40" s="9"/>
      <c r="P40" s="9"/>
      <c r="Q40" s="9"/>
      <c r="R40" s="9"/>
      <c r="S40" s="9"/>
      <c r="T40" s="9"/>
      <c r="U40" s="9">
        <f t="shared" si="0"/>
        <v>0</v>
      </c>
    </row>
    <row r="41" spans="1:23" s="1" customFormat="1" x14ac:dyDescent="0.4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J41" s="2" t="s">
        <v>8</v>
      </c>
      <c r="L41" s="63" t="s">
        <v>9</v>
      </c>
      <c r="M41" s="2" t="s">
        <v>10</v>
      </c>
      <c r="N41" s="2" t="s">
        <v>11</v>
      </c>
      <c r="O41" s="2" t="s">
        <v>12</v>
      </c>
      <c r="P41" s="2" t="s">
        <v>13</v>
      </c>
      <c r="Q41" s="2" t="s">
        <v>14</v>
      </c>
      <c r="R41" s="2" t="s">
        <v>15</v>
      </c>
      <c r="S41" s="2" t="s">
        <v>16</v>
      </c>
      <c r="T41" s="2" t="s">
        <v>137</v>
      </c>
      <c r="U41" s="2" t="str">
        <f t="shared" si="0"/>
        <v>Total Gross Pay</v>
      </c>
      <c r="V41" s="2"/>
    </row>
    <row r="42" spans="1:23" x14ac:dyDescent="0.45">
      <c r="A42" s="7" t="s">
        <v>383</v>
      </c>
      <c r="B42" s="7" t="s">
        <v>384</v>
      </c>
      <c r="C42" s="7" t="s">
        <v>385</v>
      </c>
      <c r="D42" s="7" t="s">
        <v>386</v>
      </c>
      <c r="E42" s="7" t="s">
        <v>149</v>
      </c>
      <c r="F42" s="7" t="s">
        <v>409</v>
      </c>
      <c r="G42" s="7" t="s">
        <v>179</v>
      </c>
      <c r="H42" s="7" t="s">
        <v>410</v>
      </c>
      <c r="I42" s="7"/>
      <c r="J42" s="9">
        <f>M42/L42</f>
        <v>33.693548387096769</v>
      </c>
      <c r="K42" s="7"/>
      <c r="L42" s="60">
        <v>11.16</v>
      </c>
      <c r="M42" s="9">
        <v>376.02</v>
      </c>
      <c r="N42" s="9"/>
      <c r="O42" s="9">
        <v>250.87</v>
      </c>
      <c r="P42" s="9">
        <v>13.5</v>
      </c>
      <c r="Q42" s="9">
        <v>0</v>
      </c>
      <c r="R42" s="9">
        <v>0</v>
      </c>
      <c r="S42" s="9">
        <v>0</v>
      </c>
      <c r="T42" s="9">
        <v>0</v>
      </c>
      <c r="U42" s="9">
        <f t="shared" si="0"/>
        <v>640.39</v>
      </c>
    </row>
    <row r="43" spans="1:23" x14ac:dyDescent="0.45">
      <c r="A43" s="7" t="s">
        <v>383</v>
      </c>
      <c r="B43" s="7" t="s">
        <v>384</v>
      </c>
      <c r="C43" s="7" t="s">
        <v>385</v>
      </c>
      <c r="D43" s="7" t="s">
        <v>388</v>
      </c>
      <c r="E43" s="7" t="s">
        <v>156</v>
      </c>
      <c r="F43" s="7" t="s">
        <v>409</v>
      </c>
      <c r="G43" s="7" t="s">
        <v>179</v>
      </c>
      <c r="H43" s="7" t="s">
        <v>410</v>
      </c>
      <c r="I43" s="7"/>
      <c r="J43" s="9">
        <f>M43/L43</f>
        <v>33.580327868852464</v>
      </c>
      <c r="K43" s="7"/>
      <c r="L43" s="60">
        <v>12.2</v>
      </c>
      <c r="M43" s="9">
        <v>409.68</v>
      </c>
      <c r="N43" s="9"/>
      <c r="O43" s="9">
        <v>375.03</v>
      </c>
      <c r="P43" s="9">
        <v>13.5</v>
      </c>
      <c r="Q43" s="9">
        <v>0</v>
      </c>
      <c r="R43" s="9">
        <v>0</v>
      </c>
      <c r="S43" s="9">
        <v>0</v>
      </c>
      <c r="T43" s="9">
        <v>0</v>
      </c>
      <c r="U43" s="9">
        <f t="shared" si="0"/>
        <v>798.21</v>
      </c>
    </row>
    <row r="44" spans="1:23" x14ac:dyDescent="0.45">
      <c r="A44" s="7" t="s">
        <v>383</v>
      </c>
      <c r="B44" s="7" t="s">
        <v>384</v>
      </c>
      <c r="C44" s="7" t="s">
        <v>385</v>
      </c>
      <c r="D44" s="7" t="s">
        <v>390</v>
      </c>
      <c r="E44" s="7" t="s">
        <v>391</v>
      </c>
      <c r="F44" s="7" t="s">
        <v>409</v>
      </c>
      <c r="G44" s="7" t="s">
        <v>179</v>
      </c>
      <c r="H44" s="7" t="s">
        <v>410</v>
      </c>
      <c r="I44" s="7"/>
      <c r="J44" s="9">
        <f>M44/L44</f>
        <v>21.67614533965245</v>
      </c>
      <c r="K44" s="7"/>
      <c r="L44" s="60">
        <v>12.66</v>
      </c>
      <c r="M44" s="9">
        <v>274.42</v>
      </c>
      <c r="N44" s="9"/>
      <c r="O44" s="9">
        <v>184.53</v>
      </c>
      <c r="P44" s="9">
        <v>13.5</v>
      </c>
      <c r="Q44" s="9">
        <v>0</v>
      </c>
      <c r="R44" s="9">
        <v>0</v>
      </c>
      <c r="S44" s="9">
        <v>0</v>
      </c>
      <c r="T44" s="9">
        <v>0</v>
      </c>
      <c r="U44" s="9">
        <f>ROUND(SUM(M44:P44,R44:T44),2)</f>
        <v>472.45</v>
      </c>
      <c r="W44" s="9"/>
    </row>
    <row r="45" spans="1:23" s="4" customFormat="1" x14ac:dyDescent="0.45">
      <c r="H45" s="4" t="s">
        <v>335</v>
      </c>
      <c r="J45" s="5">
        <f>M45/L45</f>
        <v>29.431426985008322</v>
      </c>
      <c r="K45" s="5"/>
      <c r="L45" s="61">
        <f t="shared" ref="L45:U45" si="10">ROUND(SUM(L42:L44),2)</f>
        <v>36.020000000000003</v>
      </c>
      <c r="M45" s="6">
        <f t="shared" si="10"/>
        <v>1060.1199999999999</v>
      </c>
      <c r="N45" s="6">
        <f t="shared" si="10"/>
        <v>0</v>
      </c>
      <c r="O45" s="6">
        <f t="shared" si="10"/>
        <v>810.43</v>
      </c>
      <c r="P45" s="6">
        <f t="shared" si="10"/>
        <v>40.5</v>
      </c>
      <c r="Q45" s="6">
        <f t="shared" si="10"/>
        <v>0</v>
      </c>
      <c r="R45" s="6">
        <f t="shared" si="10"/>
        <v>0</v>
      </c>
      <c r="S45" s="6">
        <f t="shared" si="10"/>
        <v>0</v>
      </c>
      <c r="T45" s="6">
        <f t="shared" si="10"/>
        <v>0</v>
      </c>
      <c r="U45" s="6">
        <f t="shared" si="10"/>
        <v>1911.05</v>
      </c>
      <c r="V45" s="6"/>
    </row>
    <row r="46" spans="1:23" x14ac:dyDescent="0.45">
      <c r="J46" s="9"/>
      <c r="K46" s="7"/>
      <c r="L46" s="60"/>
      <c r="M46" s="9"/>
      <c r="N46" s="9"/>
      <c r="O46" s="9"/>
      <c r="P46" s="9"/>
      <c r="Q46" s="9"/>
      <c r="R46" s="9"/>
      <c r="S46" s="9"/>
      <c r="T46" s="9"/>
      <c r="U46" s="9"/>
    </row>
    <row r="47" spans="1:23" s="1" customFormat="1" x14ac:dyDescent="0.4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J47" s="2" t="s">
        <v>8</v>
      </c>
      <c r="L47" s="63" t="s">
        <v>9</v>
      </c>
      <c r="M47" s="2" t="s">
        <v>10</v>
      </c>
      <c r="N47" s="2" t="s">
        <v>11</v>
      </c>
      <c r="O47" s="2" t="s">
        <v>12</v>
      </c>
      <c r="P47" s="2" t="s">
        <v>13</v>
      </c>
      <c r="Q47" s="2" t="s">
        <v>14</v>
      </c>
      <c r="R47" s="2" t="s">
        <v>15</v>
      </c>
      <c r="S47" s="2" t="s">
        <v>16</v>
      </c>
      <c r="T47" s="2" t="s">
        <v>137</v>
      </c>
      <c r="U47" s="2" t="s">
        <v>18</v>
      </c>
      <c r="V47" s="2"/>
    </row>
    <row r="48" spans="1:23" x14ac:dyDescent="0.45">
      <c r="A48" s="7" t="s">
        <v>383</v>
      </c>
      <c r="B48" s="7" t="s">
        <v>384</v>
      </c>
      <c r="C48" s="7" t="s">
        <v>385</v>
      </c>
      <c r="D48" s="7" t="s">
        <v>388</v>
      </c>
      <c r="E48" s="7" t="s">
        <v>156</v>
      </c>
      <c r="F48" s="7" t="s">
        <v>203</v>
      </c>
      <c r="G48" s="7" t="s">
        <v>411</v>
      </c>
      <c r="H48" s="7" t="s">
        <v>412</v>
      </c>
      <c r="I48" s="7"/>
      <c r="J48" s="9">
        <f>M48/L48</f>
        <v>34.054862842892767</v>
      </c>
      <c r="K48" s="7"/>
      <c r="L48" s="60">
        <v>12.03</v>
      </c>
      <c r="M48" s="9">
        <v>409.68</v>
      </c>
      <c r="N48" s="9"/>
      <c r="O48" s="9">
        <v>375.03</v>
      </c>
      <c r="P48" s="9">
        <v>13.5</v>
      </c>
      <c r="Q48" s="9">
        <v>0</v>
      </c>
      <c r="R48" s="9">
        <v>0</v>
      </c>
      <c r="S48" s="9">
        <v>0</v>
      </c>
      <c r="T48" s="9">
        <v>0</v>
      </c>
      <c r="U48" s="9">
        <f>ROUND(SUM(M48:P48,R48:T48),2)</f>
        <v>798.21</v>
      </c>
    </row>
    <row r="49" spans="1:22" x14ac:dyDescent="0.45">
      <c r="A49" s="7" t="s">
        <v>383</v>
      </c>
      <c r="B49" s="7" t="s">
        <v>384</v>
      </c>
      <c r="C49" s="7" t="s">
        <v>385</v>
      </c>
      <c r="D49" s="7" t="s">
        <v>390</v>
      </c>
      <c r="E49" s="7" t="s">
        <v>391</v>
      </c>
      <c r="F49" s="7" t="s">
        <v>203</v>
      </c>
      <c r="G49" s="7" t="s">
        <v>411</v>
      </c>
      <c r="H49" s="7" t="s">
        <v>412</v>
      </c>
      <c r="I49" s="7"/>
      <c r="J49" s="9">
        <f>M49/L49</f>
        <v>22.166397415185784</v>
      </c>
      <c r="K49" s="7"/>
      <c r="L49" s="60">
        <v>12.38</v>
      </c>
      <c r="M49" s="9">
        <v>274.42</v>
      </c>
      <c r="N49" s="9"/>
      <c r="O49" s="9">
        <v>184.53</v>
      </c>
      <c r="P49" s="9">
        <v>13.5</v>
      </c>
      <c r="Q49" s="9">
        <v>0</v>
      </c>
      <c r="R49" s="9">
        <v>0</v>
      </c>
      <c r="S49" s="9">
        <v>0</v>
      </c>
      <c r="T49" s="9">
        <v>0</v>
      </c>
      <c r="U49" s="9">
        <f>ROUND(SUM(M49:P49,R49:T49),2)</f>
        <v>472.45</v>
      </c>
    </row>
    <row r="50" spans="1:22" s="4" customFormat="1" x14ac:dyDescent="0.45">
      <c r="H50" s="4" t="s">
        <v>335</v>
      </c>
      <c r="J50" s="5">
        <f>M50/L50</f>
        <v>28.025399426464563</v>
      </c>
      <c r="K50" s="5"/>
      <c r="L50" s="61">
        <f t="shared" ref="L50:U50" si="11">ROUND(SUM(L48:L49),2)</f>
        <v>24.41</v>
      </c>
      <c r="M50" s="6">
        <f t="shared" si="11"/>
        <v>684.1</v>
      </c>
      <c r="N50" s="6">
        <f t="shared" si="11"/>
        <v>0</v>
      </c>
      <c r="O50" s="6">
        <f t="shared" si="11"/>
        <v>559.55999999999995</v>
      </c>
      <c r="P50" s="6">
        <f t="shared" si="11"/>
        <v>27</v>
      </c>
      <c r="Q50" s="6">
        <f t="shared" si="11"/>
        <v>0</v>
      </c>
      <c r="R50" s="6">
        <f t="shared" si="11"/>
        <v>0</v>
      </c>
      <c r="S50" s="6">
        <f t="shared" si="11"/>
        <v>0</v>
      </c>
      <c r="T50" s="6">
        <f t="shared" si="11"/>
        <v>0</v>
      </c>
      <c r="U50" s="6">
        <f t="shared" si="11"/>
        <v>1270.6600000000001</v>
      </c>
      <c r="V50" s="6"/>
    </row>
    <row r="51" spans="1:22" x14ac:dyDescent="0.45">
      <c r="J51" s="9"/>
      <c r="K51" s="7"/>
      <c r="L51" s="60"/>
      <c r="M51" s="9"/>
      <c r="N51" s="9"/>
      <c r="O51" s="9"/>
      <c r="P51" s="9"/>
      <c r="Q51" s="9"/>
      <c r="R51" s="9"/>
      <c r="S51" s="9"/>
      <c r="T51" s="9"/>
      <c r="U51" s="9"/>
    </row>
    <row r="52" spans="1:22" s="1" customFormat="1" x14ac:dyDescent="0.4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J52" s="2" t="s">
        <v>8</v>
      </c>
      <c r="L52" s="63" t="s">
        <v>9</v>
      </c>
      <c r="M52" s="2" t="s">
        <v>10</v>
      </c>
      <c r="N52" s="2" t="s">
        <v>11</v>
      </c>
      <c r="O52" s="2" t="s">
        <v>12</v>
      </c>
      <c r="P52" s="2" t="s">
        <v>13</v>
      </c>
      <c r="Q52" s="2" t="s">
        <v>14</v>
      </c>
      <c r="R52" s="2" t="s">
        <v>15</v>
      </c>
      <c r="S52" s="2" t="s">
        <v>16</v>
      </c>
      <c r="T52" s="2" t="s">
        <v>137</v>
      </c>
      <c r="U52" s="2" t="s">
        <v>18</v>
      </c>
      <c r="V52" s="2"/>
    </row>
    <row r="53" spans="1:22" x14ac:dyDescent="0.45">
      <c r="A53" s="7" t="s">
        <v>383</v>
      </c>
      <c r="B53" s="7" t="s">
        <v>384</v>
      </c>
      <c r="C53" s="7" t="s">
        <v>385</v>
      </c>
      <c r="D53" s="7" t="s">
        <v>386</v>
      </c>
      <c r="E53" s="7" t="s">
        <v>149</v>
      </c>
      <c r="F53" s="7" t="s">
        <v>413</v>
      </c>
      <c r="G53" s="7" t="s">
        <v>414</v>
      </c>
      <c r="H53" s="7" t="s">
        <v>415</v>
      </c>
      <c r="I53" s="7"/>
      <c r="J53" s="9">
        <f>M53/L53</f>
        <v>33.633273703041141</v>
      </c>
      <c r="K53" s="7"/>
      <c r="L53" s="60">
        <v>11.18</v>
      </c>
      <c r="M53" s="9">
        <v>376.02</v>
      </c>
      <c r="N53" s="9"/>
      <c r="O53" s="9">
        <v>250.87</v>
      </c>
      <c r="P53" s="9">
        <v>13.5</v>
      </c>
      <c r="Q53" s="9">
        <v>0</v>
      </c>
      <c r="R53" s="9">
        <v>0</v>
      </c>
      <c r="S53" s="9">
        <v>0</v>
      </c>
      <c r="T53" s="9">
        <v>0</v>
      </c>
      <c r="U53" s="9">
        <f>ROUND(SUM(M53:P53,R53:T53),2)</f>
        <v>640.39</v>
      </c>
    </row>
    <row r="54" spans="1:22" x14ac:dyDescent="0.45">
      <c r="A54" s="7" t="s">
        <v>383</v>
      </c>
      <c r="B54" s="7" t="s">
        <v>384</v>
      </c>
      <c r="C54" s="7" t="s">
        <v>385</v>
      </c>
      <c r="D54" s="7" t="s">
        <v>388</v>
      </c>
      <c r="E54" s="7" t="s">
        <v>156</v>
      </c>
      <c r="F54" s="7" t="s">
        <v>413</v>
      </c>
      <c r="G54" s="7" t="s">
        <v>414</v>
      </c>
      <c r="H54" s="7" t="s">
        <v>415</v>
      </c>
      <c r="I54" s="7"/>
      <c r="J54" s="9">
        <f>M54/L54</f>
        <v>34.142312579415503</v>
      </c>
      <c r="K54" s="7"/>
      <c r="L54" s="60">
        <v>7.87</v>
      </c>
      <c r="M54" s="9">
        <v>268.7</v>
      </c>
      <c r="N54" s="9"/>
      <c r="O54" s="9">
        <v>252.68</v>
      </c>
      <c r="P54" s="9">
        <v>9</v>
      </c>
      <c r="Q54" s="9">
        <v>0</v>
      </c>
      <c r="R54" s="9">
        <v>0</v>
      </c>
      <c r="S54" s="9">
        <v>0</v>
      </c>
      <c r="T54" s="9">
        <v>0</v>
      </c>
      <c r="U54" s="9">
        <f>ROUND(SUM(M54:P54,R54:T54),2)</f>
        <v>530.38</v>
      </c>
    </row>
    <row r="55" spans="1:22" x14ac:dyDescent="0.45">
      <c r="A55" s="7" t="s">
        <v>383</v>
      </c>
      <c r="B55" s="7" t="s">
        <v>384</v>
      </c>
      <c r="C55" s="7" t="s">
        <v>385</v>
      </c>
      <c r="D55" s="7" t="s">
        <v>390</v>
      </c>
      <c r="E55" s="7" t="s">
        <v>391</v>
      </c>
      <c r="F55" s="7" t="s">
        <v>413</v>
      </c>
      <c r="G55" s="7" t="s">
        <v>414</v>
      </c>
      <c r="H55" s="7" t="s">
        <v>415</v>
      </c>
      <c r="I55" s="7"/>
      <c r="J55" s="9">
        <f>M55/L55</f>
        <v>22.58113730929265</v>
      </c>
      <c r="K55" s="7"/>
      <c r="L55" s="60">
        <v>7.21</v>
      </c>
      <c r="M55" s="9">
        <v>162.81</v>
      </c>
      <c r="N55" s="9"/>
      <c r="O55" s="9">
        <v>109.48</v>
      </c>
      <c r="P55" s="9">
        <v>9</v>
      </c>
      <c r="Q55" s="9">
        <v>0</v>
      </c>
      <c r="R55" s="9">
        <v>0</v>
      </c>
      <c r="S55" s="9">
        <v>0</v>
      </c>
      <c r="T55" s="9">
        <v>0</v>
      </c>
      <c r="U55" s="9">
        <f>ROUND(SUM(M55:P55,R55:T55),2)</f>
        <v>281.29000000000002</v>
      </c>
    </row>
    <row r="56" spans="1:22" s="4" customFormat="1" x14ac:dyDescent="0.45">
      <c r="H56" s="4" t="s">
        <v>335</v>
      </c>
      <c r="J56" s="5">
        <f>M56/L56</f>
        <v>30.75133282559025</v>
      </c>
      <c r="K56" s="5"/>
      <c r="L56" s="61">
        <f t="shared" ref="L56:U56" si="12">ROUND(SUM(L53:L55),2)</f>
        <v>26.26</v>
      </c>
      <c r="M56" s="6">
        <f t="shared" si="12"/>
        <v>807.53</v>
      </c>
      <c r="N56" s="6">
        <f t="shared" si="12"/>
        <v>0</v>
      </c>
      <c r="O56" s="6">
        <f t="shared" si="12"/>
        <v>613.03</v>
      </c>
      <c r="P56" s="6">
        <f t="shared" si="12"/>
        <v>31.5</v>
      </c>
      <c r="Q56" s="6">
        <f t="shared" si="12"/>
        <v>0</v>
      </c>
      <c r="R56" s="6">
        <f t="shared" si="12"/>
        <v>0</v>
      </c>
      <c r="S56" s="6">
        <f t="shared" si="12"/>
        <v>0</v>
      </c>
      <c r="T56" s="6">
        <f t="shared" si="12"/>
        <v>0</v>
      </c>
      <c r="U56" s="6">
        <f t="shared" si="12"/>
        <v>1452.06</v>
      </c>
      <c r="V56" s="6"/>
    </row>
    <row r="57" spans="1:22" x14ac:dyDescent="0.45">
      <c r="J57" s="9"/>
      <c r="K57" s="7"/>
      <c r="L57" s="60"/>
      <c r="M57" s="9"/>
      <c r="N57" s="9"/>
      <c r="O57" s="9"/>
      <c r="P57" s="9"/>
      <c r="Q57" s="9"/>
      <c r="R57" s="9"/>
      <c r="S57" s="9"/>
      <c r="T57" s="9"/>
      <c r="U57" s="9"/>
    </row>
    <row r="58" spans="1:22" s="1" customFormat="1" x14ac:dyDescent="0.4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  <c r="H58" s="1" t="s">
        <v>7</v>
      </c>
      <c r="J58" s="2" t="s">
        <v>8</v>
      </c>
      <c r="L58" s="63" t="s">
        <v>9</v>
      </c>
      <c r="M58" s="2" t="s">
        <v>10</v>
      </c>
      <c r="N58" s="2" t="s">
        <v>11</v>
      </c>
      <c r="O58" s="2" t="s">
        <v>12</v>
      </c>
      <c r="P58" s="2" t="s">
        <v>13</v>
      </c>
      <c r="Q58" s="2" t="s">
        <v>14</v>
      </c>
      <c r="R58" s="2" t="s">
        <v>15</v>
      </c>
      <c r="S58" s="2" t="s">
        <v>16</v>
      </c>
      <c r="T58" s="2" t="s">
        <v>137</v>
      </c>
      <c r="U58" s="2" t="s">
        <v>18</v>
      </c>
      <c r="V58" s="2"/>
    </row>
    <row r="59" spans="1:22" x14ac:dyDescent="0.45">
      <c r="A59" s="7" t="s">
        <v>383</v>
      </c>
      <c r="B59" s="7" t="s">
        <v>384</v>
      </c>
      <c r="C59" s="7" t="s">
        <v>385</v>
      </c>
      <c r="D59" s="7" t="s">
        <v>388</v>
      </c>
      <c r="E59" s="7" t="s">
        <v>156</v>
      </c>
      <c r="F59" s="7" t="s">
        <v>416</v>
      </c>
      <c r="G59" s="7" t="s">
        <v>417</v>
      </c>
      <c r="H59" s="7" t="s">
        <v>418</v>
      </c>
      <c r="I59" s="7"/>
      <c r="J59" s="9">
        <f>M59/L59</f>
        <v>34.141927083333329</v>
      </c>
      <c r="K59" s="7"/>
      <c r="L59" s="60">
        <v>7.68</v>
      </c>
      <c r="M59" s="9">
        <v>262.20999999999998</v>
      </c>
      <c r="N59" s="9"/>
      <c r="O59" s="9">
        <v>246.58</v>
      </c>
      <c r="P59" s="9">
        <v>9</v>
      </c>
      <c r="Q59" s="9">
        <v>0</v>
      </c>
      <c r="R59" s="9">
        <v>0</v>
      </c>
      <c r="S59" s="9">
        <v>0</v>
      </c>
      <c r="T59" s="9">
        <v>0</v>
      </c>
      <c r="U59" s="9">
        <f>ROUND(SUM(M59:P59,R59:T59),2)</f>
        <v>517.79</v>
      </c>
    </row>
    <row r="60" spans="1:22" s="4" customFormat="1" x14ac:dyDescent="0.45">
      <c r="H60" s="4" t="s">
        <v>335</v>
      </c>
      <c r="J60" s="5">
        <f>M60/L60</f>
        <v>34.141927083333329</v>
      </c>
      <c r="K60" s="5"/>
      <c r="L60" s="61">
        <f t="shared" ref="L60:U60" si="13">ROUND(SUM(L59:L59),2)</f>
        <v>7.68</v>
      </c>
      <c r="M60" s="6">
        <f t="shared" si="13"/>
        <v>262.20999999999998</v>
      </c>
      <c r="N60" s="6">
        <f t="shared" si="13"/>
        <v>0</v>
      </c>
      <c r="O60" s="6">
        <f t="shared" si="13"/>
        <v>246.58</v>
      </c>
      <c r="P60" s="6">
        <f t="shared" si="13"/>
        <v>9</v>
      </c>
      <c r="Q60" s="6">
        <f t="shared" si="13"/>
        <v>0</v>
      </c>
      <c r="R60" s="6">
        <f t="shared" si="13"/>
        <v>0</v>
      </c>
      <c r="S60" s="6">
        <f t="shared" si="13"/>
        <v>0</v>
      </c>
      <c r="T60" s="6">
        <f t="shared" si="13"/>
        <v>0</v>
      </c>
      <c r="U60" s="6">
        <f t="shared" si="13"/>
        <v>517.79</v>
      </c>
      <c r="V60" s="6"/>
    </row>
    <row r="61" spans="1:22" x14ac:dyDescent="0.45">
      <c r="J61" s="9"/>
      <c r="K61" s="7"/>
      <c r="L61" s="60"/>
      <c r="M61" s="9"/>
      <c r="N61" s="9"/>
      <c r="O61" s="9"/>
      <c r="P61" s="9"/>
      <c r="Q61" s="9"/>
      <c r="R61" s="9"/>
      <c r="S61" s="9"/>
      <c r="T61" s="9"/>
      <c r="U61" s="9"/>
    </row>
    <row r="62" spans="1:22" s="1" customFormat="1" x14ac:dyDescent="0.4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J62" s="2" t="s">
        <v>8</v>
      </c>
      <c r="L62" s="63" t="s">
        <v>9</v>
      </c>
      <c r="M62" s="2" t="s">
        <v>10</v>
      </c>
      <c r="N62" s="2" t="s">
        <v>11</v>
      </c>
      <c r="O62" s="2" t="s">
        <v>12</v>
      </c>
      <c r="P62" s="2" t="s">
        <v>13</v>
      </c>
      <c r="Q62" s="2" t="s">
        <v>14</v>
      </c>
      <c r="R62" s="2" t="s">
        <v>15</v>
      </c>
      <c r="S62" s="2" t="s">
        <v>16</v>
      </c>
      <c r="T62" s="2" t="s">
        <v>137</v>
      </c>
      <c r="U62" s="2" t="s">
        <v>18</v>
      </c>
      <c r="V62" s="2"/>
    </row>
    <row r="63" spans="1:22" x14ac:dyDescent="0.45">
      <c r="A63" s="7" t="s">
        <v>383</v>
      </c>
      <c r="B63" s="7" t="s">
        <v>384</v>
      </c>
      <c r="C63" s="7" t="s">
        <v>385</v>
      </c>
      <c r="D63" s="7" t="s">
        <v>386</v>
      </c>
      <c r="E63" s="7" t="s">
        <v>149</v>
      </c>
      <c r="F63" s="7" t="s">
        <v>333</v>
      </c>
      <c r="G63" s="7" t="s">
        <v>419</v>
      </c>
      <c r="H63" s="7" t="s">
        <v>420</v>
      </c>
      <c r="I63" s="7"/>
      <c r="J63" s="9">
        <f>M63/L63</f>
        <v>33.814748201438853</v>
      </c>
      <c r="K63" s="7"/>
      <c r="L63" s="60">
        <v>11.12</v>
      </c>
      <c r="M63" s="9">
        <v>376.02</v>
      </c>
      <c r="N63" s="9"/>
      <c r="O63" s="9">
        <v>250.87</v>
      </c>
      <c r="P63" s="9">
        <v>13.5</v>
      </c>
      <c r="Q63" s="9">
        <v>0</v>
      </c>
      <c r="R63" s="9">
        <v>0</v>
      </c>
      <c r="S63" s="9">
        <v>0</v>
      </c>
      <c r="T63" s="9">
        <v>0</v>
      </c>
      <c r="U63" s="9">
        <f>ROUND(SUM(M63:P63,R63:T63),2)</f>
        <v>640.39</v>
      </c>
    </row>
    <row r="64" spans="1:22" x14ac:dyDescent="0.45">
      <c r="A64" s="7" t="s">
        <v>383</v>
      </c>
      <c r="B64" s="7" t="s">
        <v>384</v>
      </c>
      <c r="C64" s="7" t="s">
        <v>385</v>
      </c>
      <c r="D64" s="7" t="s">
        <v>388</v>
      </c>
      <c r="E64" s="7" t="s">
        <v>156</v>
      </c>
      <c r="F64" s="7" t="s">
        <v>333</v>
      </c>
      <c r="G64" s="7" t="s">
        <v>419</v>
      </c>
      <c r="H64" s="7" t="s">
        <v>420</v>
      </c>
      <c r="I64" s="7"/>
      <c r="J64" s="9">
        <f>M64/L64</f>
        <v>33.913907284768214</v>
      </c>
      <c r="K64" s="7"/>
      <c r="L64" s="60">
        <v>12.08</v>
      </c>
      <c r="M64" s="9">
        <v>409.68</v>
      </c>
      <c r="N64" s="9"/>
      <c r="O64" s="9">
        <v>375.03</v>
      </c>
      <c r="P64" s="9">
        <v>13.5</v>
      </c>
      <c r="Q64" s="9">
        <v>0</v>
      </c>
      <c r="R64" s="9">
        <v>0</v>
      </c>
      <c r="S64" s="9">
        <v>0</v>
      </c>
      <c r="T64" s="9">
        <v>0</v>
      </c>
      <c r="U64" s="9">
        <f>ROUND(SUM(M64:P64,R64:T64),2)</f>
        <v>798.21</v>
      </c>
    </row>
    <row r="65" spans="1:22" x14ac:dyDescent="0.45">
      <c r="A65" s="7" t="s">
        <v>383</v>
      </c>
      <c r="B65" s="7" t="s">
        <v>384</v>
      </c>
      <c r="C65" s="7" t="s">
        <v>385</v>
      </c>
      <c r="D65" s="7" t="s">
        <v>390</v>
      </c>
      <c r="E65" s="7" t="s">
        <v>391</v>
      </c>
      <c r="F65" s="7" t="s">
        <v>333</v>
      </c>
      <c r="G65" s="7" t="s">
        <v>419</v>
      </c>
      <c r="H65" s="7" t="s">
        <v>420</v>
      </c>
      <c r="I65" s="7"/>
      <c r="J65" s="9">
        <f>M65/L65</f>
        <v>21.67614533965245</v>
      </c>
      <c r="K65" s="7"/>
      <c r="L65" s="60">
        <v>12.66</v>
      </c>
      <c r="M65" s="9">
        <v>274.42</v>
      </c>
      <c r="N65" s="9"/>
      <c r="O65" s="9">
        <v>184.53</v>
      </c>
      <c r="P65" s="9">
        <v>13.5</v>
      </c>
      <c r="Q65" s="9">
        <v>0</v>
      </c>
      <c r="R65" s="9">
        <v>0</v>
      </c>
      <c r="S65" s="9">
        <v>0</v>
      </c>
      <c r="T65" s="9">
        <v>0</v>
      </c>
      <c r="U65" s="9">
        <f>ROUND(SUM(M65:P65,R65:T65),2)</f>
        <v>472.45</v>
      </c>
    </row>
    <row r="66" spans="1:22" s="4" customFormat="1" x14ac:dyDescent="0.45">
      <c r="H66" s="4" t="s">
        <v>335</v>
      </c>
      <c r="J66" s="5">
        <f>M66/L66</f>
        <v>29.562744004461795</v>
      </c>
      <c r="K66" s="5"/>
      <c r="L66" s="61">
        <f t="shared" ref="L66:U66" si="14">ROUND(SUM(L63:L65),2)</f>
        <v>35.86</v>
      </c>
      <c r="M66" s="6">
        <f t="shared" si="14"/>
        <v>1060.1199999999999</v>
      </c>
      <c r="N66" s="6">
        <f t="shared" si="14"/>
        <v>0</v>
      </c>
      <c r="O66" s="6">
        <f t="shared" si="14"/>
        <v>810.43</v>
      </c>
      <c r="P66" s="6">
        <f t="shared" si="14"/>
        <v>40.5</v>
      </c>
      <c r="Q66" s="6">
        <f t="shared" si="14"/>
        <v>0</v>
      </c>
      <c r="R66" s="6">
        <f t="shared" si="14"/>
        <v>0</v>
      </c>
      <c r="S66" s="6">
        <f t="shared" si="14"/>
        <v>0</v>
      </c>
      <c r="T66" s="6">
        <f t="shared" si="14"/>
        <v>0</v>
      </c>
      <c r="U66" s="6">
        <f t="shared" si="14"/>
        <v>1911.05</v>
      </c>
      <c r="V66" s="6"/>
    </row>
    <row r="67" spans="1:22" x14ac:dyDescent="0.45">
      <c r="J67" s="9"/>
      <c r="K67" s="7"/>
      <c r="L67" s="60"/>
      <c r="M67" s="9"/>
      <c r="N67" s="9"/>
      <c r="O67" s="9"/>
      <c r="P67" s="9"/>
      <c r="Q67" s="9"/>
      <c r="R67" s="9"/>
      <c r="S67" s="9"/>
      <c r="T67" s="9"/>
      <c r="U67" s="9"/>
    </row>
    <row r="68" spans="1:22" s="1" customFormat="1" x14ac:dyDescent="0.4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J68" s="2" t="s">
        <v>8</v>
      </c>
      <c r="L68" s="63" t="s">
        <v>9</v>
      </c>
      <c r="M68" s="2" t="s">
        <v>10</v>
      </c>
      <c r="N68" s="2" t="s">
        <v>11</v>
      </c>
      <c r="O68" s="2" t="s">
        <v>12</v>
      </c>
      <c r="P68" s="2" t="s">
        <v>13</v>
      </c>
      <c r="Q68" s="2" t="s">
        <v>14</v>
      </c>
      <c r="R68" s="2" t="s">
        <v>15</v>
      </c>
      <c r="S68" s="2" t="s">
        <v>16</v>
      </c>
      <c r="T68" s="2" t="s">
        <v>137</v>
      </c>
      <c r="U68" s="2" t="s">
        <v>18</v>
      </c>
      <c r="V68" s="2"/>
    </row>
    <row r="69" spans="1:22" x14ac:dyDescent="0.45">
      <c r="A69" s="7" t="s">
        <v>383</v>
      </c>
      <c r="B69" s="7" t="s">
        <v>384</v>
      </c>
      <c r="C69" s="7" t="s">
        <v>385</v>
      </c>
      <c r="D69" s="7" t="s">
        <v>386</v>
      </c>
      <c r="E69" s="7" t="s">
        <v>149</v>
      </c>
      <c r="F69" s="7" t="s">
        <v>421</v>
      </c>
      <c r="G69" s="7" t="s">
        <v>422</v>
      </c>
      <c r="H69" s="7" t="s">
        <v>423</v>
      </c>
      <c r="I69" s="7"/>
      <c r="J69" s="9">
        <f>M69/L69</f>
        <v>33.784366576819401</v>
      </c>
      <c r="K69" s="7"/>
      <c r="L69" s="60">
        <v>11.13</v>
      </c>
      <c r="M69" s="9">
        <v>376.02</v>
      </c>
      <c r="N69" s="9"/>
      <c r="O69" s="9">
        <v>250.87</v>
      </c>
      <c r="P69" s="9">
        <v>13.5</v>
      </c>
      <c r="Q69" s="9">
        <v>0</v>
      </c>
      <c r="R69" s="9">
        <v>0</v>
      </c>
      <c r="S69" s="9">
        <v>0</v>
      </c>
      <c r="T69" s="9">
        <v>0</v>
      </c>
      <c r="U69" s="9">
        <f>ROUND(SUM(M69:P69,R69:T69),2)</f>
        <v>640.39</v>
      </c>
    </row>
    <row r="70" spans="1:22" x14ac:dyDescent="0.45">
      <c r="A70" s="7" t="s">
        <v>383</v>
      </c>
      <c r="B70" s="7" t="s">
        <v>384</v>
      </c>
      <c r="C70" s="7" t="s">
        <v>385</v>
      </c>
      <c r="D70" s="7" t="s">
        <v>388</v>
      </c>
      <c r="E70" s="7" t="s">
        <v>156</v>
      </c>
      <c r="F70" s="7" t="s">
        <v>421</v>
      </c>
      <c r="G70" s="7" t="s">
        <v>422</v>
      </c>
      <c r="H70" s="7" t="s">
        <v>423</v>
      </c>
      <c r="I70" s="7"/>
      <c r="J70" s="9">
        <f>M70/L70</f>
        <v>33.718518518518515</v>
      </c>
      <c r="K70" s="7"/>
      <c r="L70" s="60">
        <v>12.15</v>
      </c>
      <c r="M70" s="9">
        <v>409.68</v>
      </c>
      <c r="N70" s="9"/>
      <c r="O70" s="9">
        <v>375.03</v>
      </c>
      <c r="P70" s="9">
        <v>13.5</v>
      </c>
      <c r="Q70" s="9">
        <v>0</v>
      </c>
      <c r="R70" s="9">
        <v>0</v>
      </c>
      <c r="S70" s="9">
        <v>0</v>
      </c>
      <c r="T70" s="9">
        <v>0</v>
      </c>
      <c r="U70" s="9">
        <f>ROUND(SUM(M70:P70,R70:T70),2)</f>
        <v>798.21</v>
      </c>
    </row>
    <row r="71" spans="1:22" x14ac:dyDescent="0.45">
      <c r="A71" s="7" t="s">
        <v>383</v>
      </c>
      <c r="B71" s="7" t="s">
        <v>384</v>
      </c>
      <c r="C71" s="7" t="s">
        <v>385</v>
      </c>
      <c r="D71" s="7" t="s">
        <v>390</v>
      </c>
      <c r="E71" s="7" t="s">
        <v>391</v>
      </c>
      <c r="F71" s="7" t="s">
        <v>421</v>
      </c>
      <c r="G71" s="7" t="s">
        <v>422</v>
      </c>
      <c r="H71" s="7" t="s">
        <v>423</v>
      </c>
      <c r="I71" s="7"/>
      <c r="J71" s="9">
        <f>M71/L71</f>
        <v>21.590873328088119</v>
      </c>
      <c r="K71" s="7"/>
      <c r="L71" s="60">
        <v>12.71</v>
      </c>
      <c r="M71" s="9">
        <v>274.42</v>
      </c>
      <c r="N71" s="9"/>
      <c r="O71" s="9">
        <v>184.53</v>
      </c>
      <c r="P71" s="9">
        <v>13.5</v>
      </c>
      <c r="Q71" s="9">
        <v>0</v>
      </c>
      <c r="R71" s="9">
        <v>0</v>
      </c>
      <c r="S71" s="9">
        <v>0</v>
      </c>
      <c r="T71" s="9">
        <v>0</v>
      </c>
      <c r="U71" s="9">
        <f>ROUND(SUM(M71:P71,R71:T71),2)</f>
        <v>472.45</v>
      </c>
    </row>
    <row r="72" spans="1:22" s="4" customFormat="1" x14ac:dyDescent="0.45">
      <c r="H72" s="4" t="s">
        <v>335</v>
      </c>
      <c r="J72" s="5">
        <f>M72/L72</f>
        <v>29.455959988885798</v>
      </c>
      <c r="K72" s="5"/>
      <c r="L72" s="61">
        <f t="shared" ref="L72:U72" si="15">ROUND(SUM(L69:L71),2)</f>
        <v>35.99</v>
      </c>
      <c r="M72" s="6">
        <f t="shared" si="15"/>
        <v>1060.1199999999999</v>
      </c>
      <c r="N72" s="6">
        <f t="shared" si="15"/>
        <v>0</v>
      </c>
      <c r="O72" s="6">
        <f t="shared" si="15"/>
        <v>810.43</v>
      </c>
      <c r="P72" s="6">
        <f t="shared" si="15"/>
        <v>40.5</v>
      </c>
      <c r="Q72" s="6">
        <f t="shared" si="15"/>
        <v>0</v>
      </c>
      <c r="R72" s="6">
        <f t="shared" si="15"/>
        <v>0</v>
      </c>
      <c r="S72" s="6">
        <f t="shared" si="15"/>
        <v>0</v>
      </c>
      <c r="T72" s="6">
        <f t="shared" si="15"/>
        <v>0</v>
      </c>
      <c r="U72" s="6">
        <f t="shared" si="15"/>
        <v>1911.05</v>
      </c>
      <c r="V72" s="6"/>
    </row>
    <row r="73" spans="1:22" x14ac:dyDescent="0.45">
      <c r="J73" s="9"/>
      <c r="K73" s="7"/>
      <c r="L73" s="60"/>
      <c r="M73" s="9"/>
      <c r="N73" s="9"/>
      <c r="O73" s="9"/>
      <c r="P73" s="9"/>
      <c r="Q73" s="9"/>
      <c r="R73" s="9"/>
      <c r="S73" s="9"/>
      <c r="T73" s="9"/>
      <c r="U73" s="9"/>
    </row>
    <row r="74" spans="1:22" s="1" customFormat="1" x14ac:dyDescent="0.4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J74" s="2" t="s">
        <v>8</v>
      </c>
      <c r="L74" s="63" t="s">
        <v>9</v>
      </c>
      <c r="M74" s="2" t="s">
        <v>10</v>
      </c>
      <c r="N74" s="2" t="s">
        <v>11</v>
      </c>
      <c r="O74" s="2" t="s">
        <v>12</v>
      </c>
      <c r="P74" s="2" t="s">
        <v>13</v>
      </c>
      <c r="Q74" s="2" t="s">
        <v>14</v>
      </c>
      <c r="R74" s="2" t="s">
        <v>15</v>
      </c>
      <c r="S74" s="2" t="s">
        <v>16</v>
      </c>
      <c r="T74" s="2" t="s">
        <v>137</v>
      </c>
      <c r="U74" s="2" t="s">
        <v>18</v>
      </c>
      <c r="V74" s="2"/>
    </row>
    <row r="75" spans="1:22" x14ac:dyDescent="0.45">
      <c r="A75" s="7" t="s">
        <v>383</v>
      </c>
      <c r="B75" s="7" t="s">
        <v>384</v>
      </c>
      <c r="C75" s="7" t="s">
        <v>385</v>
      </c>
      <c r="D75" s="7" t="s">
        <v>388</v>
      </c>
      <c r="E75" s="7" t="s">
        <v>156</v>
      </c>
      <c r="F75" s="7" t="s">
        <v>424</v>
      </c>
      <c r="G75" s="7" t="s">
        <v>425</v>
      </c>
      <c r="H75" s="7" t="s">
        <v>426</v>
      </c>
      <c r="I75" s="7"/>
      <c r="J75" s="9">
        <f>M75/L75</f>
        <v>33.525368248772502</v>
      </c>
      <c r="K75" s="7"/>
      <c r="L75" s="60">
        <v>12.22</v>
      </c>
      <c r="M75" s="9">
        <v>409.68</v>
      </c>
      <c r="N75" s="9"/>
      <c r="O75" s="9">
        <v>375.03</v>
      </c>
      <c r="P75" s="9">
        <v>13.5</v>
      </c>
      <c r="Q75" s="9">
        <v>0</v>
      </c>
      <c r="R75" s="9">
        <v>0</v>
      </c>
      <c r="S75" s="9">
        <v>0</v>
      </c>
      <c r="T75" s="9">
        <v>0</v>
      </c>
      <c r="U75" s="9">
        <f>ROUND(SUM(M75:P75,R75:T75),2)</f>
        <v>798.21</v>
      </c>
    </row>
    <row r="76" spans="1:22" s="4" customFormat="1" x14ac:dyDescent="0.45">
      <c r="H76" s="4" t="s">
        <v>335</v>
      </c>
      <c r="J76" s="5">
        <f>M76/L76</f>
        <v>33.525368248772502</v>
      </c>
      <c r="K76" s="5"/>
      <c r="L76" s="61">
        <f t="shared" ref="L76:U76" si="16">ROUND(SUM(L75:L75),2)</f>
        <v>12.22</v>
      </c>
      <c r="M76" s="6">
        <f t="shared" si="16"/>
        <v>409.68</v>
      </c>
      <c r="N76" s="6">
        <f t="shared" si="16"/>
        <v>0</v>
      </c>
      <c r="O76" s="6">
        <f t="shared" si="16"/>
        <v>375.03</v>
      </c>
      <c r="P76" s="6">
        <f t="shared" si="16"/>
        <v>13.5</v>
      </c>
      <c r="Q76" s="6">
        <f t="shared" si="16"/>
        <v>0</v>
      </c>
      <c r="R76" s="6">
        <f t="shared" si="16"/>
        <v>0</v>
      </c>
      <c r="S76" s="6">
        <f t="shared" si="16"/>
        <v>0</v>
      </c>
      <c r="T76" s="6">
        <f t="shared" si="16"/>
        <v>0</v>
      </c>
      <c r="U76" s="6">
        <f t="shared" si="16"/>
        <v>798.21</v>
      </c>
      <c r="V76" s="6"/>
    </row>
    <row r="77" spans="1:22" x14ac:dyDescent="0.45">
      <c r="J77" s="9"/>
      <c r="K77" s="7"/>
      <c r="L77" s="60"/>
      <c r="M77" s="9"/>
      <c r="N77" s="9"/>
      <c r="O77" s="9"/>
      <c r="P77" s="9"/>
      <c r="Q77" s="9"/>
      <c r="R77" s="9"/>
      <c r="S77" s="9"/>
      <c r="T77" s="9"/>
      <c r="U77" s="9"/>
    </row>
    <row r="78" spans="1:22" s="1" customFormat="1" x14ac:dyDescent="0.4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J78" s="2" t="s">
        <v>8</v>
      </c>
      <c r="L78" s="63" t="s">
        <v>9</v>
      </c>
      <c r="M78" s="2" t="s">
        <v>10</v>
      </c>
      <c r="N78" s="2" t="s">
        <v>11</v>
      </c>
      <c r="O78" s="2" t="s">
        <v>12</v>
      </c>
      <c r="P78" s="2" t="s">
        <v>13</v>
      </c>
      <c r="Q78" s="2" t="s">
        <v>14</v>
      </c>
      <c r="R78" s="2" t="s">
        <v>15</v>
      </c>
      <c r="S78" s="2" t="s">
        <v>16</v>
      </c>
      <c r="T78" s="2" t="s">
        <v>137</v>
      </c>
      <c r="U78" s="2" t="s">
        <v>18</v>
      </c>
      <c r="V78" s="2"/>
    </row>
    <row r="79" spans="1:22" x14ac:dyDescent="0.45">
      <c r="A79" s="7" t="s">
        <v>383</v>
      </c>
      <c r="B79" s="7" t="s">
        <v>384</v>
      </c>
      <c r="C79" s="7" t="s">
        <v>385</v>
      </c>
      <c r="D79" s="7" t="s">
        <v>390</v>
      </c>
      <c r="E79" s="7" t="s">
        <v>391</v>
      </c>
      <c r="F79" s="7" t="s">
        <v>427</v>
      </c>
      <c r="G79" s="7" t="s">
        <v>428</v>
      </c>
      <c r="H79" s="7" t="s">
        <v>429</v>
      </c>
      <c r="I79" s="7"/>
      <c r="J79" s="9">
        <f>M79/L79</f>
        <v>21.727632620744259</v>
      </c>
      <c r="K79" s="7"/>
      <c r="L79" s="60">
        <v>12.63</v>
      </c>
      <c r="M79" s="9">
        <v>274.42</v>
      </c>
      <c r="N79" s="9"/>
      <c r="O79" s="9">
        <v>184.53</v>
      </c>
      <c r="P79" s="9">
        <v>13.5</v>
      </c>
      <c r="Q79" s="9">
        <v>0</v>
      </c>
      <c r="R79" s="9">
        <v>0</v>
      </c>
      <c r="S79" s="9">
        <v>0</v>
      </c>
      <c r="T79" s="9">
        <v>0</v>
      </c>
      <c r="U79" s="9">
        <f>ROUND(SUM(M79:P79,R79:T79),2)</f>
        <v>472.45</v>
      </c>
    </row>
    <row r="80" spans="1:22" s="4" customFormat="1" x14ac:dyDescent="0.45">
      <c r="H80" s="4" t="s">
        <v>335</v>
      </c>
      <c r="J80" s="5">
        <f>M80/L80</f>
        <v>21.727632620744259</v>
      </c>
      <c r="K80" s="5"/>
      <c r="L80" s="61">
        <f t="shared" ref="L80:U80" si="17">ROUND(SUM(L79:L79),2)</f>
        <v>12.63</v>
      </c>
      <c r="M80" s="6">
        <f t="shared" si="17"/>
        <v>274.42</v>
      </c>
      <c r="N80" s="6">
        <f t="shared" si="17"/>
        <v>0</v>
      </c>
      <c r="O80" s="6">
        <f t="shared" si="17"/>
        <v>184.53</v>
      </c>
      <c r="P80" s="6">
        <f t="shared" si="17"/>
        <v>13.5</v>
      </c>
      <c r="Q80" s="6">
        <f t="shared" si="17"/>
        <v>0</v>
      </c>
      <c r="R80" s="6">
        <f t="shared" si="17"/>
        <v>0</v>
      </c>
      <c r="S80" s="6">
        <f t="shared" si="17"/>
        <v>0</v>
      </c>
      <c r="T80" s="6">
        <f t="shared" si="17"/>
        <v>0</v>
      </c>
      <c r="U80" s="6">
        <f t="shared" si="17"/>
        <v>472.45</v>
      </c>
      <c r="V80" s="6"/>
    </row>
    <row r="81" spans="1:22" s="4" customFormat="1" x14ac:dyDescent="0.45">
      <c r="H81" s="4" t="s">
        <v>33</v>
      </c>
      <c r="J81" s="5">
        <f>MAX(0,25.92-(M80+N80)/L80)</f>
        <v>4.1923673792557423</v>
      </c>
      <c r="K81" s="5"/>
      <c r="L81" s="61">
        <f>L80</f>
        <v>12.63</v>
      </c>
      <c r="M81" s="6"/>
      <c r="N81" s="6">
        <f>ROUNDUP(MAX(0,ROUND(L80*25.92-M80-N80,4)),2)</f>
        <v>52.949999999999996</v>
      </c>
      <c r="O81" s="6"/>
      <c r="P81" s="6"/>
      <c r="Q81" s="6"/>
      <c r="R81" s="6"/>
      <c r="S81" s="6"/>
      <c r="T81" s="6"/>
      <c r="U81" s="6">
        <f>N81</f>
        <v>52.949999999999996</v>
      </c>
      <c r="V81" s="6"/>
    </row>
    <row r="82" spans="1:22" s="4" customFormat="1" x14ac:dyDescent="0.45">
      <c r="F82" s="4" t="s">
        <v>427</v>
      </c>
      <c r="G82" s="4" t="s">
        <v>428</v>
      </c>
      <c r="H82" s="4" t="s">
        <v>34</v>
      </c>
      <c r="J82" s="5">
        <f>(M82+N82)/L82</f>
        <v>25.920031670625495</v>
      </c>
      <c r="K82" s="5"/>
      <c r="L82" s="61">
        <f>L80</f>
        <v>12.63</v>
      </c>
      <c r="M82" s="6">
        <f t="shared" ref="M82:U82" si="18">ROUND(SUM(M80:M81),2)</f>
        <v>274.42</v>
      </c>
      <c r="N82" s="6">
        <f t="shared" si="18"/>
        <v>52.95</v>
      </c>
      <c r="O82" s="6">
        <f t="shared" si="18"/>
        <v>184.53</v>
      </c>
      <c r="P82" s="6">
        <f t="shared" si="18"/>
        <v>13.5</v>
      </c>
      <c r="Q82" s="6">
        <f t="shared" si="18"/>
        <v>0</v>
      </c>
      <c r="R82" s="6">
        <f t="shared" si="18"/>
        <v>0</v>
      </c>
      <c r="S82" s="6">
        <f t="shared" si="18"/>
        <v>0</v>
      </c>
      <c r="T82" s="6">
        <f t="shared" si="18"/>
        <v>0</v>
      </c>
      <c r="U82" s="6">
        <f t="shared" si="18"/>
        <v>525.4</v>
      </c>
      <c r="V82" s="6"/>
    </row>
    <row r="83" spans="1:22" x14ac:dyDescent="0.45">
      <c r="J83" s="9"/>
      <c r="K83" s="7"/>
      <c r="L83" s="60"/>
      <c r="M83" s="9"/>
      <c r="N83" s="9"/>
      <c r="O83" s="9"/>
      <c r="P83" s="9"/>
      <c r="Q83" s="9"/>
      <c r="R83" s="9"/>
      <c r="S83" s="9"/>
      <c r="T83" s="9"/>
      <c r="U83" s="9"/>
    </row>
    <row r="84" spans="1:22" s="1" customFormat="1" x14ac:dyDescent="0.4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G84" s="1" t="s">
        <v>6</v>
      </c>
      <c r="H84" s="1" t="s">
        <v>7</v>
      </c>
      <c r="J84" s="2" t="s">
        <v>8</v>
      </c>
      <c r="L84" s="63" t="s">
        <v>9</v>
      </c>
      <c r="M84" s="2" t="s">
        <v>10</v>
      </c>
      <c r="N84" s="2" t="s">
        <v>11</v>
      </c>
      <c r="O84" s="2" t="s">
        <v>12</v>
      </c>
      <c r="P84" s="2" t="s">
        <v>13</v>
      </c>
      <c r="Q84" s="2" t="s">
        <v>14</v>
      </c>
      <c r="R84" s="2" t="s">
        <v>15</v>
      </c>
      <c r="S84" s="2" t="s">
        <v>16</v>
      </c>
      <c r="T84" s="2" t="s">
        <v>137</v>
      </c>
      <c r="U84" s="2" t="s">
        <v>18</v>
      </c>
      <c r="V84" s="2"/>
    </row>
    <row r="85" spans="1:22" x14ac:dyDescent="0.45">
      <c r="A85" s="7" t="s">
        <v>383</v>
      </c>
      <c r="B85" s="7" t="s">
        <v>384</v>
      </c>
      <c r="C85" s="7" t="s">
        <v>385</v>
      </c>
      <c r="D85" s="7" t="s">
        <v>390</v>
      </c>
      <c r="E85" s="7" t="s">
        <v>391</v>
      </c>
      <c r="F85" s="7" t="s">
        <v>467</v>
      </c>
      <c r="G85" s="7" t="s">
        <v>468</v>
      </c>
      <c r="H85" s="7" t="s">
        <v>430</v>
      </c>
      <c r="I85" s="7"/>
      <c r="J85" s="9">
        <f>M85/L85</f>
        <v>22.581841432225062</v>
      </c>
      <c r="K85" s="7"/>
      <c r="L85" s="60">
        <v>7.82</v>
      </c>
      <c r="M85" s="9">
        <v>176.59</v>
      </c>
      <c r="N85" s="9"/>
      <c r="O85" s="9">
        <v>118.74</v>
      </c>
      <c r="P85" s="9">
        <v>9</v>
      </c>
      <c r="Q85" s="9">
        <v>0</v>
      </c>
      <c r="R85" s="9">
        <v>0</v>
      </c>
      <c r="S85" s="9">
        <v>0</v>
      </c>
      <c r="T85" s="9">
        <v>0</v>
      </c>
      <c r="U85" s="9">
        <f>ROUND(SUM(M85:P85,R85:T85),2)</f>
        <v>304.33</v>
      </c>
    </row>
    <row r="86" spans="1:22" s="4" customFormat="1" x14ac:dyDescent="0.45">
      <c r="H86" s="4" t="s">
        <v>335</v>
      </c>
      <c r="J86" s="5">
        <f>M86/L86</f>
        <v>22.581841432225062</v>
      </c>
      <c r="K86" s="5"/>
      <c r="L86" s="61">
        <f t="shared" ref="L86:U86" si="19">ROUND(SUM(L85:L85),2)</f>
        <v>7.82</v>
      </c>
      <c r="M86" s="6">
        <f t="shared" si="19"/>
        <v>176.59</v>
      </c>
      <c r="N86" s="6">
        <f t="shared" si="19"/>
        <v>0</v>
      </c>
      <c r="O86" s="6">
        <f t="shared" si="19"/>
        <v>118.74</v>
      </c>
      <c r="P86" s="6">
        <f t="shared" si="19"/>
        <v>9</v>
      </c>
      <c r="Q86" s="6">
        <f t="shared" si="19"/>
        <v>0</v>
      </c>
      <c r="R86" s="6">
        <f t="shared" si="19"/>
        <v>0</v>
      </c>
      <c r="S86" s="6">
        <f t="shared" si="19"/>
        <v>0</v>
      </c>
      <c r="T86" s="6">
        <f t="shared" si="19"/>
        <v>0</v>
      </c>
      <c r="U86" s="6">
        <f t="shared" si="19"/>
        <v>304.33</v>
      </c>
      <c r="V86" s="6"/>
    </row>
    <row r="87" spans="1:22" s="4" customFormat="1" x14ac:dyDescent="0.45">
      <c r="H87" s="4" t="s">
        <v>33</v>
      </c>
      <c r="J87" s="5">
        <f>MAX(0,25.92-(M86+N86)/L86)</f>
        <v>3.3381585677749399</v>
      </c>
      <c r="K87" s="5"/>
      <c r="L87" s="61">
        <f>L86</f>
        <v>7.82</v>
      </c>
      <c r="M87" s="6"/>
      <c r="N87" s="6">
        <f>ROUNDUP(MAX(0,ROUND(L86*25.92-M86-N86,4)),2)</f>
        <v>26.110000000000003</v>
      </c>
      <c r="O87" s="6"/>
      <c r="P87" s="6"/>
      <c r="Q87" s="6"/>
      <c r="R87" s="6"/>
      <c r="S87" s="6"/>
      <c r="T87" s="6"/>
      <c r="U87" s="6">
        <f>N87</f>
        <v>26.110000000000003</v>
      </c>
      <c r="V87" s="6"/>
    </row>
    <row r="88" spans="1:22" s="4" customFormat="1" x14ac:dyDescent="0.45">
      <c r="F88" s="4" t="s">
        <v>467</v>
      </c>
      <c r="G88" s="4" t="s">
        <v>468</v>
      </c>
      <c r="H88" s="4" t="s">
        <v>34</v>
      </c>
      <c r="J88" s="5">
        <f>(M88+N88)/L88</f>
        <v>25.920716112531967</v>
      </c>
      <c r="K88" s="5"/>
      <c r="L88" s="61">
        <f>L86</f>
        <v>7.82</v>
      </c>
      <c r="M88" s="6">
        <f t="shared" ref="M88:U88" si="20">ROUND(SUM(M86:M87),2)</f>
        <v>176.59</v>
      </c>
      <c r="N88" s="6">
        <f t="shared" si="20"/>
        <v>26.11</v>
      </c>
      <c r="O88" s="6">
        <f t="shared" si="20"/>
        <v>118.74</v>
      </c>
      <c r="P88" s="6">
        <f t="shared" si="20"/>
        <v>9</v>
      </c>
      <c r="Q88" s="6">
        <f t="shared" si="20"/>
        <v>0</v>
      </c>
      <c r="R88" s="6">
        <f t="shared" si="20"/>
        <v>0</v>
      </c>
      <c r="S88" s="6">
        <f t="shared" si="20"/>
        <v>0</v>
      </c>
      <c r="T88" s="6">
        <f t="shared" si="20"/>
        <v>0</v>
      </c>
      <c r="U88" s="6">
        <f t="shared" si="20"/>
        <v>330.44</v>
      </c>
      <c r="V88" s="6"/>
    </row>
    <row r="89" spans="1:22" x14ac:dyDescent="0.45">
      <c r="J89" s="9"/>
      <c r="K89" s="7"/>
      <c r="L89" s="60"/>
      <c r="M89" s="9"/>
      <c r="N89" s="9"/>
      <c r="O89" s="9"/>
      <c r="P89" s="9"/>
      <c r="Q89" s="9"/>
      <c r="R89" s="9"/>
      <c r="S89" s="9"/>
      <c r="T89" s="9"/>
      <c r="U89" s="9"/>
    </row>
    <row r="90" spans="1:22" s="1" customFormat="1" x14ac:dyDescent="0.4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6</v>
      </c>
      <c r="H90" s="1" t="s">
        <v>7</v>
      </c>
      <c r="J90" s="2" t="s">
        <v>8</v>
      </c>
      <c r="L90" s="63" t="s">
        <v>9</v>
      </c>
      <c r="M90" s="2" t="s">
        <v>10</v>
      </c>
      <c r="N90" s="2" t="s">
        <v>11</v>
      </c>
      <c r="O90" s="2" t="s">
        <v>12</v>
      </c>
      <c r="P90" s="2" t="s">
        <v>13</v>
      </c>
      <c r="Q90" s="2" t="s">
        <v>14</v>
      </c>
      <c r="R90" s="2" t="s">
        <v>15</v>
      </c>
      <c r="S90" s="2" t="s">
        <v>16</v>
      </c>
      <c r="T90" s="2" t="s">
        <v>137</v>
      </c>
      <c r="U90" s="2" t="s">
        <v>18</v>
      </c>
      <c r="V90" s="2"/>
    </row>
    <row r="91" spans="1:22" x14ac:dyDescent="0.45">
      <c r="A91" s="7" t="s">
        <v>383</v>
      </c>
      <c r="B91" s="7" t="s">
        <v>384</v>
      </c>
      <c r="C91" s="7" t="s">
        <v>385</v>
      </c>
      <c r="D91" s="7" t="s">
        <v>388</v>
      </c>
      <c r="E91" s="7" t="s">
        <v>156</v>
      </c>
      <c r="F91" s="7" t="s">
        <v>431</v>
      </c>
      <c r="G91" s="7" t="s">
        <v>432</v>
      </c>
      <c r="H91" s="7" t="s">
        <v>433</v>
      </c>
      <c r="I91" s="7"/>
      <c r="J91" s="9">
        <f>M91/L91</f>
        <v>33.497955846279638</v>
      </c>
      <c r="K91" s="7"/>
      <c r="L91" s="60">
        <v>12.23</v>
      </c>
      <c r="M91" s="9">
        <v>409.68</v>
      </c>
      <c r="N91" s="9"/>
      <c r="O91" s="9">
        <v>375.03</v>
      </c>
      <c r="P91" s="9">
        <v>13.5</v>
      </c>
      <c r="Q91" s="9">
        <v>0</v>
      </c>
      <c r="R91" s="9">
        <v>0</v>
      </c>
      <c r="S91" s="9">
        <v>0</v>
      </c>
      <c r="T91" s="9">
        <v>0</v>
      </c>
      <c r="U91" s="9">
        <f>ROUND(SUM(M91:P91,R91:T91),2)</f>
        <v>798.21</v>
      </c>
    </row>
    <row r="92" spans="1:22" s="4" customFormat="1" x14ac:dyDescent="0.45">
      <c r="H92" s="4" t="s">
        <v>335</v>
      </c>
      <c r="J92" s="5">
        <f>M92/L92</f>
        <v>33.497955846279638</v>
      </c>
      <c r="K92" s="5"/>
      <c r="L92" s="61">
        <f t="shared" ref="L92:U92" si="21">ROUND(SUM(L91:L91),2)</f>
        <v>12.23</v>
      </c>
      <c r="M92" s="6">
        <f t="shared" si="21"/>
        <v>409.68</v>
      </c>
      <c r="N92" s="6">
        <f t="shared" si="21"/>
        <v>0</v>
      </c>
      <c r="O92" s="6">
        <f t="shared" si="21"/>
        <v>375.03</v>
      </c>
      <c r="P92" s="6">
        <f t="shared" si="21"/>
        <v>13.5</v>
      </c>
      <c r="Q92" s="6">
        <f t="shared" si="21"/>
        <v>0</v>
      </c>
      <c r="R92" s="6">
        <f t="shared" si="21"/>
        <v>0</v>
      </c>
      <c r="S92" s="6">
        <f t="shared" si="21"/>
        <v>0</v>
      </c>
      <c r="T92" s="6">
        <f t="shared" si="21"/>
        <v>0</v>
      </c>
      <c r="U92" s="6">
        <f t="shared" si="21"/>
        <v>798.21</v>
      </c>
      <c r="V92" s="6"/>
    </row>
    <row r="93" spans="1:22" x14ac:dyDescent="0.45">
      <c r="J93" s="9"/>
      <c r="K93" s="7"/>
      <c r="L93" s="60"/>
      <c r="M93" s="9"/>
      <c r="N93" s="9"/>
      <c r="O93" s="9"/>
      <c r="P93" s="9"/>
      <c r="Q93" s="9"/>
      <c r="R93" s="9"/>
      <c r="S93" s="9"/>
      <c r="T93" s="9"/>
      <c r="U93" s="9"/>
    </row>
    <row r="94" spans="1:22" s="1" customFormat="1" x14ac:dyDescent="0.4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  <c r="H94" s="1" t="s">
        <v>7</v>
      </c>
      <c r="J94" s="2" t="s">
        <v>8</v>
      </c>
      <c r="L94" s="63" t="s">
        <v>9</v>
      </c>
      <c r="M94" s="2" t="s">
        <v>10</v>
      </c>
      <c r="N94" s="2" t="s">
        <v>11</v>
      </c>
      <c r="O94" s="2" t="s">
        <v>12</v>
      </c>
      <c r="P94" s="2" t="s">
        <v>13</v>
      </c>
      <c r="Q94" s="2" t="s">
        <v>14</v>
      </c>
      <c r="R94" s="2" t="s">
        <v>15</v>
      </c>
      <c r="S94" s="2" t="s">
        <v>16</v>
      </c>
      <c r="T94" s="2" t="s">
        <v>137</v>
      </c>
      <c r="U94" s="2" t="s">
        <v>18</v>
      </c>
      <c r="V94" s="2"/>
    </row>
    <row r="95" spans="1:22" x14ac:dyDescent="0.45">
      <c r="A95" s="7" t="s">
        <v>383</v>
      </c>
      <c r="B95" s="7" t="s">
        <v>384</v>
      </c>
      <c r="C95" s="7" t="s">
        <v>385</v>
      </c>
      <c r="D95" s="7" t="s">
        <v>388</v>
      </c>
      <c r="E95" s="7" t="s">
        <v>156</v>
      </c>
      <c r="F95" s="7" t="s">
        <v>469</v>
      </c>
      <c r="G95" s="7" t="s">
        <v>434</v>
      </c>
      <c r="H95" s="7" t="s">
        <v>435</v>
      </c>
      <c r="I95" s="7"/>
      <c r="J95" s="9">
        <f>M95/L95</f>
        <v>34.141558441558438</v>
      </c>
      <c r="K95" s="7"/>
      <c r="L95" s="60">
        <v>7.7</v>
      </c>
      <c r="M95" s="9">
        <v>262.89</v>
      </c>
      <c r="N95" s="9"/>
      <c r="O95" s="9">
        <v>247.22</v>
      </c>
      <c r="P95" s="9">
        <v>9</v>
      </c>
      <c r="Q95" s="9">
        <v>0</v>
      </c>
      <c r="R95" s="9">
        <v>0</v>
      </c>
      <c r="S95" s="9">
        <v>0</v>
      </c>
      <c r="T95" s="9">
        <v>0</v>
      </c>
      <c r="U95" s="9">
        <f>ROUND(SUM(M95:P95,R95:T95),2)</f>
        <v>519.11</v>
      </c>
    </row>
    <row r="96" spans="1:22" x14ac:dyDescent="0.45">
      <c r="A96" s="7" t="s">
        <v>383</v>
      </c>
      <c r="B96" s="7" t="s">
        <v>384</v>
      </c>
      <c r="C96" s="7" t="s">
        <v>385</v>
      </c>
      <c r="D96" s="7" t="s">
        <v>390</v>
      </c>
      <c r="E96" s="7" t="s">
        <v>391</v>
      </c>
      <c r="F96" s="7" t="s">
        <v>469</v>
      </c>
      <c r="G96" s="7" t="s">
        <v>434</v>
      </c>
      <c r="H96" s="7" t="s">
        <v>435</v>
      </c>
      <c r="I96" s="7"/>
      <c r="J96" s="9">
        <f>M96/L96</f>
        <v>22.581395348837212</v>
      </c>
      <c r="K96" s="7"/>
      <c r="L96" s="60">
        <v>6.88</v>
      </c>
      <c r="M96" s="9">
        <v>155.36000000000001</v>
      </c>
      <c r="N96" s="9"/>
      <c r="O96" s="9">
        <v>104.47</v>
      </c>
      <c r="P96" s="9">
        <v>9</v>
      </c>
      <c r="Q96" s="9">
        <v>0</v>
      </c>
      <c r="R96" s="9">
        <v>0</v>
      </c>
      <c r="S96" s="9">
        <v>0</v>
      </c>
      <c r="T96" s="9">
        <v>0</v>
      </c>
      <c r="U96" s="9">
        <f>ROUND(SUM(M96:P96,R96:T96),2)</f>
        <v>268.83</v>
      </c>
    </row>
    <row r="97" spans="1:22" s="4" customFormat="1" x14ac:dyDescent="0.45">
      <c r="H97" s="4" t="s">
        <v>335</v>
      </c>
      <c r="J97" s="5">
        <f>M97/L97</f>
        <v>28.686556927297669</v>
      </c>
      <c r="K97" s="5"/>
      <c r="L97" s="61">
        <f t="shared" ref="L97:U97" si="22">ROUND(SUM(L95:L96),2)</f>
        <v>14.58</v>
      </c>
      <c r="M97" s="6">
        <f t="shared" si="22"/>
        <v>418.25</v>
      </c>
      <c r="N97" s="6">
        <f t="shared" si="22"/>
        <v>0</v>
      </c>
      <c r="O97" s="6">
        <f t="shared" si="22"/>
        <v>351.69</v>
      </c>
      <c r="P97" s="6">
        <f t="shared" si="22"/>
        <v>18</v>
      </c>
      <c r="Q97" s="6">
        <f t="shared" si="22"/>
        <v>0</v>
      </c>
      <c r="R97" s="6">
        <f t="shared" si="22"/>
        <v>0</v>
      </c>
      <c r="S97" s="6">
        <f t="shared" si="22"/>
        <v>0</v>
      </c>
      <c r="T97" s="6">
        <f t="shared" si="22"/>
        <v>0</v>
      </c>
      <c r="U97" s="6">
        <f t="shared" si="22"/>
        <v>787.94</v>
      </c>
      <c r="V97" s="6"/>
    </row>
    <row r="98" spans="1:22" x14ac:dyDescent="0.45">
      <c r="J98" s="9"/>
      <c r="K98" s="7"/>
      <c r="L98" s="60"/>
      <c r="M98" s="9"/>
      <c r="N98" s="9"/>
      <c r="O98" s="9"/>
      <c r="P98" s="9"/>
      <c r="Q98" s="9"/>
      <c r="R98" s="9"/>
      <c r="S98" s="9"/>
      <c r="T98" s="9"/>
      <c r="U98" s="9"/>
    </row>
    <row r="99" spans="1:22" s="1" customFormat="1" x14ac:dyDescent="0.4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J99" s="2" t="s">
        <v>8</v>
      </c>
      <c r="L99" s="63" t="s">
        <v>9</v>
      </c>
      <c r="M99" s="2" t="s">
        <v>10</v>
      </c>
      <c r="N99" s="2" t="s">
        <v>11</v>
      </c>
      <c r="O99" s="2" t="s">
        <v>12</v>
      </c>
      <c r="P99" s="2" t="s">
        <v>13</v>
      </c>
      <c r="Q99" s="2" t="s">
        <v>14</v>
      </c>
      <c r="R99" s="2" t="s">
        <v>15</v>
      </c>
      <c r="S99" s="2" t="s">
        <v>16</v>
      </c>
      <c r="T99" s="2" t="s">
        <v>137</v>
      </c>
      <c r="U99" s="2" t="s">
        <v>18</v>
      </c>
      <c r="V99" s="2"/>
    </row>
    <row r="100" spans="1:22" x14ac:dyDescent="0.45">
      <c r="A100" s="7" t="s">
        <v>383</v>
      </c>
      <c r="B100" s="7" t="s">
        <v>384</v>
      </c>
      <c r="C100" s="7" t="s">
        <v>385</v>
      </c>
      <c r="D100" s="7" t="s">
        <v>388</v>
      </c>
      <c r="E100" s="7" t="s">
        <v>156</v>
      </c>
      <c r="F100" s="7" t="s">
        <v>436</v>
      </c>
      <c r="G100" s="7" t="s">
        <v>437</v>
      </c>
      <c r="H100" s="7" t="s">
        <v>438</v>
      </c>
      <c r="I100" s="7"/>
      <c r="J100" s="9">
        <f>M100/L100</f>
        <v>34.141570141570142</v>
      </c>
      <c r="K100" s="7"/>
      <c r="L100" s="60">
        <v>7.77</v>
      </c>
      <c r="M100" s="9">
        <v>265.27999999999997</v>
      </c>
      <c r="N100" s="9"/>
      <c r="O100" s="9">
        <v>249.47</v>
      </c>
      <c r="P100" s="9">
        <v>9</v>
      </c>
      <c r="Q100" s="9">
        <v>0</v>
      </c>
      <c r="R100" s="9">
        <v>0</v>
      </c>
      <c r="S100" s="9">
        <v>0</v>
      </c>
      <c r="T100" s="9">
        <v>0</v>
      </c>
      <c r="U100" s="9">
        <f>ROUND(SUM(M100:P100,R100:T100),2)</f>
        <v>523.75</v>
      </c>
    </row>
    <row r="101" spans="1:22" s="4" customFormat="1" ht="14.65" customHeight="1" x14ac:dyDescent="0.45">
      <c r="H101" s="4" t="s">
        <v>335</v>
      </c>
      <c r="J101" s="5">
        <f>M101/L101</f>
        <v>34.141570141570142</v>
      </c>
      <c r="K101" s="5"/>
      <c r="L101" s="61">
        <f t="shared" ref="L101:U101" si="23">ROUND(SUM(L100:L100),2)</f>
        <v>7.77</v>
      </c>
      <c r="M101" s="6">
        <f t="shared" si="23"/>
        <v>265.27999999999997</v>
      </c>
      <c r="N101" s="6">
        <f t="shared" si="23"/>
        <v>0</v>
      </c>
      <c r="O101" s="6">
        <f t="shared" si="23"/>
        <v>249.47</v>
      </c>
      <c r="P101" s="6">
        <f t="shared" si="23"/>
        <v>9</v>
      </c>
      <c r="Q101" s="6">
        <f t="shared" si="23"/>
        <v>0</v>
      </c>
      <c r="R101" s="6">
        <f t="shared" si="23"/>
        <v>0</v>
      </c>
      <c r="S101" s="6">
        <f t="shared" si="23"/>
        <v>0</v>
      </c>
      <c r="T101" s="6">
        <f t="shared" si="23"/>
        <v>0</v>
      </c>
      <c r="U101" s="6">
        <f t="shared" si="23"/>
        <v>523.75</v>
      </c>
      <c r="V101" s="6"/>
    </row>
    <row r="102" spans="1:22" x14ac:dyDescent="0.45">
      <c r="J102" s="9"/>
      <c r="K102" s="7"/>
      <c r="L102" s="60"/>
      <c r="M102" s="9"/>
      <c r="N102" s="9"/>
      <c r="O102" s="9"/>
      <c r="P102" s="9"/>
      <c r="Q102" s="9"/>
      <c r="R102" s="9"/>
      <c r="S102" s="9"/>
      <c r="T102" s="9"/>
      <c r="U102" s="9"/>
    </row>
    <row r="103" spans="1:22" s="1" customFormat="1" x14ac:dyDescent="0.45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 t="s">
        <v>5</v>
      </c>
      <c r="G103" s="1" t="s">
        <v>6</v>
      </c>
      <c r="H103" s="1" t="s">
        <v>7</v>
      </c>
      <c r="J103" s="2" t="s">
        <v>8</v>
      </c>
      <c r="L103" s="63" t="s">
        <v>9</v>
      </c>
      <c r="M103" s="2" t="s">
        <v>10</v>
      </c>
      <c r="N103" s="2" t="s">
        <v>11</v>
      </c>
      <c r="O103" s="2" t="s">
        <v>12</v>
      </c>
      <c r="P103" s="2" t="s">
        <v>13</v>
      </c>
      <c r="Q103" s="2" t="s">
        <v>14</v>
      </c>
      <c r="R103" s="2" t="s">
        <v>15</v>
      </c>
      <c r="S103" s="2" t="s">
        <v>16</v>
      </c>
      <c r="T103" s="2" t="s">
        <v>137</v>
      </c>
      <c r="U103" s="2" t="s">
        <v>18</v>
      </c>
      <c r="V103" s="2"/>
    </row>
    <row r="104" spans="1:22" x14ac:dyDescent="0.45">
      <c r="A104" s="7" t="s">
        <v>383</v>
      </c>
      <c r="B104" s="7" t="s">
        <v>384</v>
      </c>
      <c r="C104" s="7" t="s">
        <v>385</v>
      </c>
      <c r="D104" s="7" t="s">
        <v>388</v>
      </c>
      <c r="E104" s="7" t="s">
        <v>156</v>
      </c>
      <c r="F104" s="7" t="s">
        <v>439</v>
      </c>
      <c r="G104" s="7" t="s">
        <v>440</v>
      </c>
      <c r="H104" s="7" t="s">
        <v>441</v>
      </c>
      <c r="I104" s="7"/>
      <c r="J104" s="9">
        <f>M104/L104</f>
        <v>34.142493638676847</v>
      </c>
      <c r="K104" s="7"/>
      <c r="L104" s="60">
        <v>7.86</v>
      </c>
      <c r="M104" s="9">
        <v>268.36</v>
      </c>
      <c r="N104" s="9"/>
      <c r="O104" s="9">
        <v>375.03</v>
      </c>
      <c r="P104" s="9">
        <v>9</v>
      </c>
      <c r="Q104" s="9">
        <v>0</v>
      </c>
      <c r="R104" s="9">
        <v>0</v>
      </c>
      <c r="S104" s="9">
        <v>0</v>
      </c>
      <c r="T104" s="9">
        <v>0</v>
      </c>
      <c r="U104" s="9">
        <f>ROUND(SUM(M104:P104,R104:T104),2)</f>
        <v>652.39</v>
      </c>
    </row>
    <row r="105" spans="1:22" x14ac:dyDescent="0.45">
      <c r="A105" s="7" t="s">
        <v>383</v>
      </c>
      <c r="B105" s="7" t="s">
        <v>384</v>
      </c>
      <c r="C105" s="7" t="s">
        <v>385</v>
      </c>
      <c r="D105" s="7" t="s">
        <v>390</v>
      </c>
      <c r="E105" s="7" t="s">
        <v>391</v>
      </c>
      <c r="F105" s="7" t="s">
        <v>439</v>
      </c>
      <c r="G105" s="7" t="s">
        <v>440</v>
      </c>
      <c r="H105" s="7" t="s">
        <v>441</v>
      </c>
      <c r="I105" s="7"/>
      <c r="J105" s="9">
        <f>M105/L105</f>
        <v>22.581956797966964</v>
      </c>
      <c r="K105" s="7"/>
      <c r="L105" s="60">
        <v>7.87</v>
      </c>
      <c r="M105" s="9">
        <v>177.72</v>
      </c>
      <c r="N105" s="9"/>
      <c r="O105" s="9">
        <v>119.5</v>
      </c>
      <c r="P105" s="9">
        <v>9</v>
      </c>
      <c r="Q105" s="9">
        <v>0</v>
      </c>
      <c r="R105" s="9">
        <v>0</v>
      </c>
      <c r="S105" s="9">
        <v>0</v>
      </c>
      <c r="T105" s="9">
        <v>0</v>
      </c>
      <c r="U105" s="9">
        <f>ROUND(SUM(M105:P105,R105:T105),2)</f>
        <v>306.22000000000003</v>
      </c>
    </row>
    <row r="106" spans="1:22" s="4" customFormat="1" x14ac:dyDescent="0.45">
      <c r="H106" s="4" t="s">
        <v>335</v>
      </c>
      <c r="J106" s="5">
        <f>M106/L106</f>
        <v>28.358550540368721</v>
      </c>
      <c r="K106" s="5"/>
      <c r="L106" s="61">
        <f t="shared" ref="L106:U106" si="24">ROUND(SUM(L104:L105),2)</f>
        <v>15.73</v>
      </c>
      <c r="M106" s="6">
        <f t="shared" si="24"/>
        <v>446.08</v>
      </c>
      <c r="N106" s="6">
        <f t="shared" si="24"/>
        <v>0</v>
      </c>
      <c r="O106" s="6">
        <f t="shared" si="24"/>
        <v>494.53</v>
      </c>
      <c r="P106" s="6">
        <f t="shared" si="24"/>
        <v>18</v>
      </c>
      <c r="Q106" s="6">
        <f t="shared" si="24"/>
        <v>0</v>
      </c>
      <c r="R106" s="6">
        <f t="shared" si="24"/>
        <v>0</v>
      </c>
      <c r="S106" s="6">
        <f t="shared" si="24"/>
        <v>0</v>
      </c>
      <c r="T106" s="6">
        <f t="shared" si="24"/>
        <v>0</v>
      </c>
      <c r="U106" s="6">
        <f t="shared" si="24"/>
        <v>958.61</v>
      </c>
      <c r="V106" s="6"/>
    </row>
    <row r="107" spans="1:22" x14ac:dyDescent="0.45">
      <c r="J107" s="9"/>
      <c r="K107" s="7"/>
      <c r="L107" s="60"/>
      <c r="M107" s="9"/>
      <c r="N107" s="9"/>
      <c r="O107" s="9"/>
      <c r="P107" s="9"/>
      <c r="Q107" s="9"/>
      <c r="R107" s="9"/>
      <c r="S107" s="9"/>
      <c r="T107" s="9"/>
      <c r="U107" s="9"/>
    </row>
    <row r="108" spans="1:22" s="1" customFormat="1" x14ac:dyDescent="0.4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5</v>
      </c>
      <c r="G108" s="1" t="s">
        <v>6</v>
      </c>
      <c r="H108" s="1" t="s">
        <v>7</v>
      </c>
      <c r="J108" s="2" t="s">
        <v>8</v>
      </c>
      <c r="L108" s="63" t="s">
        <v>9</v>
      </c>
      <c r="M108" s="2" t="s">
        <v>10</v>
      </c>
      <c r="N108" s="2" t="s">
        <v>11</v>
      </c>
      <c r="O108" s="2" t="s">
        <v>12</v>
      </c>
      <c r="P108" s="2" t="s">
        <v>13</v>
      </c>
      <c r="Q108" s="2" t="s">
        <v>14</v>
      </c>
      <c r="R108" s="2" t="s">
        <v>15</v>
      </c>
      <c r="S108" s="2" t="s">
        <v>16</v>
      </c>
      <c r="T108" s="2" t="s">
        <v>137</v>
      </c>
      <c r="U108" s="2" t="s">
        <v>18</v>
      </c>
      <c r="V108" s="2"/>
    </row>
    <row r="109" spans="1:22" x14ac:dyDescent="0.45">
      <c r="A109" s="7" t="s">
        <v>383</v>
      </c>
      <c r="B109" s="7" t="s">
        <v>384</v>
      </c>
      <c r="C109" s="7" t="s">
        <v>385</v>
      </c>
      <c r="D109" s="7" t="s">
        <v>388</v>
      </c>
      <c r="E109" s="7" t="s">
        <v>156</v>
      </c>
      <c r="F109" s="7" t="s">
        <v>442</v>
      </c>
      <c r="G109" s="7" t="s">
        <v>443</v>
      </c>
      <c r="H109" s="7" t="s">
        <v>444</v>
      </c>
      <c r="I109" s="7"/>
      <c r="J109" s="9">
        <f>M109/L109</f>
        <v>33.388753056234719</v>
      </c>
      <c r="K109" s="7"/>
      <c r="L109" s="60">
        <v>12.27</v>
      </c>
      <c r="M109" s="9">
        <v>409.68</v>
      </c>
      <c r="N109" s="9"/>
      <c r="O109" s="9">
        <v>375.03</v>
      </c>
      <c r="P109" s="9">
        <v>13.5</v>
      </c>
      <c r="Q109" s="9">
        <v>0</v>
      </c>
      <c r="R109" s="9">
        <v>0</v>
      </c>
      <c r="S109" s="9">
        <v>0</v>
      </c>
      <c r="T109" s="9">
        <v>0</v>
      </c>
      <c r="U109" s="9">
        <f>ROUND(SUM(M109:P109,R109:T109),2)</f>
        <v>798.21</v>
      </c>
    </row>
    <row r="110" spans="1:22" x14ac:dyDescent="0.45">
      <c r="A110" s="7" t="s">
        <v>383</v>
      </c>
      <c r="B110" s="7" t="s">
        <v>384</v>
      </c>
      <c r="C110" s="7" t="s">
        <v>385</v>
      </c>
      <c r="D110" s="7" t="s">
        <v>390</v>
      </c>
      <c r="E110" s="7" t="s">
        <v>391</v>
      </c>
      <c r="F110" s="7" t="s">
        <v>442</v>
      </c>
      <c r="G110" s="7" t="s">
        <v>443</v>
      </c>
      <c r="H110" s="7" t="s">
        <v>444</v>
      </c>
      <c r="I110" s="7"/>
      <c r="J110" s="9">
        <f>M110/L110</f>
        <v>21.918530351437703</v>
      </c>
      <c r="K110" s="7"/>
      <c r="L110" s="60">
        <v>12.52</v>
      </c>
      <c r="M110" s="9">
        <v>274.42</v>
      </c>
      <c r="N110" s="9"/>
      <c r="O110" s="9">
        <v>184.53</v>
      </c>
      <c r="P110" s="9">
        <v>13.5</v>
      </c>
      <c r="Q110" s="9">
        <v>0</v>
      </c>
      <c r="R110" s="9">
        <v>0</v>
      </c>
      <c r="S110" s="9">
        <v>0</v>
      </c>
      <c r="T110" s="9">
        <v>0</v>
      </c>
      <c r="U110" s="9">
        <f>ROUND(SUM(M110:P110,R110:T110),2)</f>
        <v>472.45</v>
      </c>
    </row>
    <row r="111" spans="1:22" s="4" customFormat="1" x14ac:dyDescent="0.45">
      <c r="H111" s="4" t="s">
        <v>335</v>
      </c>
      <c r="J111" s="5">
        <f>M111/L111</f>
        <v>27.595804759983867</v>
      </c>
      <c r="K111" s="5"/>
      <c r="L111" s="61">
        <f t="shared" ref="L111:U111" si="25">ROUND(SUM(L109:L110),2)</f>
        <v>24.79</v>
      </c>
      <c r="M111" s="6">
        <f t="shared" si="25"/>
        <v>684.1</v>
      </c>
      <c r="N111" s="6">
        <f t="shared" si="25"/>
        <v>0</v>
      </c>
      <c r="O111" s="6">
        <f t="shared" si="25"/>
        <v>559.55999999999995</v>
      </c>
      <c r="P111" s="6">
        <f t="shared" si="25"/>
        <v>27</v>
      </c>
      <c r="Q111" s="6">
        <f t="shared" si="25"/>
        <v>0</v>
      </c>
      <c r="R111" s="6">
        <f t="shared" si="25"/>
        <v>0</v>
      </c>
      <c r="S111" s="6">
        <f t="shared" si="25"/>
        <v>0</v>
      </c>
      <c r="T111" s="6">
        <f t="shared" si="25"/>
        <v>0</v>
      </c>
      <c r="U111" s="6">
        <f t="shared" si="25"/>
        <v>1270.6600000000001</v>
      </c>
      <c r="V111" s="6"/>
    </row>
    <row r="112" spans="1:22" x14ac:dyDescent="0.45">
      <c r="J112" s="9"/>
      <c r="K112" s="7"/>
      <c r="L112" s="60"/>
      <c r="M112" s="9"/>
      <c r="N112" s="9"/>
      <c r="O112" s="9"/>
      <c r="P112" s="9"/>
      <c r="Q112" s="9"/>
      <c r="R112" s="9"/>
      <c r="S112" s="9"/>
      <c r="T112" s="9"/>
      <c r="U112" s="9"/>
    </row>
    <row r="113" spans="1:22" s="1" customFormat="1" x14ac:dyDescent="0.45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5</v>
      </c>
      <c r="G113" s="1" t="s">
        <v>6</v>
      </c>
      <c r="H113" s="1" t="s">
        <v>7</v>
      </c>
      <c r="J113" s="2" t="s">
        <v>8</v>
      </c>
      <c r="L113" s="63" t="s">
        <v>9</v>
      </c>
      <c r="M113" s="2" t="s">
        <v>10</v>
      </c>
      <c r="N113" s="2" t="s">
        <v>11</v>
      </c>
      <c r="O113" s="2" t="s">
        <v>12</v>
      </c>
      <c r="P113" s="2" t="s">
        <v>13</v>
      </c>
      <c r="Q113" s="2" t="s">
        <v>14</v>
      </c>
      <c r="R113" s="2" t="s">
        <v>15</v>
      </c>
      <c r="S113" s="2" t="s">
        <v>16</v>
      </c>
      <c r="T113" s="2" t="s">
        <v>137</v>
      </c>
      <c r="U113" s="2" t="s">
        <v>18</v>
      </c>
      <c r="V113" s="2"/>
    </row>
    <row r="114" spans="1:22" x14ac:dyDescent="0.45">
      <c r="A114" s="7" t="s">
        <v>383</v>
      </c>
      <c r="B114" s="7" t="s">
        <v>384</v>
      </c>
      <c r="C114" s="7" t="s">
        <v>385</v>
      </c>
      <c r="D114" s="7" t="s">
        <v>388</v>
      </c>
      <c r="E114" s="7" t="s">
        <v>156</v>
      </c>
      <c r="F114" s="7" t="s">
        <v>445</v>
      </c>
      <c r="G114" s="7" t="s">
        <v>446</v>
      </c>
      <c r="H114" s="7" t="s">
        <v>447</v>
      </c>
      <c r="I114" s="7"/>
      <c r="J114" s="9">
        <f>M114/L114</f>
        <v>34.866382978723408</v>
      </c>
      <c r="K114" s="7"/>
      <c r="L114" s="60">
        <v>11.75</v>
      </c>
      <c r="M114" s="9">
        <v>409.68</v>
      </c>
      <c r="N114" s="9"/>
      <c r="O114" s="9">
        <v>375.03</v>
      </c>
      <c r="P114" s="9">
        <v>13.5</v>
      </c>
      <c r="Q114" s="9">
        <v>0</v>
      </c>
      <c r="R114" s="9">
        <v>0</v>
      </c>
      <c r="S114" s="9">
        <v>0</v>
      </c>
      <c r="T114" s="9">
        <v>0</v>
      </c>
      <c r="U114" s="9">
        <f>ROUND(SUM(M114:P114,R114:T114),2)</f>
        <v>798.21</v>
      </c>
    </row>
    <row r="115" spans="1:22" x14ac:dyDescent="0.45">
      <c r="A115" s="7" t="s">
        <v>383</v>
      </c>
      <c r="B115" s="7" t="s">
        <v>384</v>
      </c>
      <c r="C115" s="7" t="s">
        <v>385</v>
      </c>
      <c r="D115" s="7" t="s">
        <v>390</v>
      </c>
      <c r="E115" s="7" t="s">
        <v>391</v>
      </c>
      <c r="F115" s="7" t="s">
        <v>445</v>
      </c>
      <c r="G115" s="7" t="s">
        <v>446</v>
      </c>
      <c r="H115" s="7" t="s">
        <v>447</v>
      </c>
      <c r="I115" s="7"/>
      <c r="J115" s="9">
        <f>M115/L115</f>
        <v>21.831344470962609</v>
      </c>
      <c r="K115" s="7"/>
      <c r="L115" s="60">
        <v>12.57</v>
      </c>
      <c r="M115" s="9">
        <v>274.42</v>
      </c>
      <c r="N115" s="9"/>
      <c r="O115" s="9">
        <v>184.53</v>
      </c>
      <c r="P115" s="9">
        <v>13.5</v>
      </c>
      <c r="Q115" s="9">
        <v>0</v>
      </c>
      <c r="R115" s="9">
        <v>0</v>
      </c>
      <c r="S115" s="9">
        <v>0</v>
      </c>
      <c r="T115" s="9">
        <v>0</v>
      </c>
      <c r="U115" s="9">
        <f>ROUND(SUM(M115:P115,R115:T115),2)</f>
        <v>472.45</v>
      </c>
    </row>
    <row r="116" spans="1:22" s="4" customFormat="1" x14ac:dyDescent="0.45">
      <c r="H116" s="4" t="s">
        <v>335</v>
      </c>
      <c r="J116" s="5">
        <f>M116/L116</f>
        <v>28.129111842105264</v>
      </c>
      <c r="K116" s="5"/>
      <c r="L116" s="61">
        <f t="shared" ref="L116:U116" si="26">ROUND(SUM(L114:L115),2)</f>
        <v>24.32</v>
      </c>
      <c r="M116" s="6">
        <f t="shared" si="26"/>
        <v>684.1</v>
      </c>
      <c r="N116" s="6">
        <f t="shared" si="26"/>
        <v>0</v>
      </c>
      <c r="O116" s="6">
        <f t="shared" si="26"/>
        <v>559.55999999999995</v>
      </c>
      <c r="P116" s="6">
        <f t="shared" si="26"/>
        <v>27</v>
      </c>
      <c r="Q116" s="6">
        <f t="shared" si="26"/>
        <v>0</v>
      </c>
      <c r="R116" s="6">
        <f t="shared" si="26"/>
        <v>0</v>
      </c>
      <c r="S116" s="6">
        <f t="shared" si="26"/>
        <v>0</v>
      </c>
      <c r="T116" s="6">
        <f t="shared" si="26"/>
        <v>0</v>
      </c>
      <c r="U116" s="6">
        <f t="shared" si="26"/>
        <v>1270.6600000000001</v>
      </c>
      <c r="V116" s="6"/>
    </row>
    <row r="117" spans="1:22" x14ac:dyDescent="0.45">
      <c r="J117" s="9"/>
      <c r="K117" s="7"/>
      <c r="L117" s="60"/>
      <c r="M117" s="9"/>
      <c r="N117" s="9"/>
      <c r="O117" s="9"/>
      <c r="P117" s="9"/>
      <c r="Q117" s="9"/>
      <c r="R117" s="9"/>
      <c r="S117" s="9"/>
      <c r="T117" s="9"/>
      <c r="U117" s="9"/>
    </row>
    <row r="118" spans="1:22" s="1" customFormat="1" x14ac:dyDescent="0.45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5</v>
      </c>
      <c r="G118" s="1" t="s">
        <v>6</v>
      </c>
      <c r="H118" s="1" t="s">
        <v>7</v>
      </c>
      <c r="J118" s="2" t="s">
        <v>8</v>
      </c>
      <c r="L118" s="63" t="s">
        <v>9</v>
      </c>
      <c r="M118" s="2" t="s">
        <v>10</v>
      </c>
      <c r="N118" s="2" t="s">
        <v>11</v>
      </c>
      <c r="O118" s="2" t="s">
        <v>12</v>
      </c>
      <c r="P118" s="2" t="s">
        <v>13</v>
      </c>
      <c r="Q118" s="2" t="s">
        <v>14</v>
      </c>
      <c r="R118" s="2" t="s">
        <v>15</v>
      </c>
      <c r="S118" s="2" t="s">
        <v>16</v>
      </c>
      <c r="T118" s="2" t="s">
        <v>137</v>
      </c>
      <c r="U118" s="2" t="s">
        <v>18</v>
      </c>
      <c r="V118" s="2"/>
    </row>
    <row r="119" spans="1:22" x14ac:dyDescent="0.45">
      <c r="A119" s="7" t="s">
        <v>383</v>
      </c>
      <c r="B119" s="7" t="s">
        <v>384</v>
      </c>
      <c r="C119" s="7" t="s">
        <v>385</v>
      </c>
      <c r="D119" s="7" t="s">
        <v>386</v>
      </c>
      <c r="E119" s="7" t="s">
        <v>149</v>
      </c>
      <c r="F119" s="7" t="s">
        <v>448</v>
      </c>
      <c r="G119" s="7" t="s">
        <v>449</v>
      </c>
      <c r="H119" s="7" t="s">
        <v>450</v>
      </c>
      <c r="I119" s="7"/>
      <c r="J119" s="9">
        <f>M119/L119</f>
        <v>33.693548387096769</v>
      </c>
      <c r="K119" s="7"/>
      <c r="L119" s="60">
        <v>11.16</v>
      </c>
      <c r="M119" s="9">
        <v>376.02</v>
      </c>
      <c r="N119" s="9"/>
      <c r="O119" s="9">
        <v>250.87</v>
      </c>
      <c r="P119" s="9">
        <v>13.5</v>
      </c>
      <c r="Q119" s="9">
        <v>0</v>
      </c>
      <c r="R119" s="9">
        <v>0</v>
      </c>
      <c r="S119" s="9">
        <v>0</v>
      </c>
      <c r="T119" s="9">
        <v>0</v>
      </c>
      <c r="U119" s="9">
        <f>ROUND(SUM(M119:P119,R119:T119),2)</f>
        <v>640.39</v>
      </c>
    </row>
    <row r="120" spans="1:22" x14ac:dyDescent="0.45">
      <c r="A120" s="7" t="s">
        <v>383</v>
      </c>
      <c r="B120" s="7" t="s">
        <v>384</v>
      </c>
      <c r="C120" s="7" t="s">
        <v>385</v>
      </c>
      <c r="D120" s="7" t="s">
        <v>388</v>
      </c>
      <c r="E120" s="7" t="s">
        <v>156</v>
      </c>
      <c r="F120" s="7" t="s">
        <v>448</v>
      </c>
      <c r="G120" s="7" t="s">
        <v>449</v>
      </c>
      <c r="H120" s="7" t="s">
        <v>450</v>
      </c>
      <c r="I120" s="7"/>
      <c r="J120" s="9">
        <f>M120/L120</f>
        <v>34.14176245210728</v>
      </c>
      <c r="K120" s="7"/>
      <c r="L120" s="60">
        <v>7.83</v>
      </c>
      <c r="M120" s="9">
        <v>267.33</v>
      </c>
      <c r="N120" s="9"/>
      <c r="O120" s="9">
        <v>251.39</v>
      </c>
      <c r="P120" s="9">
        <v>9</v>
      </c>
      <c r="Q120" s="9">
        <v>0</v>
      </c>
      <c r="R120" s="9">
        <v>0</v>
      </c>
      <c r="S120" s="9">
        <v>0</v>
      </c>
      <c r="T120" s="9">
        <v>0</v>
      </c>
      <c r="U120" s="9">
        <f>ROUND(SUM(M120:P120,R120:T120),2)</f>
        <v>527.72</v>
      </c>
    </row>
    <row r="121" spans="1:22" s="4" customFormat="1" x14ac:dyDescent="0.45">
      <c r="H121" s="4" t="s">
        <v>335</v>
      </c>
      <c r="J121" s="5">
        <f>M121/L121</f>
        <v>33.878357030015799</v>
      </c>
      <c r="K121" s="5"/>
      <c r="L121" s="61">
        <f t="shared" ref="L121:U121" si="27">ROUND(SUM(L119:L120),2)</f>
        <v>18.989999999999998</v>
      </c>
      <c r="M121" s="6">
        <f t="shared" si="27"/>
        <v>643.35</v>
      </c>
      <c r="N121" s="6">
        <f t="shared" si="27"/>
        <v>0</v>
      </c>
      <c r="O121" s="6">
        <f t="shared" si="27"/>
        <v>502.26</v>
      </c>
      <c r="P121" s="6">
        <f t="shared" si="27"/>
        <v>22.5</v>
      </c>
      <c r="Q121" s="6">
        <f t="shared" si="27"/>
        <v>0</v>
      </c>
      <c r="R121" s="6">
        <f t="shared" si="27"/>
        <v>0</v>
      </c>
      <c r="S121" s="6">
        <f t="shared" si="27"/>
        <v>0</v>
      </c>
      <c r="T121" s="6">
        <f t="shared" si="27"/>
        <v>0</v>
      </c>
      <c r="U121" s="6">
        <f t="shared" si="27"/>
        <v>1168.1099999999999</v>
      </c>
      <c r="V121" s="6"/>
    </row>
    <row r="122" spans="1:22" x14ac:dyDescent="0.45">
      <c r="J122" s="9"/>
      <c r="K122" s="7"/>
      <c r="L122" s="60"/>
      <c r="M122" s="9"/>
      <c r="N122" s="9"/>
      <c r="O122" s="9"/>
      <c r="P122" s="9"/>
      <c r="Q122" s="9"/>
      <c r="R122" s="9"/>
      <c r="S122" s="9"/>
      <c r="T122" s="9"/>
      <c r="U122" s="9"/>
    </row>
    <row r="123" spans="1:22" s="1" customFormat="1" x14ac:dyDescent="0.4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  <c r="G123" s="1" t="s">
        <v>6</v>
      </c>
      <c r="H123" s="1" t="s">
        <v>7</v>
      </c>
      <c r="J123" s="2" t="s">
        <v>8</v>
      </c>
      <c r="L123" s="63" t="s">
        <v>9</v>
      </c>
      <c r="M123" s="2" t="s">
        <v>10</v>
      </c>
      <c r="N123" s="2" t="s">
        <v>11</v>
      </c>
      <c r="O123" s="2" t="s">
        <v>12</v>
      </c>
      <c r="P123" s="2" t="s">
        <v>13</v>
      </c>
      <c r="Q123" s="2" t="s">
        <v>14</v>
      </c>
      <c r="R123" s="2" t="s">
        <v>15</v>
      </c>
      <c r="S123" s="2" t="s">
        <v>16</v>
      </c>
      <c r="T123" s="2" t="s">
        <v>137</v>
      </c>
      <c r="U123" s="2" t="s">
        <v>18</v>
      </c>
      <c r="V123" s="2"/>
    </row>
    <row r="124" spans="1:22" x14ac:dyDescent="0.45">
      <c r="A124" s="7" t="s">
        <v>383</v>
      </c>
      <c r="B124" s="7" t="s">
        <v>384</v>
      </c>
      <c r="C124" s="7" t="s">
        <v>385</v>
      </c>
      <c r="D124" s="7" t="s">
        <v>388</v>
      </c>
      <c r="E124" s="7" t="s">
        <v>156</v>
      </c>
      <c r="F124" s="7" t="s">
        <v>451</v>
      </c>
      <c r="G124" s="7" t="s">
        <v>452</v>
      </c>
      <c r="H124" s="7" t="s">
        <v>453</v>
      </c>
      <c r="I124" s="7"/>
      <c r="J124" s="9">
        <f>M124/L124</f>
        <v>34.225563909774436</v>
      </c>
      <c r="K124" s="7"/>
      <c r="L124" s="60">
        <v>11.97</v>
      </c>
      <c r="M124" s="9">
        <v>409.68</v>
      </c>
      <c r="N124" s="9"/>
      <c r="O124" s="9">
        <v>375.03</v>
      </c>
      <c r="P124" s="9">
        <v>13.5</v>
      </c>
      <c r="Q124" s="9">
        <v>0</v>
      </c>
      <c r="R124" s="9">
        <v>0</v>
      </c>
      <c r="S124" s="9">
        <v>0</v>
      </c>
      <c r="T124" s="9">
        <v>0</v>
      </c>
      <c r="U124" s="9">
        <f>ROUND(SUM(M124:P124,R124:T124),2)</f>
        <v>798.21</v>
      </c>
    </row>
    <row r="125" spans="1:22" s="4" customFormat="1" x14ac:dyDescent="0.45">
      <c r="H125" s="4" t="s">
        <v>335</v>
      </c>
      <c r="J125" s="5">
        <f>M125/L125</f>
        <v>34.225563909774436</v>
      </c>
      <c r="K125" s="5"/>
      <c r="L125" s="61">
        <f t="shared" ref="L125:U125" si="28">ROUND(SUM(L124:L124),2)</f>
        <v>11.97</v>
      </c>
      <c r="M125" s="6">
        <f t="shared" si="28"/>
        <v>409.68</v>
      </c>
      <c r="N125" s="6">
        <f t="shared" si="28"/>
        <v>0</v>
      </c>
      <c r="O125" s="6">
        <f t="shared" si="28"/>
        <v>375.03</v>
      </c>
      <c r="P125" s="6">
        <f t="shared" si="28"/>
        <v>13.5</v>
      </c>
      <c r="Q125" s="6">
        <f t="shared" si="28"/>
        <v>0</v>
      </c>
      <c r="R125" s="6">
        <f t="shared" si="28"/>
        <v>0</v>
      </c>
      <c r="S125" s="6">
        <f t="shared" si="28"/>
        <v>0</v>
      </c>
      <c r="T125" s="6">
        <f t="shared" si="28"/>
        <v>0</v>
      </c>
      <c r="U125" s="6">
        <f t="shared" si="28"/>
        <v>798.21</v>
      </c>
      <c r="V125" s="6"/>
    </row>
    <row r="126" spans="1:22" x14ac:dyDescent="0.45">
      <c r="J126" s="9"/>
      <c r="K126" s="7"/>
      <c r="L126" s="60"/>
      <c r="M126" s="9"/>
      <c r="N126" s="9"/>
      <c r="O126" s="9"/>
      <c r="P126" s="9"/>
      <c r="Q126" s="9"/>
      <c r="R126" s="9"/>
      <c r="S126" s="9"/>
      <c r="T126" s="9"/>
      <c r="U126" s="9"/>
    </row>
    <row r="127" spans="1:22" s="1" customFormat="1" x14ac:dyDescent="0.45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  <c r="G127" s="1" t="s">
        <v>6</v>
      </c>
      <c r="H127" s="1" t="s">
        <v>7</v>
      </c>
      <c r="J127" s="2" t="s">
        <v>8</v>
      </c>
      <c r="L127" s="63" t="s">
        <v>9</v>
      </c>
      <c r="M127" s="2" t="s">
        <v>10</v>
      </c>
      <c r="N127" s="2" t="s">
        <v>11</v>
      </c>
      <c r="O127" s="2" t="s">
        <v>12</v>
      </c>
      <c r="P127" s="2" t="s">
        <v>13</v>
      </c>
      <c r="Q127" s="2" t="s">
        <v>14</v>
      </c>
      <c r="R127" s="2" t="s">
        <v>15</v>
      </c>
      <c r="S127" s="2" t="s">
        <v>16</v>
      </c>
      <c r="T127" s="2" t="s">
        <v>137</v>
      </c>
      <c r="U127" s="2" t="s">
        <v>18</v>
      </c>
      <c r="V127" s="2"/>
    </row>
    <row r="128" spans="1:22" x14ac:dyDescent="0.45">
      <c r="A128" s="7" t="s">
        <v>383</v>
      </c>
      <c r="B128" s="7" t="s">
        <v>384</v>
      </c>
      <c r="C128" s="7" t="s">
        <v>385</v>
      </c>
      <c r="D128" s="7" t="s">
        <v>390</v>
      </c>
      <c r="E128" s="7" t="s">
        <v>391</v>
      </c>
      <c r="F128" s="7" t="s">
        <v>454</v>
      </c>
      <c r="G128" s="7" t="s">
        <v>455</v>
      </c>
      <c r="H128" s="7" t="s">
        <v>456</v>
      </c>
      <c r="I128" s="7"/>
      <c r="J128" s="9">
        <f>M128/L128</f>
        <v>22.58236057068742</v>
      </c>
      <c r="K128" s="7"/>
      <c r="L128" s="60">
        <v>7.71</v>
      </c>
      <c r="M128" s="9">
        <v>174.11</v>
      </c>
      <c r="N128" s="9"/>
      <c r="O128" s="9">
        <v>117.07</v>
      </c>
      <c r="P128" s="9">
        <v>9</v>
      </c>
      <c r="Q128" s="9">
        <v>0</v>
      </c>
      <c r="R128" s="9">
        <v>0</v>
      </c>
      <c r="S128" s="9">
        <v>0</v>
      </c>
      <c r="T128" s="9">
        <v>0</v>
      </c>
      <c r="U128" s="9">
        <f>ROUND(SUM(M128:P128,R128:T128),2)</f>
        <v>300.18</v>
      </c>
    </row>
    <row r="129" spans="1:22" s="4" customFormat="1" x14ac:dyDescent="0.45">
      <c r="H129" s="4" t="s">
        <v>335</v>
      </c>
      <c r="J129" s="5">
        <f>M129/L129</f>
        <v>22.58236057068742</v>
      </c>
      <c r="K129" s="5"/>
      <c r="L129" s="61">
        <f t="shared" ref="L129:U129" si="29">ROUND(SUM(L128:L128),2)</f>
        <v>7.71</v>
      </c>
      <c r="M129" s="6">
        <f t="shared" si="29"/>
        <v>174.11</v>
      </c>
      <c r="N129" s="6">
        <f t="shared" si="29"/>
        <v>0</v>
      </c>
      <c r="O129" s="6">
        <f t="shared" si="29"/>
        <v>117.07</v>
      </c>
      <c r="P129" s="6">
        <f t="shared" si="29"/>
        <v>9</v>
      </c>
      <c r="Q129" s="6">
        <f t="shared" si="29"/>
        <v>0</v>
      </c>
      <c r="R129" s="6">
        <f t="shared" si="29"/>
        <v>0</v>
      </c>
      <c r="S129" s="6">
        <f t="shared" si="29"/>
        <v>0</v>
      </c>
      <c r="T129" s="6">
        <f t="shared" si="29"/>
        <v>0</v>
      </c>
      <c r="U129" s="6">
        <f t="shared" si="29"/>
        <v>300.18</v>
      </c>
      <c r="V129" s="6"/>
    </row>
    <row r="130" spans="1:22" s="4" customFormat="1" x14ac:dyDescent="0.45">
      <c r="H130" s="4" t="s">
        <v>33</v>
      </c>
      <c r="J130" s="5">
        <f>MAX(0,25.92-(M129+N129)/L129)</f>
        <v>3.3376394293125813</v>
      </c>
      <c r="K130" s="5"/>
      <c r="L130" s="61">
        <f>L129</f>
        <v>7.71</v>
      </c>
      <c r="M130" s="6"/>
      <c r="N130" s="6">
        <f>ROUNDUP(MAX(0,ROUND(L129*25.92-M129-N129,4)),2)</f>
        <v>25.740000000000002</v>
      </c>
      <c r="O130" s="6"/>
      <c r="P130" s="6"/>
      <c r="Q130" s="6"/>
      <c r="R130" s="6"/>
      <c r="S130" s="6"/>
      <c r="T130" s="6"/>
      <c r="U130" s="6">
        <f>N130</f>
        <v>25.740000000000002</v>
      </c>
      <c r="V130" s="6"/>
    </row>
    <row r="131" spans="1:22" s="4" customFormat="1" x14ac:dyDescent="0.45">
      <c r="F131" s="4" t="s">
        <v>454</v>
      </c>
      <c r="G131" s="4" t="s">
        <v>455</v>
      </c>
      <c r="H131" s="4" t="s">
        <v>34</v>
      </c>
      <c r="J131" s="5">
        <f>(M131+N131)/L131</f>
        <v>25.920881971465633</v>
      </c>
      <c r="K131" s="5"/>
      <c r="L131" s="61">
        <f>L129</f>
        <v>7.71</v>
      </c>
      <c r="M131" s="6">
        <f t="shared" ref="M131:U131" si="30">ROUND(SUM(M129:M130),2)</f>
        <v>174.11</v>
      </c>
      <c r="N131" s="6">
        <f t="shared" si="30"/>
        <v>25.74</v>
      </c>
      <c r="O131" s="6">
        <f t="shared" si="30"/>
        <v>117.07</v>
      </c>
      <c r="P131" s="6">
        <f t="shared" si="30"/>
        <v>9</v>
      </c>
      <c r="Q131" s="6">
        <f t="shared" si="30"/>
        <v>0</v>
      </c>
      <c r="R131" s="6">
        <f t="shared" si="30"/>
        <v>0</v>
      </c>
      <c r="S131" s="6">
        <f t="shared" si="30"/>
        <v>0</v>
      </c>
      <c r="T131" s="6">
        <f t="shared" si="30"/>
        <v>0</v>
      </c>
      <c r="U131" s="6">
        <f t="shared" si="30"/>
        <v>325.92</v>
      </c>
      <c r="V131" s="6"/>
    </row>
    <row r="132" spans="1:22" x14ac:dyDescent="0.45">
      <c r="J132" s="9"/>
      <c r="K132" s="7"/>
      <c r="L132" s="60"/>
      <c r="M132" s="9"/>
      <c r="N132" s="9"/>
      <c r="O132" s="9"/>
      <c r="P132" s="9"/>
      <c r="Q132" s="9"/>
      <c r="R132" s="9"/>
      <c r="S132" s="9"/>
      <c r="T132" s="9"/>
      <c r="U132" s="9"/>
    </row>
    <row r="133" spans="1:22" s="1" customFormat="1" x14ac:dyDescent="0.45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J133" s="2" t="s">
        <v>8</v>
      </c>
      <c r="L133" s="63" t="s">
        <v>9</v>
      </c>
      <c r="M133" s="2" t="s">
        <v>10</v>
      </c>
      <c r="N133" s="2" t="s">
        <v>11</v>
      </c>
      <c r="O133" s="2" t="s">
        <v>12</v>
      </c>
      <c r="P133" s="2" t="s">
        <v>13</v>
      </c>
      <c r="Q133" s="2" t="s">
        <v>14</v>
      </c>
      <c r="R133" s="2" t="s">
        <v>15</v>
      </c>
      <c r="S133" s="2" t="s">
        <v>16</v>
      </c>
      <c r="T133" s="2" t="s">
        <v>137</v>
      </c>
      <c r="U133" s="2" t="s">
        <v>18</v>
      </c>
      <c r="V133" s="2"/>
    </row>
    <row r="134" spans="1:22" x14ac:dyDescent="0.45">
      <c r="A134" s="7" t="s">
        <v>383</v>
      </c>
      <c r="B134" s="7" t="s">
        <v>384</v>
      </c>
      <c r="C134" s="7" t="s">
        <v>385</v>
      </c>
      <c r="D134" s="7" t="s">
        <v>388</v>
      </c>
      <c r="E134" s="7" t="s">
        <v>156</v>
      </c>
      <c r="F134" s="7" t="s">
        <v>457</v>
      </c>
      <c r="G134" s="7" t="s">
        <v>411</v>
      </c>
      <c r="H134" s="7" t="s">
        <v>458</v>
      </c>
      <c r="I134" s="7"/>
      <c r="J134" s="9">
        <f>M134/L134</f>
        <v>34.142125480153645</v>
      </c>
      <c r="K134" s="7"/>
      <c r="L134" s="60">
        <v>7.81</v>
      </c>
      <c r="M134" s="9">
        <v>266.64999999999998</v>
      </c>
      <c r="N134" s="9"/>
      <c r="O134" s="9">
        <v>250.75</v>
      </c>
      <c r="P134" s="9">
        <v>9</v>
      </c>
      <c r="Q134" s="9">
        <v>0</v>
      </c>
      <c r="R134" s="9">
        <v>0</v>
      </c>
      <c r="S134" s="9">
        <v>0</v>
      </c>
      <c r="T134" s="9">
        <v>0</v>
      </c>
      <c r="U134" s="9">
        <f>ROUND(SUM(M134:P134,R134:T134),2)</f>
        <v>526.4</v>
      </c>
    </row>
    <row r="135" spans="1:22" s="4" customFormat="1" x14ac:dyDescent="0.45">
      <c r="H135" s="4" t="s">
        <v>335</v>
      </c>
      <c r="J135" s="5">
        <f>M135/L135</f>
        <v>34.142125480153645</v>
      </c>
      <c r="K135" s="5"/>
      <c r="L135" s="61">
        <f t="shared" ref="L135:U135" si="31">ROUND(SUM(L134:L134),2)</f>
        <v>7.81</v>
      </c>
      <c r="M135" s="6">
        <f t="shared" si="31"/>
        <v>266.64999999999998</v>
      </c>
      <c r="N135" s="6">
        <f t="shared" si="31"/>
        <v>0</v>
      </c>
      <c r="O135" s="6">
        <f t="shared" si="31"/>
        <v>250.75</v>
      </c>
      <c r="P135" s="6">
        <f t="shared" si="31"/>
        <v>9</v>
      </c>
      <c r="Q135" s="6">
        <f t="shared" si="31"/>
        <v>0</v>
      </c>
      <c r="R135" s="6">
        <f t="shared" si="31"/>
        <v>0</v>
      </c>
      <c r="S135" s="6">
        <f t="shared" si="31"/>
        <v>0</v>
      </c>
      <c r="T135" s="6">
        <f t="shared" si="31"/>
        <v>0</v>
      </c>
      <c r="U135" s="6">
        <f t="shared" si="31"/>
        <v>526.4</v>
      </c>
      <c r="V135" s="6"/>
    </row>
    <row r="136" spans="1:22" x14ac:dyDescent="0.45">
      <c r="J136" s="9"/>
      <c r="K136" s="7"/>
      <c r="L136" s="60"/>
      <c r="M136" s="9"/>
      <c r="N136" s="9"/>
      <c r="O136" s="9"/>
      <c r="P136" s="9"/>
      <c r="Q136" s="9"/>
      <c r="R136" s="9"/>
      <c r="S136" s="9"/>
      <c r="T136" s="9"/>
      <c r="U136" s="9"/>
    </row>
    <row r="137" spans="1:22" s="1" customFormat="1" x14ac:dyDescent="0.4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G137" s="1" t="s">
        <v>6</v>
      </c>
      <c r="H137" s="1" t="s">
        <v>7</v>
      </c>
      <c r="J137" s="2" t="s">
        <v>8</v>
      </c>
      <c r="L137" s="63" t="s">
        <v>9</v>
      </c>
      <c r="M137" s="2" t="s">
        <v>10</v>
      </c>
      <c r="N137" s="2" t="s">
        <v>11</v>
      </c>
      <c r="O137" s="2" t="s">
        <v>12</v>
      </c>
      <c r="P137" s="2" t="s">
        <v>13</v>
      </c>
      <c r="Q137" s="2" t="s">
        <v>14</v>
      </c>
      <c r="R137" s="2" t="s">
        <v>15</v>
      </c>
      <c r="S137" s="2" t="s">
        <v>16</v>
      </c>
      <c r="T137" s="2" t="s">
        <v>137</v>
      </c>
      <c r="U137" s="2" t="s">
        <v>18</v>
      </c>
      <c r="V137" s="2"/>
    </row>
    <row r="138" spans="1:22" x14ac:dyDescent="0.45">
      <c r="A138" s="7" t="s">
        <v>383</v>
      </c>
      <c r="B138" s="7" t="s">
        <v>384</v>
      </c>
      <c r="C138" s="7" t="s">
        <v>385</v>
      </c>
      <c r="D138" s="7" t="s">
        <v>390</v>
      </c>
      <c r="E138" s="7" t="s">
        <v>391</v>
      </c>
      <c r="F138" s="7" t="s">
        <v>459</v>
      </c>
      <c r="G138" s="7" t="s">
        <v>460</v>
      </c>
      <c r="H138" s="7" t="s">
        <v>461</v>
      </c>
      <c r="I138" s="7"/>
      <c r="J138" s="9">
        <f>M138/L138</f>
        <v>22.582002902757623</v>
      </c>
      <c r="K138" s="7"/>
      <c r="L138" s="60">
        <v>6.89</v>
      </c>
      <c r="M138" s="9">
        <v>155.59</v>
      </c>
      <c r="N138" s="9"/>
      <c r="O138" s="9">
        <v>104.62</v>
      </c>
      <c r="P138" s="9">
        <v>9</v>
      </c>
      <c r="Q138" s="9">
        <v>0</v>
      </c>
      <c r="R138" s="9">
        <v>0</v>
      </c>
      <c r="S138" s="9">
        <v>0</v>
      </c>
      <c r="T138" s="9">
        <v>0</v>
      </c>
      <c r="U138" s="9">
        <f>ROUND(SUM(M138:P138,R138:T138),2)</f>
        <v>269.20999999999998</v>
      </c>
    </row>
    <row r="139" spans="1:22" s="4" customFormat="1" x14ac:dyDescent="0.45">
      <c r="H139" s="4" t="s">
        <v>335</v>
      </c>
      <c r="J139" s="5">
        <f>M139/L139</f>
        <v>22.582002902757623</v>
      </c>
      <c r="K139" s="5"/>
      <c r="L139" s="61">
        <f t="shared" ref="L139:U139" si="32">ROUND(SUM(L138:L138),2)</f>
        <v>6.89</v>
      </c>
      <c r="M139" s="6">
        <f t="shared" si="32"/>
        <v>155.59</v>
      </c>
      <c r="N139" s="6">
        <f t="shared" si="32"/>
        <v>0</v>
      </c>
      <c r="O139" s="6">
        <f t="shared" si="32"/>
        <v>104.62</v>
      </c>
      <c r="P139" s="6">
        <f t="shared" si="32"/>
        <v>9</v>
      </c>
      <c r="Q139" s="6">
        <f t="shared" si="32"/>
        <v>0</v>
      </c>
      <c r="R139" s="6">
        <f t="shared" si="32"/>
        <v>0</v>
      </c>
      <c r="S139" s="6">
        <f t="shared" si="32"/>
        <v>0</v>
      </c>
      <c r="T139" s="6">
        <f t="shared" si="32"/>
        <v>0</v>
      </c>
      <c r="U139" s="6">
        <f t="shared" si="32"/>
        <v>269.20999999999998</v>
      </c>
      <c r="V139" s="6"/>
    </row>
    <row r="140" spans="1:22" s="4" customFormat="1" x14ac:dyDescent="0.45">
      <c r="H140" s="4" t="s">
        <v>33</v>
      </c>
      <c r="J140" s="5">
        <f>MAX(0,25.92-(M139+N139)/L139)</f>
        <v>3.3379970972423791</v>
      </c>
      <c r="K140" s="5"/>
      <c r="L140" s="61">
        <f>L139</f>
        <v>6.89</v>
      </c>
      <c r="M140" s="6"/>
      <c r="N140" s="6">
        <f>ROUNDUP(MAX(0,ROUND(L139*25.92-M139-N139,4)),2)</f>
        <v>23</v>
      </c>
      <c r="O140" s="6"/>
      <c r="P140" s="6"/>
      <c r="Q140" s="6"/>
      <c r="R140" s="6"/>
      <c r="S140" s="6"/>
      <c r="T140" s="6"/>
      <c r="U140" s="6">
        <f>N140</f>
        <v>23</v>
      </c>
      <c r="V140" s="6"/>
    </row>
    <row r="141" spans="1:22" s="4" customFormat="1" x14ac:dyDescent="0.45">
      <c r="F141" s="4" t="s">
        <v>459</v>
      </c>
      <c r="G141" s="4" t="s">
        <v>460</v>
      </c>
      <c r="H141" s="4" t="s">
        <v>34</v>
      </c>
      <c r="J141" s="5">
        <f>(M141+N141)/L141</f>
        <v>25.920174165457187</v>
      </c>
      <c r="K141" s="5"/>
      <c r="L141" s="61">
        <f>L139</f>
        <v>6.89</v>
      </c>
      <c r="M141" s="6">
        <f t="shared" ref="M141:U141" si="33">ROUND(SUM(M139:M140),2)</f>
        <v>155.59</v>
      </c>
      <c r="N141" s="6">
        <f t="shared" si="33"/>
        <v>23</v>
      </c>
      <c r="O141" s="6">
        <f t="shared" si="33"/>
        <v>104.62</v>
      </c>
      <c r="P141" s="6">
        <f t="shared" si="33"/>
        <v>9</v>
      </c>
      <c r="Q141" s="6">
        <f t="shared" si="33"/>
        <v>0</v>
      </c>
      <c r="R141" s="6">
        <f t="shared" si="33"/>
        <v>0</v>
      </c>
      <c r="S141" s="6">
        <f t="shared" si="33"/>
        <v>0</v>
      </c>
      <c r="T141" s="6">
        <f t="shared" si="33"/>
        <v>0</v>
      </c>
      <c r="U141" s="6">
        <f t="shared" si="33"/>
        <v>292.20999999999998</v>
      </c>
      <c r="V141" s="6"/>
    </row>
    <row r="142" spans="1:22" x14ac:dyDescent="0.45">
      <c r="J142" s="9"/>
      <c r="K142" s="7"/>
      <c r="L142" s="60"/>
      <c r="M142" s="9"/>
      <c r="N142" s="9"/>
      <c r="O142" s="9"/>
      <c r="P142" s="9"/>
      <c r="Q142" s="9"/>
      <c r="R142" s="9"/>
      <c r="S142" s="9"/>
      <c r="T142" s="9"/>
      <c r="U142" s="9"/>
    </row>
    <row r="143" spans="1:22" s="1" customFormat="1" x14ac:dyDescent="0.45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 t="s">
        <v>5</v>
      </c>
      <c r="G143" s="1" t="s">
        <v>6</v>
      </c>
      <c r="H143" s="1" t="s">
        <v>7</v>
      </c>
      <c r="J143" s="2" t="s">
        <v>8</v>
      </c>
      <c r="L143" s="63" t="s">
        <v>9</v>
      </c>
      <c r="M143" s="2" t="s">
        <v>10</v>
      </c>
      <c r="N143" s="2" t="s">
        <v>11</v>
      </c>
      <c r="O143" s="2" t="s">
        <v>12</v>
      </c>
      <c r="P143" s="2" t="s">
        <v>13</v>
      </c>
      <c r="Q143" s="2" t="s">
        <v>14</v>
      </c>
      <c r="R143" s="2" t="s">
        <v>15</v>
      </c>
      <c r="S143" s="2" t="s">
        <v>16</v>
      </c>
      <c r="T143" s="2" t="s">
        <v>137</v>
      </c>
      <c r="U143" s="2" t="s">
        <v>18</v>
      </c>
      <c r="V143" s="2"/>
    </row>
    <row r="144" spans="1:22" x14ac:dyDescent="0.45">
      <c r="A144" s="7" t="s">
        <v>383</v>
      </c>
      <c r="B144" s="7" t="s">
        <v>384</v>
      </c>
      <c r="C144" s="7" t="s">
        <v>385</v>
      </c>
      <c r="D144" s="7" t="s">
        <v>386</v>
      </c>
      <c r="E144" s="7" t="s">
        <v>149</v>
      </c>
      <c r="F144" s="7" t="s">
        <v>470</v>
      </c>
      <c r="G144" s="7" t="s">
        <v>462</v>
      </c>
      <c r="H144" s="7" t="s">
        <v>463</v>
      </c>
      <c r="I144" s="7"/>
      <c r="J144" s="9">
        <f>M144/L144</f>
        <v>33.573214285714286</v>
      </c>
      <c r="K144" s="7"/>
      <c r="L144" s="60">
        <v>11.2</v>
      </c>
      <c r="M144" s="9">
        <v>376.02</v>
      </c>
      <c r="N144" s="9"/>
      <c r="O144" s="9">
        <v>250.87</v>
      </c>
      <c r="P144" s="9">
        <v>13.5</v>
      </c>
      <c r="Q144" s="9">
        <v>0</v>
      </c>
      <c r="R144" s="9">
        <v>0</v>
      </c>
      <c r="S144" s="9">
        <v>0</v>
      </c>
      <c r="T144" s="9">
        <v>0</v>
      </c>
      <c r="U144" s="9">
        <f>ROUND(SUM(M144:P144,R144:T144),2)</f>
        <v>640.39</v>
      </c>
    </row>
    <row r="145" spans="1:22" s="4" customFormat="1" x14ac:dyDescent="0.45">
      <c r="H145" s="4" t="s">
        <v>335</v>
      </c>
      <c r="J145" s="5">
        <f>M145/L145</f>
        <v>33.573214285714286</v>
      </c>
      <c r="K145" s="5"/>
      <c r="L145" s="61">
        <f t="shared" ref="L145:U145" si="34">ROUND(SUM(L144:L144),2)</f>
        <v>11.2</v>
      </c>
      <c r="M145" s="6">
        <f t="shared" si="34"/>
        <v>376.02</v>
      </c>
      <c r="N145" s="6">
        <f t="shared" si="34"/>
        <v>0</v>
      </c>
      <c r="O145" s="6">
        <f t="shared" si="34"/>
        <v>250.87</v>
      </c>
      <c r="P145" s="6">
        <f t="shared" si="34"/>
        <v>13.5</v>
      </c>
      <c r="Q145" s="6">
        <f t="shared" si="34"/>
        <v>0</v>
      </c>
      <c r="R145" s="6">
        <f t="shared" si="34"/>
        <v>0</v>
      </c>
      <c r="S145" s="6">
        <f t="shared" si="34"/>
        <v>0</v>
      </c>
      <c r="T145" s="6">
        <f t="shared" si="34"/>
        <v>0</v>
      </c>
      <c r="U145" s="6">
        <f t="shared" si="34"/>
        <v>640.39</v>
      </c>
      <c r="V145" s="6"/>
    </row>
    <row r="146" spans="1:22" x14ac:dyDescent="0.45">
      <c r="J146" s="9"/>
      <c r="K146" s="7"/>
      <c r="L146" s="60"/>
      <c r="M146" s="9"/>
      <c r="N146" s="9"/>
      <c r="O146" s="9"/>
      <c r="P146" s="9"/>
      <c r="Q146" s="9"/>
      <c r="R146" s="9"/>
      <c r="S146" s="9"/>
      <c r="T146" s="9"/>
      <c r="U146" s="9"/>
    </row>
    <row r="147" spans="1:22" s="1" customFormat="1" x14ac:dyDescent="0.4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  <c r="G147" s="1" t="s">
        <v>6</v>
      </c>
      <c r="H147" s="1" t="s">
        <v>7</v>
      </c>
      <c r="J147" s="2" t="s">
        <v>8</v>
      </c>
      <c r="L147" s="63" t="s">
        <v>9</v>
      </c>
      <c r="M147" s="2" t="s">
        <v>10</v>
      </c>
      <c r="N147" s="2" t="s">
        <v>11</v>
      </c>
      <c r="O147" s="2" t="s">
        <v>12</v>
      </c>
      <c r="P147" s="2" t="s">
        <v>13</v>
      </c>
      <c r="Q147" s="2" t="s">
        <v>14</v>
      </c>
      <c r="R147" s="2" t="s">
        <v>15</v>
      </c>
      <c r="S147" s="2" t="s">
        <v>16</v>
      </c>
      <c r="T147" s="2" t="s">
        <v>137</v>
      </c>
      <c r="U147" s="2" t="s">
        <v>18</v>
      </c>
      <c r="V147" s="2"/>
    </row>
    <row r="148" spans="1:22" x14ac:dyDescent="0.45">
      <c r="A148" s="7" t="s">
        <v>383</v>
      </c>
      <c r="B148" s="7" t="s">
        <v>384</v>
      </c>
      <c r="C148" s="7" t="s">
        <v>385</v>
      </c>
      <c r="D148" s="7" t="s">
        <v>388</v>
      </c>
      <c r="E148" s="7" t="s">
        <v>156</v>
      </c>
      <c r="F148" s="7" t="s">
        <v>448</v>
      </c>
      <c r="G148" s="7" t="s">
        <v>464</v>
      </c>
      <c r="H148" s="7" t="s">
        <v>465</v>
      </c>
      <c r="I148" s="7"/>
      <c r="J148" s="9">
        <f>M148/L148</f>
        <v>34.142493638676847</v>
      </c>
      <c r="K148" s="7"/>
      <c r="L148" s="60">
        <v>7.86</v>
      </c>
      <c r="M148" s="9">
        <v>268.36</v>
      </c>
      <c r="N148" s="9"/>
      <c r="O148" s="9">
        <v>252.36</v>
      </c>
      <c r="P148" s="9">
        <v>9</v>
      </c>
      <c r="Q148" s="9">
        <v>0</v>
      </c>
      <c r="R148" s="9">
        <v>0</v>
      </c>
      <c r="S148" s="9">
        <v>0</v>
      </c>
      <c r="T148" s="9">
        <v>0</v>
      </c>
      <c r="U148" s="9">
        <f>ROUND(SUM(M148:P148,R148:T148),2)</f>
        <v>529.72</v>
      </c>
    </row>
    <row r="149" spans="1:22" x14ac:dyDescent="0.45">
      <c r="A149" s="7" t="s">
        <v>383</v>
      </c>
      <c r="B149" s="7" t="s">
        <v>384</v>
      </c>
      <c r="C149" s="7" t="s">
        <v>385</v>
      </c>
      <c r="D149" s="7" t="s">
        <v>390</v>
      </c>
      <c r="E149" s="7" t="s">
        <v>391</v>
      </c>
      <c r="F149" s="7" t="s">
        <v>448</v>
      </c>
      <c r="G149" s="7" t="s">
        <v>464</v>
      </c>
      <c r="H149" s="7" t="s">
        <v>465</v>
      </c>
      <c r="I149" s="7"/>
      <c r="J149" s="9">
        <f>M149/L149</f>
        <v>22.581218274111674</v>
      </c>
      <c r="K149" s="7"/>
      <c r="L149" s="60">
        <v>7.88</v>
      </c>
      <c r="M149" s="9">
        <v>177.94</v>
      </c>
      <c r="N149" s="9"/>
      <c r="O149" s="9">
        <v>119.66</v>
      </c>
      <c r="P149" s="9">
        <v>9</v>
      </c>
      <c r="Q149" s="9">
        <v>0</v>
      </c>
      <c r="R149" s="9">
        <v>0</v>
      </c>
      <c r="S149" s="9">
        <v>0</v>
      </c>
      <c r="T149" s="9">
        <v>0</v>
      </c>
      <c r="U149" s="9">
        <f>ROUND(SUM(M149:P149,R149:T149),2)</f>
        <v>306.60000000000002</v>
      </c>
    </row>
    <row r="150" spans="1:22" s="4" customFormat="1" x14ac:dyDescent="0.45">
      <c r="H150" s="4" t="s">
        <v>335</v>
      </c>
      <c r="J150" s="5">
        <f>M150/L150</f>
        <v>28.354510800508258</v>
      </c>
      <c r="K150" s="5"/>
      <c r="L150" s="61">
        <f t="shared" ref="L150:U150" si="35">ROUND(SUM(L148:L149),2)</f>
        <v>15.74</v>
      </c>
      <c r="M150" s="6">
        <f t="shared" si="35"/>
        <v>446.3</v>
      </c>
      <c r="N150" s="6">
        <f t="shared" si="35"/>
        <v>0</v>
      </c>
      <c r="O150" s="6">
        <f t="shared" si="35"/>
        <v>372.02</v>
      </c>
      <c r="P150" s="6">
        <f t="shared" si="35"/>
        <v>18</v>
      </c>
      <c r="Q150" s="6">
        <f t="shared" si="35"/>
        <v>0</v>
      </c>
      <c r="R150" s="6">
        <f t="shared" si="35"/>
        <v>0</v>
      </c>
      <c r="S150" s="6">
        <f t="shared" si="35"/>
        <v>0</v>
      </c>
      <c r="T150" s="6">
        <f t="shared" si="35"/>
        <v>0</v>
      </c>
      <c r="U150" s="6">
        <f t="shared" si="35"/>
        <v>836.32</v>
      </c>
      <c r="V150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1D0B-FCA1-4D76-870E-6DE15151C522}">
  <dimension ref="A1:AC43"/>
  <sheetViews>
    <sheetView topLeftCell="E1" workbookViewId="0">
      <selection activeCell="S29" sqref="S29"/>
    </sheetView>
  </sheetViews>
  <sheetFormatPr defaultRowHeight="14.25" x14ac:dyDescent="0.45"/>
  <cols>
    <col min="1" max="1" width="17.53125" customWidth="1"/>
    <col min="5" max="5" width="14.9296875" customWidth="1"/>
    <col min="10" max="10" width="9.9296875" customWidth="1"/>
    <col min="12" max="12" width="11.19921875" customWidth="1"/>
    <col min="16" max="29" width="9.06640625" style="3"/>
  </cols>
  <sheetData>
    <row r="1" spans="1:29" x14ac:dyDescent="0.45">
      <c r="P1" s="3">
        <v>28.5</v>
      </c>
      <c r="Q1" s="3">
        <f>P1*1.5</f>
        <v>42.75</v>
      </c>
    </row>
    <row r="2" spans="1:29" s="1" customFormat="1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471</v>
      </c>
      <c r="K2" s="1" t="s">
        <v>472</v>
      </c>
      <c r="L2" s="1" t="s">
        <v>9</v>
      </c>
      <c r="M2" s="1" t="s">
        <v>473</v>
      </c>
      <c r="N2" s="1" t="s">
        <v>474</v>
      </c>
      <c r="O2" s="1" t="s">
        <v>475</v>
      </c>
      <c r="P2" s="2" t="s">
        <v>476</v>
      </c>
      <c r="Q2" s="2" t="s">
        <v>477</v>
      </c>
      <c r="R2" s="2" t="s">
        <v>478</v>
      </c>
      <c r="S2" s="2" t="s">
        <v>479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16</v>
      </c>
      <c r="AA2" s="2" t="s">
        <v>17</v>
      </c>
      <c r="AB2" s="2" t="s">
        <v>18</v>
      </c>
      <c r="AC2" s="2"/>
    </row>
    <row r="3" spans="1:29" s="68" customFormat="1" x14ac:dyDescent="0.45">
      <c r="A3" t="s">
        <v>480</v>
      </c>
      <c r="B3" t="s">
        <v>481</v>
      </c>
      <c r="C3" t="s">
        <v>21</v>
      </c>
      <c r="D3" t="s">
        <v>482</v>
      </c>
      <c r="E3" t="s">
        <v>141</v>
      </c>
      <c r="F3" t="s">
        <v>483</v>
      </c>
      <c r="G3" t="s">
        <v>484</v>
      </c>
      <c r="H3" t="s">
        <v>485</v>
      </c>
      <c r="I3" t="s">
        <v>486</v>
      </c>
      <c r="J3"/>
      <c r="K3" t="s">
        <v>487</v>
      </c>
      <c r="L3">
        <v>7.36</v>
      </c>
      <c r="M3"/>
      <c r="N3"/>
      <c r="O3"/>
      <c r="P3" s="3">
        <f>L3*28.5</f>
        <v>209.76000000000002</v>
      </c>
      <c r="Q3" s="3"/>
      <c r="R3" s="3"/>
      <c r="S3" s="3">
        <f t="shared" ref="S3:S42" si="0">SUM(P3:R3)</f>
        <v>209.76000000000002</v>
      </c>
      <c r="T3" s="3">
        <v>0</v>
      </c>
      <c r="U3" s="3">
        <v>0</v>
      </c>
      <c r="V3" s="3">
        <v>99.92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f t="shared" ref="AB3:AB42" si="1">SUM(S3:AA3)</f>
        <v>309.68</v>
      </c>
      <c r="AC3" s="69"/>
    </row>
    <row r="4" spans="1:29" s="68" customFormat="1" x14ac:dyDescent="0.45">
      <c r="A4" t="s">
        <v>488</v>
      </c>
      <c r="B4" t="s">
        <v>489</v>
      </c>
      <c r="C4" t="s">
        <v>21</v>
      </c>
      <c r="D4" t="s">
        <v>490</v>
      </c>
      <c r="E4" t="s">
        <v>149</v>
      </c>
      <c r="F4" t="s">
        <v>483</v>
      </c>
      <c r="G4" t="s">
        <v>484</v>
      </c>
      <c r="H4" t="s">
        <v>485</v>
      </c>
      <c r="I4" t="s">
        <v>486</v>
      </c>
      <c r="J4"/>
      <c r="K4" t="s">
        <v>491</v>
      </c>
      <c r="L4">
        <v>8.07</v>
      </c>
      <c r="M4">
        <v>8</v>
      </c>
      <c r="N4">
        <f>L4-M4</f>
        <v>7.0000000000000284E-2</v>
      </c>
      <c r="O4"/>
      <c r="P4" s="3">
        <f>M4*28.5</f>
        <v>228</v>
      </c>
      <c r="Q4" s="3">
        <f>N4*28.5*1.5</f>
        <v>2.9925000000000122</v>
      </c>
      <c r="R4" s="3"/>
      <c r="S4" s="3">
        <f t="shared" si="0"/>
        <v>230.99250000000001</v>
      </c>
      <c r="T4" s="3">
        <v>0</v>
      </c>
      <c r="U4" s="3">
        <v>0</v>
      </c>
      <c r="V4" s="3">
        <v>146.96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f t="shared" si="1"/>
        <v>377.95249999999999</v>
      </c>
      <c r="AC4" s="69"/>
    </row>
    <row r="5" spans="1:29" s="68" customFormat="1" x14ac:dyDescent="0.45">
      <c r="A5" s="7" t="s">
        <v>488</v>
      </c>
      <c r="B5" s="7" t="s">
        <v>489</v>
      </c>
      <c r="C5" s="7" t="s">
        <v>21</v>
      </c>
      <c r="D5" s="7" t="s">
        <v>492</v>
      </c>
      <c r="E5" s="7" t="s">
        <v>51</v>
      </c>
      <c r="F5" s="7" t="s">
        <v>483</v>
      </c>
      <c r="G5" s="7" t="s">
        <v>484</v>
      </c>
      <c r="H5" s="7" t="s">
        <v>485</v>
      </c>
      <c r="I5" s="7" t="s">
        <v>486</v>
      </c>
      <c r="J5" s="7"/>
      <c r="K5" s="7" t="s">
        <v>493</v>
      </c>
      <c r="L5" s="7">
        <v>7.51</v>
      </c>
      <c r="M5" s="7">
        <v>7.51</v>
      </c>
      <c r="N5" s="7"/>
      <c r="O5" s="7"/>
      <c r="P5" s="9">
        <f>M5*28.5</f>
        <v>214.035</v>
      </c>
      <c r="Q5" s="9"/>
      <c r="R5" s="9"/>
      <c r="S5" s="3">
        <f t="shared" si="0"/>
        <v>214.035</v>
      </c>
      <c r="T5" s="9">
        <v>0</v>
      </c>
      <c r="U5" s="9">
        <v>0</v>
      </c>
      <c r="V5" s="9">
        <v>47.06</v>
      </c>
      <c r="W5" s="3">
        <v>0</v>
      </c>
      <c r="X5" s="9">
        <v>0</v>
      </c>
      <c r="Y5" s="9">
        <v>0</v>
      </c>
      <c r="Z5" s="9">
        <v>0</v>
      </c>
      <c r="AA5" s="9">
        <v>0</v>
      </c>
      <c r="AB5" s="3">
        <f t="shared" si="1"/>
        <v>261.09500000000003</v>
      </c>
      <c r="AC5" s="69"/>
    </row>
    <row r="6" spans="1:29" s="4" customFormat="1" x14ac:dyDescent="0.45">
      <c r="G6" s="4" t="s">
        <v>34</v>
      </c>
      <c r="I6" s="4" t="s">
        <v>27</v>
      </c>
      <c r="M6" s="4">
        <f>SUM(M3:M5)</f>
        <v>15.51</v>
      </c>
      <c r="N6" s="4">
        <f t="shared" ref="N6:AB6" si="2">SUM(N3:N5)</f>
        <v>7.0000000000000284E-2</v>
      </c>
      <c r="O6" s="4">
        <f t="shared" si="2"/>
        <v>0</v>
      </c>
      <c r="P6" s="6">
        <f t="shared" si="2"/>
        <v>651.79499999999996</v>
      </c>
      <c r="Q6" s="6">
        <f t="shared" si="2"/>
        <v>2.9925000000000122</v>
      </c>
      <c r="R6" s="6">
        <f t="shared" si="2"/>
        <v>0</v>
      </c>
      <c r="S6" s="6">
        <f t="shared" si="2"/>
        <v>654.78750000000002</v>
      </c>
      <c r="T6" s="6">
        <f t="shared" si="2"/>
        <v>0</v>
      </c>
      <c r="U6" s="6">
        <f t="shared" si="2"/>
        <v>0</v>
      </c>
      <c r="V6" s="6">
        <f t="shared" si="2"/>
        <v>293.94</v>
      </c>
      <c r="W6" s="6">
        <f t="shared" si="2"/>
        <v>0</v>
      </c>
      <c r="X6" s="6">
        <f t="shared" si="2"/>
        <v>0</v>
      </c>
      <c r="Y6" s="6">
        <f t="shared" si="2"/>
        <v>0</v>
      </c>
      <c r="Z6" s="6">
        <f t="shared" si="2"/>
        <v>0</v>
      </c>
      <c r="AA6" s="6">
        <f t="shared" si="2"/>
        <v>0</v>
      </c>
      <c r="AB6" s="6">
        <f t="shared" si="2"/>
        <v>948.72749999999996</v>
      </c>
      <c r="AC6" s="6"/>
    </row>
    <row r="7" spans="1:29" s="68" customFormat="1" x14ac:dyDescent="0.4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9"/>
      <c r="Q7" s="9"/>
      <c r="R7" s="9"/>
      <c r="S7" s="3"/>
      <c r="T7" s="9"/>
      <c r="U7" s="9"/>
      <c r="V7" s="9"/>
      <c r="W7" s="3"/>
      <c r="X7" s="9"/>
      <c r="Y7" s="9"/>
      <c r="Z7" s="9"/>
      <c r="AA7" s="9"/>
      <c r="AB7" s="3"/>
      <c r="AC7" s="69"/>
    </row>
    <row r="8" spans="1:29" s="68" customFormat="1" x14ac:dyDescent="0.4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3">
        <v>28.5</v>
      </c>
      <c r="Q8" s="3">
        <f>P8*1.5</f>
        <v>42.75</v>
      </c>
      <c r="R8" s="9"/>
      <c r="S8" s="3"/>
      <c r="T8" s="9"/>
      <c r="U8" s="9"/>
      <c r="V8" s="9"/>
      <c r="W8" s="3"/>
      <c r="X8" s="9"/>
      <c r="Y8" s="9"/>
      <c r="Z8" s="9"/>
      <c r="AA8" s="9"/>
      <c r="AB8" s="3"/>
      <c r="AC8" s="69"/>
    </row>
    <row r="9" spans="1:29" s="1" customFormat="1" x14ac:dyDescent="0.4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471</v>
      </c>
      <c r="K9" s="1" t="s">
        <v>472</v>
      </c>
      <c r="L9" s="1" t="s">
        <v>9</v>
      </c>
      <c r="M9" s="1" t="s">
        <v>473</v>
      </c>
      <c r="N9" s="1" t="s">
        <v>474</v>
      </c>
      <c r="O9" s="1" t="s">
        <v>475</v>
      </c>
      <c r="P9" s="2" t="s">
        <v>476</v>
      </c>
      <c r="Q9" s="2" t="s">
        <v>477</v>
      </c>
      <c r="R9" s="2" t="s">
        <v>478</v>
      </c>
      <c r="S9" s="2" t="s">
        <v>479</v>
      </c>
      <c r="T9" s="2" t="s">
        <v>10</v>
      </c>
      <c r="U9" s="2" t="s">
        <v>11</v>
      </c>
      <c r="V9" s="2" t="s">
        <v>12</v>
      </c>
      <c r="W9" s="2" t="s">
        <v>13</v>
      </c>
      <c r="X9" s="2" t="s">
        <v>14</v>
      </c>
      <c r="Y9" s="2" t="s">
        <v>15</v>
      </c>
      <c r="Z9" s="2" t="s">
        <v>16</v>
      </c>
      <c r="AA9" s="2" t="s">
        <v>17</v>
      </c>
      <c r="AB9" s="2" t="s">
        <v>18</v>
      </c>
      <c r="AC9" s="2"/>
    </row>
    <row r="10" spans="1:29" s="68" customFormat="1" x14ac:dyDescent="0.45">
      <c r="A10" t="s">
        <v>480</v>
      </c>
      <c r="B10" t="s">
        <v>481</v>
      </c>
      <c r="C10" t="s">
        <v>21</v>
      </c>
      <c r="D10" t="s">
        <v>482</v>
      </c>
      <c r="E10" t="s">
        <v>141</v>
      </c>
      <c r="F10" t="s">
        <v>494</v>
      </c>
      <c r="G10" t="s">
        <v>495</v>
      </c>
      <c r="H10" t="s">
        <v>496</v>
      </c>
      <c r="I10" t="s">
        <v>486</v>
      </c>
      <c r="J10"/>
      <c r="K10" t="s">
        <v>497</v>
      </c>
      <c r="L10">
        <v>7.19</v>
      </c>
      <c r="M10">
        <v>7.19</v>
      </c>
      <c r="N10"/>
      <c r="O10"/>
      <c r="P10" s="3">
        <f>L10*28.5</f>
        <v>204.91500000000002</v>
      </c>
      <c r="Q10" s="3"/>
      <c r="R10" s="3"/>
      <c r="S10" s="3">
        <f t="shared" si="0"/>
        <v>204.91500000000002</v>
      </c>
      <c r="T10" s="3">
        <v>0</v>
      </c>
      <c r="U10" s="3">
        <v>0</v>
      </c>
      <c r="V10" s="3">
        <v>99.92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f t="shared" si="1"/>
        <v>304.83500000000004</v>
      </c>
      <c r="AC10" s="69"/>
    </row>
    <row r="11" spans="1:29" s="4" customFormat="1" x14ac:dyDescent="0.45">
      <c r="G11" s="4" t="s">
        <v>34</v>
      </c>
      <c r="M11" s="4">
        <f>M10</f>
        <v>7.19</v>
      </c>
      <c r="P11" s="6">
        <f t="shared" ref="P11:AB11" si="3">P10</f>
        <v>204.91500000000002</v>
      </c>
      <c r="Q11" s="6">
        <f t="shared" si="3"/>
        <v>0</v>
      </c>
      <c r="R11" s="6">
        <f t="shared" si="3"/>
        <v>0</v>
      </c>
      <c r="S11" s="6">
        <f t="shared" si="3"/>
        <v>204.91500000000002</v>
      </c>
      <c r="T11" s="6">
        <f t="shared" si="3"/>
        <v>0</v>
      </c>
      <c r="U11" s="6">
        <f t="shared" si="3"/>
        <v>0</v>
      </c>
      <c r="V11" s="6">
        <f t="shared" si="3"/>
        <v>99.92</v>
      </c>
      <c r="W11" s="6">
        <f t="shared" si="3"/>
        <v>0</v>
      </c>
      <c r="X11" s="6">
        <f t="shared" si="3"/>
        <v>0</v>
      </c>
      <c r="Y11" s="6">
        <f t="shared" si="3"/>
        <v>0</v>
      </c>
      <c r="Z11" s="6">
        <f t="shared" si="3"/>
        <v>0</v>
      </c>
      <c r="AA11" s="6">
        <f t="shared" si="3"/>
        <v>0</v>
      </c>
      <c r="AB11" s="6">
        <f t="shared" si="3"/>
        <v>304.83500000000004</v>
      </c>
      <c r="AC11" s="6"/>
    </row>
    <row r="12" spans="1:29" s="68" customFormat="1" x14ac:dyDescent="0.4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69"/>
    </row>
    <row r="13" spans="1:29" s="68" customFormat="1" x14ac:dyDescent="0.4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 s="3">
        <v>28.5</v>
      </c>
      <c r="Q13" s="3">
        <f>P13*1.5</f>
        <v>42.75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69"/>
    </row>
    <row r="14" spans="1:29" s="1" customFormat="1" x14ac:dyDescent="0.4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471</v>
      </c>
      <c r="K14" s="1" t="s">
        <v>472</v>
      </c>
      <c r="L14" s="1" t="s">
        <v>9</v>
      </c>
      <c r="M14" s="1" t="s">
        <v>473</v>
      </c>
      <c r="N14" s="1" t="s">
        <v>474</v>
      </c>
      <c r="O14" s="1" t="s">
        <v>475</v>
      </c>
      <c r="P14" s="2" t="s">
        <v>476</v>
      </c>
      <c r="Q14" s="2" t="s">
        <v>477</v>
      </c>
      <c r="R14" s="2" t="s">
        <v>478</v>
      </c>
      <c r="S14" s="2" t="s">
        <v>479</v>
      </c>
      <c r="T14" s="2" t="s">
        <v>10</v>
      </c>
      <c r="U14" s="2" t="s">
        <v>11</v>
      </c>
      <c r="V14" s="2" t="s">
        <v>12</v>
      </c>
      <c r="W14" s="2" t="s">
        <v>13</v>
      </c>
      <c r="X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  <c r="AC14" s="2"/>
    </row>
    <row r="15" spans="1:29" x14ac:dyDescent="0.45">
      <c r="A15" t="s">
        <v>480</v>
      </c>
      <c r="B15" t="s">
        <v>481</v>
      </c>
      <c r="C15" t="s">
        <v>21</v>
      </c>
      <c r="D15" t="s">
        <v>482</v>
      </c>
      <c r="E15" t="s">
        <v>141</v>
      </c>
      <c r="F15" t="s">
        <v>498</v>
      </c>
      <c r="G15" t="s">
        <v>499</v>
      </c>
      <c r="H15" t="s">
        <v>500</v>
      </c>
      <c r="I15" t="s">
        <v>486</v>
      </c>
      <c r="K15" t="s">
        <v>501</v>
      </c>
      <c r="L15">
        <v>6.89</v>
      </c>
      <c r="M15">
        <v>6.89</v>
      </c>
      <c r="P15" s="3">
        <f>L15*28.5</f>
        <v>196.36499999999998</v>
      </c>
      <c r="S15" s="3">
        <f t="shared" si="0"/>
        <v>196.36499999999998</v>
      </c>
      <c r="T15" s="3">
        <v>0</v>
      </c>
      <c r="U15" s="3">
        <v>0</v>
      </c>
      <c r="V15" s="3">
        <v>99.92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f t="shared" si="1"/>
        <v>296.28499999999997</v>
      </c>
    </row>
    <row r="16" spans="1:29" s="4" customFormat="1" x14ac:dyDescent="0.45">
      <c r="G16" s="4" t="s">
        <v>34</v>
      </c>
      <c r="M16" s="4">
        <f>M15</f>
        <v>6.89</v>
      </c>
      <c r="P16" s="6" t="s">
        <v>27</v>
      </c>
      <c r="Q16" s="6">
        <f t="shared" ref="Q16" si="4">Q15</f>
        <v>0</v>
      </c>
      <c r="R16" s="6">
        <f t="shared" ref="R16" si="5">R15</f>
        <v>0</v>
      </c>
      <c r="S16" s="6">
        <f t="shared" ref="S16" si="6">S15</f>
        <v>196.36499999999998</v>
      </c>
      <c r="T16" s="6">
        <f t="shared" ref="T16" si="7">T15</f>
        <v>0</v>
      </c>
      <c r="U16" s="6">
        <f t="shared" ref="U16" si="8">U15</f>
        <v>0</v>
      </c>
      <c r="V16" s="6">
        <f t="shared" ref="V16" si="9">V15</f>
        <v>99.92</v>
      </c>
      <c r="W16" s="6">
        <f t="shared" ref="W16" si="10">W15</f>
        <v>0</v>
      </c>
      <c r="X16" s="6">
        <f t="shared" ref="X16" si="11">X15</f>
        <v>0</v>
      </c>
      <c r="Y16" s="6">
        <f t="shared" ref="Y16" si="12">Y15</f>
        <v>0</v>
      </c>
      <c r="Z16" s="6">
        <f t="shared" ref="Z16" si="13">Z15</f>
        <v>0</v>
      </c>
      <c r="AA16" s="6">
        <f t="shared" ref="AA16" si="14">AA15</f>
        <v>0</v>
      </c>
      <c r="AB16" s="6">
        <f t="shared" ref="AB16" si="15">AB15</f>
        <v>296.28499999999997</v>
      </c>
      <c r="AC16" s="6"/>
    </row>
    <row r="18" spans="1:29" x14ac:dyDescent="0.45">
      <c r="P18" s="3">
        <v>28.5</v>
      </c>
      <c r="Q18" s="3">
        <f>P18*1.5</f>
        <v>42.75</v>
      </c>
    </row>
    <row r="19" spans="1:29" s="1" customFormat="1" x14ac:dyDescent="0.4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471</v>
      </c>
      <c r="K19" s="1" t="s">
        <v>472</v>
      </c>
      <c r="L19" s="1" t="s">
        <v>9</v>
      </c>
      <c r="M19" s="1" t="s">
        <v>473</v>
      </c>
      <c r="N19" s="1" t="s">
        <v>474</v>
      </c>
      <c r="O19" s="1" t="s">
        <v>475</v>
      </c>
      <c r="P19" s="2" t="s">
        <v>476</v>
      </c>
      <c r="Q19" s="2" t="s">
        <v>477</v>
      </c>
      <c r="R19" s="2" t="s">
        <v>478</v>
      </c>
      <c r="S19" s="2" t="s">
        <v>479</v>
      </c>
      <c r="T19" s="2" t="s">
        <v>10</v>
      </c>
      <c r="U19" s="2" t="s">
        <v>11</v>
      </c>
      <c r="V19" s="2" t="s">
        <v>12</v>
      </c>
      <c r="W19" s="2" t="s">
        <v>13</v>
      </c>
      <c r="X19" s="2" t="s">
        <v>14</v>
      </c>
      <c r="Y19" s="2" t="s">
        <v>15</v>
      </c>
      <c r="Z19" s="2" t="s">
        <v>16</v>
      </c>
      <c r="AA19" s="2" t="s">
        <v>17</v>
      </c>
      <c r="AB19" s="2" t="s">
        <v>18</v>
      </c>
      <c r="AC19" s="2"/>
    </row>
    <row r="20" spans="1:29" x14ac:dyDescent="0.45">
      <c r="A20" t="s">
        <v>488</v>
      </c>
      <c r="B20" t="s">
        <v>489</v>
      </c>
      <c r="C20" t="s">
        <v>21</v>
      </c>
      <c r="D20" t="s">
        <v>490</v>
      </c>
      <c r="E20" t="s">
        <v>149</v>
      </c>
      <c r="F20" t="s">
        <v>502</v>
      </c>
      <c r="G20" t="s">
        <v>503</v>
      </c>
      <c r="H20" t="s">
        <v>504</v>
      </c>
      <c r="I20" t="s">
        <v>486</v>
      </c>
      <c r="K20" t="s">
        <v>505</v>
      </c>
      <c r="L20">
        <v>8.1</v>
      </c>
      <c r="M20">
        <v>8</v>
      </c>
      <c r="N20">
        <f>L20-M20</f>
        <v>9.9999999999999645E-2</v>
      </c>
      <c r="P20" s="3">
        <f>M20*28.5</f>
        <v>228</v>
      </c>
      <c r="Q20" s="3">
        <f>N20*28.5*1.5</f>
        <v>4.2749999999999844</v>
      </c>
      <c r="S20" s="3">
        <f t="shared" si="0"/>
        <v>232.27499999999998</v>
      </c>
      <c r="T20" s="3">
        <v>0</v>
      </c>
      <c r="U20" s="3">
        <v>0</v>
      </c>
      <c r="V20" s="3">
        <v>146.96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f t="shared" si="1"/>
        <v>379.23500000000001</v>
      </c>
    </row>
    <row r="21" spans="1:29" s="4" customFormat="1" x14ac:dyDescent="0.45">
      <c r="G21" s="4" t="s">
        <v>34</v>
      </c>
      <c r="L21" s="4" t="s">
        <v>27</v>
      </c>
      <c r="M21" s="4">
        <f t="shared" ref="M21:N21" si="16">M20</f>
        <v>8</v>
      </c>
      <c r="N21" s="4">
        <f t="shared" si="16"/>
        <v>9.9999999999999645E-2</v>
      </c>
      <c r="P21" s="6" t="s">
        <v>27</v>
      </c>
      <c r="Q21" s="6" t="s">
        <v>27</v>
      </c>
      <c r="R21" s="6">
        <f t="shared" ref="R21" si="17">R20</f>
        <v>0</v>
      </c>
      <c r="S21" s="6">
        <f t="shared" ref="S21" si="18">S20</f>
        <v>232.27499999999998</v>
      </c>
      <c r="T21" s="6">
        <f t="shared" ref="T21" si="19">T20</f>
        <v>0</v>
      </c>
      <c r="U21" s="6">
        <f t="shared" ref="U21" si="20">U20</f>
        <v>0</v>
      </c>
      <c r="V21" s="6">
        <f t="shared" ref="V21" si="21">V20</f>
        <v>146.96</v>
      </c>
      <c r="W21" s="6">
        <f t="shared" ref="W21" si="22">W20</f>
        <v>0</v>
      </c>
      <c r="X21" s="6">
        <f t="shared" ref="X21" si="23">X20</f>
        <v>0</v>
      </c>
      <c r="Y21" s="6">
        <f t="shared" ref="Y21" si="24">Y20</f>
        <v>0</v>
      </c>
      <c r="Z21" s="6">
        <f t="shared" ref="Z21" si="25">Z20</f>
        <v>0</v>
      </c>
      <c r="AA21" s="6">
        <f t="shared" ref="AA21" si="26">AA20</f>
        <v>0</v>
      </c>
      <c r="AB21" s="6">
        <f t="shared" ref="AB21" si="27">AB20</f>
        <v>379.23500000000001</v>
      </c>
      <c r="AC21" s="6"/>
    </row>
    <row r="23" spans="1:29" x14ac:dyDescent="0.45">
      <c r="P23" s="3">
        <v>28.5</v>
      </c>
      <c r="Q23" s="3">
        <f>P23*1.5</f>
        <v>42.75</v>
      </c>
    </row>
    <row r="24" spans="1:29" s="1" customFormat="1" x14ac:dyDescent="0.4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471</v>
      </c>
      <c r="K24" s="1" t="s">
        <v>472</v>
      </c>
      <c r="L24" s="1" t="s">
        <v>9</v>
      </c>
      <c r="M24" s="1" t="s">
        <v>473</v>
      </c>
      <c r="N24" s="1" t="s">
        <v>474</v>
      </c>
      <c r="O24" s="1" t="s">
        <v>475</v>
      </c>
      <c r="P24" s="2" t="s">
        <v>476</v>
      </c>
      <c r="Q24" s="2" t="s">
        <v>477</v>
      </c>
      <c r="R24" s="2" t="s">
        <v>478</v>
      </c>
      <c r="S24" s="2" t="s">
        <v>479</v>
      </c>
      <c r="T24" s="2" t="s">
        <v>10</v>
      </c>
      <c r="U24" s="2" t="s">
        <v>11</v>
      </c>
      <c r="V24" s="2" t="s">
        <v>12</v>
      </c>
      <c r="W24" s="2" t="s">
        <v>13</v>
      </c>
      <c r="X24" s="2" t="s">
        <v>14</v>
      </c>
      <c r="Y24" s="2" t="s">
        <v>15</v>
      </c>
      <c r="Z24" s="2" t="s">
        <v>16</v>
      </c>
      <c r="AA24" s="2" t="s">
        <v>17</v>
      </c>
      <c r="AB24" s="2" t="s">
        <v>18</v>
      </c>
      <c r="AC24" s="2"/>
    </row>
    <row r="25" spans="1:29" x14ac:dyDescent="0.45">
      <c r="A25" t="s">
        <v>488</v>
      </c>
      <c r="B25" t="s">
        <v>489</v>
      </c>
      <c r="C25" t="s">
        <v>21</v>
      </c>
      <c r="D25" t="s">
        <v>490</v>
      </c>
      <c r="E25" t="s">
        <v>149</v>
      </c>
      <c r="F25" t="s">
        <v>506</v>
      </c>
      <c r="G25" t="s">
        <v>507</v>
      </c>
      <c r="H25" t="s">
        <v>508</v>
      </c>
      <c r="I25" t="s">
        <v>486</v>
      </c>
      <c r="K25" t="s">
        <v>509</v>
      </c>
      <c r="L25">
        <v>8.1300000000000008</v>
      </c>
      <c r="M25">
        <v>8</v>
      </c>
      <c r="N25">
        <f>L25-M25</f>
        <v>0.13000000000000078</v>
      </c>
      <c r="P25" s="3">
        <f>M25*28.5</f>
        <v>228</v>
      </c>
      <c r="Q25" s="3">
        <f>N25*28.5*1.5</f>
        <v>5.557500000000033</v>
      </c>
      <c r="S25" s="3">
        <f t="shared" si="0"/>
        <v>233.55750000000003</v>
      </c>
      <c r="T25" s="3">
        <v>0</v>
      </c>
      <c r="U25" s="3">
        <v>0</v>
      </c>
      <c r="V25" s="3">
        <v>146.96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f t="shared" si="1"/>
        <v>380.51750000000004</v>
      </c>
    </row>
    <row r="26" spans="1:29" x14ac:dyDescent="0.45">
      <c r="A26" t="s">
        <v>488</v>
      </c>
      <c r="B26" t="s">
        <v>489</v>
      </c>
      <c r="C26" t="s">
        <v>21</v>
      </c>
      <c r="D26" t="s">
        <v>492</v>
      </c>
      <c r="E26" t="s">
        <v>51</v>
      </c>
      <c r="F26" t="s">
        <v>506</v>
      </c>
      <c r="G26" t="s">
        <v>507</v>
      </c>
      <c r="H26" t="s">
        <v>508</v>
      </c>
      <c r="I26" t="s">
        <v>486</v>
      </c>
      <c r="K26" t="s">
        <v>510</v>
      </c>
      <c r="M26">
        <v>6.9</v>
      </c>
      <c r="P26" s="9">
        <f>M26*28.5</f>
        <v>196.65</v>
      </c>
      <c r="S26" s="3">
        <f t="shared" si="0"/>
        <v>196.65</v>
      </c>
      <c r="T26" s="3">
        <v>0</v>
      </c>
      <c r="U26" s="3">
        <v>0</v>
      </c>
      <c r="V26" s="3">
        <v>47.06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f t="shared" si="1"/>
        <v>243.71</v>
      </c>
    </row>
    <row r="27" spans="1:29" s="4" customFormat="1" x14ac:dyDescent="0.45">
      <c r="G27" s="4" t="s">
        <v>34</v>
      </c>
      <c r="M27" s="4">
        <f>SUM(M25:M26)</f>
        <v>14.9</v>
      </c>
      <c r="N27" s="4">
        <f>SUM(N25:N26)</f>
        <v>0.13000000000000078</v>
      </c>
      <c r="P27" s="6"/>
      <c r="Q27" s="6"/>
      <c r="R27" s="6"/>
      <c r="S27" s="6">
        <f t="shared" ref="S27:AB27" si="28">SUM(S25:S26)</f>
        <v>430.20750000000004</v>
      </c>
      <c r="T27" s="6">
        <f t="shared" si="28"/>
        <v>0</v>
      </c>
      <c r="U27" s="6">
        <f t="shared" si="28"/>
        <v>0</v>
      </c>
      <c r="V27" s="6">
        <f t="shared" si="28"/>
        <v>194.02</v>
      </c>
      <c r="W27" s="6">
        <f t="shared" si="28"/>
        <v>0</v>
      </c>
      <c r="X27" s="6">
        <f t="shared" si="28"/>
        <v>0</v>
      </c>
      <c r="Y27" s="6">
        <f t="shared" si="28"/>
        <v>0</v>
      </c>
      <c r="Z27" s="6">
        <f t="shared" si="28"/>
        <v>0</v>
      </c>
      <c r="AA27" s="6">
        <f t="shared" si="28"/>
        <v>0</v>
      </c>
      <c r="AB27" s="6">
        <f t="shared" si="28"/>
        <v>624.22750000000008</v>
      </c>
      <c r="AC27" s="6"/>
    </row>
    <row r="28" spans="1:29" s="7" customFormat="1" x14ac:dyDescent="0.45"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x14ac:dyDescent="0.45">
      <c r="P29" s="3">
        <v>28.5</v>
      </c>
      <c r="Q29" s="3">
        <f>P29*1.5</f>
        <v>42.75</v>
      </c>
    </row>
    <row r="30" spans="1:29" s="1" customFormat="1" x14ac:dyDescent="0.4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471</v>
      </c>
      <c r="K30" s="1" t="s">
        <v>472</v>
      </c>
      <c r="L30" s="1" t="s">
        <v>9</v>
      </c>
      <c r="M30" s="1" t="s">
        <v>473</v>
      </c>
      <c r="N30" s="1" t="s">
        <v>474</v>
      </c>
      <c r="O30" s="1" t="s">
        <v>475</v>
      </c>
      <c r="P30" s="2" t="s">
        <v>476</v>
      </c>
      <c r="Q30" s="2" t="s">
        <v>477</v>
      </c>
      <c r="R30" s="2" t="s">
        <v>478</v>
      </c>
      <c r="S30" s="2" t="s">
        <v>479</v>
      </c>
      <c r="T30" s="2" t="s">
        <v>10</v>
      </c>
      <c r="U30" s="2" t="s">
        <v>11</v>
      </c>
      <c r="V30" s="2" t="s">
        <v>12</v>
      </c>
      <c r="W30" s="2" t="s">
        <v>13</v>
      </c>
      <c r="X30" s="2" t="s">
        <v>14</v>
      </c>
      <c r="Y30" s="2" t="s">
        <v>15</v>
      </c>
      <c r="Z30" s="2" t="s">
        <v>16</v>
      </c>
      <c r="AA30" s="2" t="s">
        <v>17</v>
      </c>
      <c r="AB30" s="2" t="s">
        <v>18</v>
      </c>
      <c r="AC30" s="2"/>
    </row>
    <row r="31" spans="1:29" x14ac:dyDescent="0.45">
      <c r="A31" t="s">
        <v>480</v>
      </c>
      <c r="B31" t="s">
        <v>481</v>
      </c>
      <c r="C31" t="s">
        <v>21</v>
      </c>
      <c r="D31" t="s">
        <v>482</v>
      </c>
      <c r="E31" t="s">
        <v>141</v>
      </c>
      <c r="F31" t="s">
        <v>511</v>
      </c>
      <c r="G31" t="s">
        <v>512</v>
      </c>
      <c r="H31" t="s">
        <v>513</v>
      </c>
      <c r="I31" t="s">
        <v>486</v>
      </c>
      <c r="K31" t="s">
        <v>510</v>
      </c>
      <c r="L31">
        <v>6.9</v>
      </c>
      <c r="M31">
        <v>6.9</v>
      </c>
      <c r="P31" s="3">
        <f>L31*28.5</f>
        <v>196.65</v>
      </c>
      <c r="S31" s="3">
        <f t="shared" si="0"/>
        <v>196.65</v>
      </c>
      <c r="T31" s="3">
        <v>0</v>
      </c>
      <c r="U31" s="3">
        <v>0</v>
      </c>
      <c r="V31" s="3">
        <v>99.92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f t="shared" si="1"/>
        <v>296.57</v>
      </c>
    </row>
    <row r="32" spans="1:29" s="4" customFormat="1" x14ac:dyDescent="0.45">
      <c r="G32" s="4" t="s">
        <v>34</v>
      </c>
      <c r="L32" s="4" t="s">
        <v>27</v>
      </c>
      <c r="M32" s="4">
        <f t="shared" ref="M32" si="29">M31</f>
        <v>6.9</v>
      </c>
      <c r="N32" s="4">
        <f t="shared" ref="N32" si="30">N31</f>
        <v>0</v>
      </c>
      <c r="P32" s="6" t="s">
        <v>27</v>
      </c>
      <c r="Q32" s="6">
        <f t="shared" ref="Q32" si="31">Q31</f>
        <v>0</v>
      </c>
      <c r="R32" s="6">
        <f t="shared" ref="R32" si="32">R31</f>
        <v>0</v>
      </c>
      <c r="S32" s="6">
        <f t="shared" ref="S32" si="33">S31</f>
        <v>196.65</v>
      </c>
      <c r="T32" s="6">
        <f t="shared" ref="T32" si="34">T31</f>
        <v>0</v>
      </c>
      <c r="U32" s="6">
        <f t="shared" ref="U32" si="35">U31</f>
        <v>0</v>
      </c>
      <c r="V32" s="6">
        <f t="shared" ref="V32" si="36">V31</f>
        <v>99.92</v>
      </c>
      <c r="W32" s="6">
        <f t="shared" ref="W32" si="37">W31</f>
        <v>0</v>
      </c>
      <c r="X32" s="6">
        <f t="shared" ref="X32" si="38">X31</f>
        <v>0</v>
      </c>
      <c r="Y32" s="6">
        <f t="shared" ref="Y32" si="39">Y31</f>
        <v>0</v>
      </c>
      <c r="Z32" s="6">
        <f t="shared" ref="Z32" si="40">Z31</f>
        <v>0</v>
      </c>
      <c r="AA32" s="6">
        <f t="shared" ref="AA32" si="41">AA31</f>
        <v>0</v>
      </c>
      <c r="AB32" s="6">
        <f t="shared" ref="AB32" si="42">AB31</f>
        <v>296.57</v>
      </c>
      <c r="AC32" s="6"/>
    </row>
    <row r="33" spans="1:29" s="7" customFormat="1" x14ac:dyDescent="0.45"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45">
      <c r="P34" s="3">
        <v>28.5</v>
      </c>
      <c r="Q34" s="3">
        <f>P34*1.5</f>
        <v>42.75</v>
      </c>
    </row>
    <row r="35" spans="1:29" s="1" customFormat="1" x14ac:dyDescent="0.4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471</v>
      </c>
      <c r="K35" s="1" t="s">
        <v>472</v>
      </c>
      <c r="L35" s="1" t="s">
        <v>9</v>
      </c>
      <c r="M35" s="1" t="s">
        <v>473</v>
      </c>
      <c r="N35" s="1" t="s">
        <v>474</v>
      </c>
      <c r="O35" s="1" t="s">
        <v>475</v>
      </c>
      <c r="P35" s="2" t="s">
        <v>476</v>
      </c>
      <c r="Q35" s="2" t="s">
        <v>477</v>
      </c>
      <c r="R35" s="2" t="s">
        <v>478</v>
      </c>
      <c r="S35" s="2" t="s">
        <v>479</v>
      </c>
      <c r="T35" s="2" t="s">
        <v>10</v>
      </c>
      <c r="U35" s="2" t="s">
        <v>11</v>
      </c>
      <c r="V35" s="2" t="s">
        <v>12</v>
      </c>
      <c r="W35" s="2" t="s">
        <v>13</v>
      </c>
      <c r="X35" s="2" t="s">
        <v>14</v>
      </c>
      <c r="Y35" s="2" t="s">
        <v>15</v>
      </c>
      <c r="Z35" s="2" t="s">
        <v>16</v>
      </c>
      <c r="AA35" s="2" t="s">
        <v>17</v>
      </c>
      <c r="AB35" s="2" t="s">
        <v>18</v>
      </c>
      <c r="AC35" s="2"/>
    </row>
    <row r="36" spans="1:29" s="68" customFormat="1" x14ac:dyDescent="0.45">
      <c r="A36" t="s">
        <v>488</v>
      </c>
      <c r="B36" t="s">
        <v>489</v>
      </c>
      <c r="C36" t="s">
        <v>21</v>
      </c>
      <c r="D36" t="s">
        <v>490</v>
      </c>
      <c r="E36" t="s">
        <v>149</v>
      </c>
      <c r="F36" t="s">
        <v>451</v>
      </c>
      <c r="G36" t="s">
        <v>514</v>
      </c>
      <c r="H36" t="s">
        <v>515</v>
      </c>
      <c r="I36" t="s">
        <v>486</v>
      </c>
      <c r="J36"/>
      <c r="K36" t="s">
        <v>505</v>
      </c>
      <c r="L36">
        <v>8.11</v>
      </c>
      <c r="M36">
        <v>8</v>
      </c>
      <c r="N36">
        <f>L36-M36</f>
        <v>0.10999999999999943</v>
      </c>
      <c r="O36"/>
      <c r="P36" s="3">
        <f>M36*28.5</f>
        <v>228</v>
      </c>
      <c r="Q36" s="3">
        <f>N36*28.5*1.5</f>
        <v>4.7024999999999757</v>
      </c>
      <c r="R36" s="3"/>
      <c r="S36" s="3">
        <f t="shared" si="0"/>
        <v>232.70249999999999</v>
      </c>
      <c r="T36" s="3">
        <v>0</v>
      </c>
      <c r="U36" s="3">
        <v>0</v>
      </c>
      <c r="V36" s="3">
        <v>146.96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f t="shared" si="1"/>
        <v>379.66250000000002</v>
      </c>
      <c r="AC36" s="69"/>
    </row>
    <row r="37" spans="1:29" s="4" customFormat="1" x14ac:dyDescent="0.45">
      <c r="G37" s="4" t="s">
        <v>34</v>
      </c>
      <c r="L37" s="4" t="s">
        <v>27</v>
      </c>
      <c r="M37" s="4">
        <f t="shared" ref="M37" si="43">M36</f>
        <v>8</v>
      </c>
      <c r="N37" s="4">
        <f t="shared" ref="N37" si="44">N36</f>
        <v>0.10999999999999943</v>
      </c>
      <c r="P37" s="6" t="s">
        <v>27</v>
      </c>
      <c r="Q37" s="6">
        <f t="shared" ref="Q37" si="45">Q36</f>
        <v>4.7024999999999757</v>
      </c>
      <c r="R37" s="6">
        <f t="shared" ref="R37" si="46">R36</f>
        <v>0</v>
      </c>
      <c r="S37" s="6">
        <f t="shared" ref="S37" si="47">S36</f>
        <v>232.70249999999999</v>
      </c>
      <c r="T37" s="6">
        <f t="shared" ref="T37" si="48">T36</f>
        <v>0</v>
      </c>
      <c r="U37" s="6">
        <f t="shared" ref="U37" si="49">U36</f>
        <v>0</v>
      </c>
      <c r="V37" s="6">
        <f t="shared" ref="V37" si="50">V36</f>
        <v>146.96</v>
      </c>
      <c r="W37" s="6">
        <f t="shared" ref="W37" si="51">W36</f>
        <v>0</v>
      </c>
      <c r="X37" s="6">
        <f t="shared" ref="X37" si="52">X36</f>
        <v>0</v>
      </c>
      <c r="Y37" s="6">
        <f t="shared" ref="Y37" si="53">Y36</f>
        <v>0</v>
      </c>
      <c r="Z37" s="6">
        <f t="shared" ref="Z37" si="54">Z36</f>
        <v>0</v>
      </c>
      <c r="AA37" s="6">
        <f t="shared" ref="AA37" si="55">AA36</f>
        <v>0</v>
      </c>
      <c r="AB37" s="6">
        <f t="shared" ref="AB37" si="56">AB36</f>
        <v>379.66250000000002</v>
      </c>
      <c r="AC37" s="6"/>
    </row>
    <row r="38" spans="1:29" s="68" customFormat="1" x14ac:dyDescent="0.4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69"/>
    </row>
    <row r="39" spans="1:29" s="68" customFormat="1" x14ac:dyDescent="0.4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 s="3">
        <v>28.5</v>
      </c>
      <c r="Q39" s="3">
        <f>P39*1.5</f>
        <v>42.75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69"/>
    </row>
    <row r="40" spans="1:29" s="1" customFormat="1" x14ac:dyDescent="0.4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471</v>
      </c>
      <c r="K40" s="1" t="s">
        <v>472</v>
      </c>
      <c r="L40" s="1" t="s">
        <v>9</v>
      </c>
      <c r="M40" s="1" t="s">
        <v>473</v>
      </c>
      <c r="N40" s="1" t="s">
        <v>474</v>
      </c>
      <c r="O40" s="1" t="s">
        <v>475</v>
      </c>
      <c r="P40" s="2" t="s">
        <v>476</v>
      </c>
      <c r="Q40" s="2" t="s">
        <v>477</v>
      </c>
      <c r="R40" s="2" t="s">
        <v>478</v>
      </c>
      <c r="S40" s="2" t="s">
        <v>479</v>
      </c>
      <c r="T40" s="2" t="s">
        <v>10</v>
      </c>
      <c r="U40" s="2" t="s">
        <v>11</v>
      </c>
      <c r="V40" s="2" t="s">
        <v>12</v>
      </c>
      <c r="W40" s="2" t="s">
        <v>13</v>
      </c>
      <c r="X40" s="2" t="s">
        <v>14</v>
      </c>
      <c r="Y40" s="2" t="s">
        <v>15</v>
      </c>
      <c r="Z40" s="2" t="s">
        <v>16</v>
      </c>
      <c r="AA40" s="2" t="s">
        <v>17</v>
      </c>
      <c r="AB40" s="2" t="s">
        <v>18</v>
      </c>
      <c r="AC40" s="2"/>
    </row>
    <row r="41" spans="1:29" s="68" customFormat="1" x14ac:dyDescent="0.45">
      <c r="A41" t="s">
        <v>488</v>
      </c>
      <c r="B41" t="s">
        <v>489</v>
      </c>
      <c r="C41" t="s">
        <v>21</v>
      </c>
      <c r="D41" t="s">
        <v>490</v>
      </c>
      <c r="E41" t="s">
        <v>149</v>
      </c>
      <c r="F41" t="s">
        <v>516</v>
      </c>
      <c r="G41" t="s">
        <v>517</v>
      </c>
      <c r="H41" t="s">
        <v>518</v>
      </c>
      <c r="I41" t="s">
        <v>486</v>
      </c>
      <c r="J41"/>
      <c r="K41" t="s">
        <v>509</v>
      </c>
      <c r="L41">
        <v>8.1300000000000008</v>
      </c>
      <c r="M41">
        <v>8</v>
      </c>
      <c r="N41">
        <f>L41-M41</f>
        <v>0.13000000000000078</v>
      </c>
      <c r="O41"/>
      <c r="P41" s="3">
        <f>M41*28.5</f>
        <v>228</v>
      </c>
      <c r="Q41" s="3">
        <f>N41*28.5*1.5</f>
        <v>5.557500000000033</v>
      </c>
      <c r="R41" s="3"/>
      <c r="S41" s="3">
        <f t="shared" si="0"/>
        <v>233.55750000000003</v>
      </c>
      <c r="T41" s="3">
        <v>0</v>
      </c>
      <c r="U41" s="3">
        <v>0</v>
      </c>
      <c r="V41" s="3">
        <v>146.96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f t="shared" si="1"/>
        <v>380.51750000000004</v>
      </c>
      <c r="AC41" s="69"/>
    </row>
    <row r="42" spans="1:29" s="68" customFormat="1" x14ac:dyDescent="0.45">
      <c r="A42" t="s">
        <v>488</v>
      </c>
      <c r="B42" t="s">
        <v>489</v>
      </c>
      <c r="C42" t="s">
        <v>21</v>
      </c>
      <c r="D42" t="s">
        <v>492</v>
      </c>
      <c r="E42" t="s">
        <v>51</v>
      </c>
      <c r="F42" t="s">
        <v>516</v>
      </c>
      <c r="G42" t="s">
        <v>517</v>
      </c>
      <c r="H42" t="s">
        <v>518</v>
      </c>
      <c r="I42" t="s">
        <v>486</v>
      </c>
      <c r="J42"/>
      <c r="K42" t="s">
        <v>510</v>
      </c>
      <c r="L42">
        <v>6.9</v>
      </c>
      <c r="M42">
        <v>6.9</v>
      </c>
      <c r="N42"/>
      <c r="O42"/>
      <c r="P42" s="9">
        <f>M42*28.5</f>
        <v>196.65</v>
      </c>
      <c r="Q42" s="3"/>
      <c r="R42" s="3"/>
      <c r="S42" s="3">
        <f t="shared" si="0"/>
        <v>196.65</v>
      </c>
      <c r="T42" s="3">
        <v>0</v>
      </c>
      <c r="U42" s="3">
        <v>0</v>
      </c>
      <c r="V42" s="3">
        <v>47.06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f t="shared" si="1"/>
        <v>243.71</v>
      </c>
      <c r="AC42" s="69"/>
    </row>
    <row r="43" spans="1:29" s="4" customFormat="1" x14ac:dyDescent="0.45">
      <c r="G43" s="4" t="s">
        <v>34</v>
      </c>
      <c r="M43" s="4">
        <f>SUM(M41:M42)</f>
        <v>14.9</v>
      </c>
      <c r="N43" s="4">
        <f t="shared" ref="N43:AB43" si="57">SUM(N41:N42)</f>
        <v>0.13000000000000078</v>
      </c>
      <c r="O43" s="4">
        <f t="shared" si="57"/>
        <v>0</v>
      </c>
      <c r="P43" s="6">
        <f t="shared" si="57"/>
        <v>424.65</v>
      </c>
      <c r="Q43" s="6">
        <f t="shared" si="57"/>
        <v>5.557500000000033</v>
      </c>
      <c r="R43" s="6">
        <f t="shared" si="57"/>
        <v>0</v>
      </c>
      <c r="S43" s="6">
        <f t="shared" si="57"/>
        <v>430.20750000000004</v>
      </c>
      <c r="T43" s="6">
        <f t="shared" si="57"/>
        <v>0</v>
      </c>
      <c r="U43" s="6">
        <f t="shared" si="57"/>
        <v>0</v>
      </c>
      <c r="V43" s="6">
        <f t="shared" si="57"/>
        <v>194.02</v>
      </c>
      <c r="W43" s="6">
        <f t="shared" si="57"/>
        <v>0</v>
      </c>
      <c r="X43" s="6">
        <f t="shared" si="57"/>
        <v>0</v>
      </c>
      <c r="Y43" s="6">
        <f t="shared" si="57"/>
        <v>0</v>
      </c>
      <c r="Z43" s="6">
        <f t="shared" si="57"/>
        <v>0</v>
      </c>
      <c r="AA43" s="6">
        <f t="shared" si="57"/>
        <v>0</v>
      </c>
      <c r="AB43" s="6">
        <f t="shared" si="57"/>
        <v>624.22750000000008</v>
      </c>
      <c r="AC43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0040-7A35-4211-A87E-FE0D6AC0B35D}">
  <dimension ref="A1:J9"/>
  <sheetViews>
    <sheetView workbookViewId="0">
      <selection activeCell="D14" sqref="D14"/>
    </sheetView>
  </sheetViews>
  <sheetFormatPr defaultColWidth="30.1328125" defaultRowHeight="14.25" x14ac:dyDescent="0.45"/>
  <sheetData>
    <row r="1" spans="1:10" ht="17.25" x14ac:dyDescent="0.45">
      <c r="A1" s="70" t="s">
        <v>519</v>
      </c>
      <c r="B1" s="70" t="s">
        <v>520</v>
      </c>
      <c r="C1" s="70" t="s">
        <v>521</v>
      </c>
      <c r="D1" s="70" t="s">
        <v>522</v>
      </c>
      <c r="E1" s="71" t="s">
        <v>523</v>
      </c>
      <c r="F1" s="71" t="s">
        <v>524</v>
      </c>
      <c r="G1" s="70" t="s">
        <v>525</v>
      </c>
      <c r="H1" s="70" t="s">
        <v>526</v>
      </c>
      <c r="I1" s="71" t="s">
        <v>527</v>
      </c>
      <c r="J1" s="72"/>
    </row>
    <row r="2" spans="1:10" ht="17.25" x14ac:dyDescent="0.45">
      <c r="A2" s="73" t="s">
        <v>528</v>
      </c>
      <c r="B2" s="74" t="s">
        <v>529</v>
      </c>
      <c r="C2" s="120">
        <v>46296</v>
      </c>
      <c r="D2" s="121" t="s">
        <v>530</v>
      </c>
      <c r="E2" s="122">
        <v>76.33</v>
      </c>
      <c r="F2" s="123">
        <v>76.33</v>
      </c>
      <c r="G2" s="76" t="s">
        <v>524</v>
      </c>
      <c r="H2" s="124" t="s">
        <v>531</v>
      </c>
      <c r="I2" s="119" t="s">
        <v>527</v>
      </c>
      <c r="J2" s="72" t="e" vm="1">
        <v>#VALUE!</v>
      </c>
    </row>
    <row r="3" spans="1:10" ht="17.25" x14ac:dyDescent="0.45">
      <c r="A3" s="77" t="s">
        <v>532</v>
      </c>
      <c r="B3" s="77" t="s">
        <v>533</v>
      </c>
      <c r="C3" s="120"/>
      <c r="D3" s="121"/>
      <c r="E3" s="122"/>
      <c r="F3" s="123"/>
      <c r="G3" s="78" t="s">
        <v>534</v>
      </c>
      <c r="H3" s="124"/>
      <c r="I3" s="119"/>
      <c r="J3" s="72"/>
    </row>
    <row r="4" spans="1:10" s="88" customFormat="1" ht="17.25" x14ac:dyDescent="0.45">
      <c r="A4" s="79"/>
      <c r="B4" s="79"/>
      <c r="C4" s="80"/>
      <c r="D4" s="81"/>
      <c r="E4" s="82"/>
      <c r="F4" s="83"/>
      <c r="G4" s="84"/>
      <c r="H4" s="85"/>
      <c r="I4" s="86"/>
      <c r="J4" s="87"/>
    </row>
    <row r="5" spans="1:10" ht="17.25" x14ac:dyDescent="0.45">
      <c r="A5" s="73" t="s">
        <v>528</v>
      </c>
      <c r="B5" s="74" t="s">
        <v>529</v>
      </c>
      <c r="C5" s="120">
        <v>46299</v>
      </c>
      <c r="D5" s="121" t="s">
        <v>535</v>
      </c>
      <c r="E5" s="122">
        <v>230.74</v>
      </c>
      <c r="F5" s="123">
        <v>230.74</v>
      </c>
      <c r="G5" s="76" t="s">
        <v>524</v>
      </c>
      <c r="H5" s="124" t="s">
        <v>531</v>
      </c>
      <c r="I5" s="119" t="s">
        <v>527</v>
      </c>
      <c r="J5" s="72" t="e" vm="2">
        <v>#VALUE!</v>
      </c>
    </row>
    <row r="6" spans="1:10" ht="17.25" x14ac:dyDescent="0.45">
      <c r="A6" s="77" t="s">
        <v>532</v>
      </c>
      <c r="B6" s="77" t="s">
        <v>533</v>
      </c>
      <c r="C6" s="120"/>
      <c r="D6" s="121"/>
      <c r="E6" s="122"/>
      <c r="F6" s="123"/>
      <c r="G6" s="78" t="s">
        <v>534</v>
      </c>
      <c r="H6" s="124"/>
      <c r="I6" s="119"/>
      <c r="J6" s="72"/>
    </row>
    <row r="7" spans="1:10" s="88" customFormat="1" x14ac:dyDescent="0.45">
      <c r="A7" s="87"/>
      <c r="B7" s="87"/>
      <c r="C7" s="87"/>
      <c r="D7" s="87"/>
      <c r="E7" s="87"/>
      <c r="F7" s="87"/>
      <c r="G7" s="87"/>
      <c r="H7" s="87"/>
      <c r="I7" s="87"/>
      <c r="J7" s="87"/>
    </row>
    <row r="8" spans="1:10" ht="17.25" x14ac:dyDescent="0.45">
      <c r="A8" s="73" t="s">
        <v>536</v>
      </c>
      <c r="B8" s="75" t="s">
        <v>537</v>
      </c>
      <c r="C8" s="120">
        <v>46296</v>
      </c>
      <c r="D8" s="121" t="s">
        <v>538</v>
      </c>
      <c r="E8" s="122">
        <v>256.76</v>
      </c>
      <c r="F8" s="123">
        <v>256.76</v>
      </c>
      <c r="G8" s="76" t="s">
        <v>524</v>
      </c>
      <c r="H8" s="124" t="s">
        <v>531</v>
      </c>
      <c r="I8" s="119" t="s">
        <v>527</v>
      </c>
      <c r="J8" s="72" t="e" vm="3">
        <v>#VALUE!</v>
      </c>
    </row>
    <row r="9" spans="1:10" ht="34.5" x14ac:dyDescent="0.45">
      <c r="A9" s="77" t="s">
        <v>539</v>
      </c>
      <c r="B9" s="77" t="s">
        <v>540</v>
      </c>
      <c r="C9" s="120"/>
      <c r="D9" s="121"/>
      <c r="E9" s="122"/>
      <c r="F9" s="123"/>
      <c r="G9" s="78" t="s">
        <v>534</v>
      </c>
      <c r="H9" s="124"/>
      <c r="I9" s="119"/>
      <c r="J9" s="72"/>
    </row>
  </sheetData>
  <mergeCells count="18">
    <mergeCell ref="I8:I9"/>
    <mergeCell ref="C5:C6"/>
    <mergeCell ref="D5:D6"/>
    <mergeCell ref="E5:E6"/>
    <mergeCell ref="F5:F6"/>
    <mergeCell ref="H5:H6"/>
    <mergeCell ref="I5:I6"/>
    <mergeCell ref="C8:C9"/>
    <mergeCell ref="D8:D9"/>
    <mergeCell ref="E8:E9"/>
    <mergeCell ref="F8:F9"/>
    <mergeCell ref="H8:H9"/>
    <mergeCell ref="I2:I3"/>
    <mergeCell ref="C2:C3"/>
    <mergeCell ref="D2:D3"/>
    <mergeCell ref="E2:E3"/>
    <mergeCell ref="F2:F3"/>
    <mergeCell ref="H2:H3"/>
  </mergeCells>
  <hyperlinks>
    <hyperlink ref="I2" r:id="rId1" display="https://bwvnvzlmqqcdemkpecjw.supabase.co/storage/v1/object/sign/vendor-reimbursements/de301768-5459-4405-9c0a-dac735134fc7/1791849358245-JD_Receipt_PDS_10.01.26.jpg?token=eyJraWQiOiJiOTAxMmY5Zi0yYWY2LTQ0YTItYjU2Ny0zN2Q2MDQ5YWFhYmQiLCJhbGciOiJIUzI1NiJ9.eyJ1cmwiOiJ2ZW5kb3ItcmVpbWJ1cnNlbWVudHMvZGUzMDE3NjgtNTQ1OS00NDA1LTljMGEtZGFjNzM1MTM0ZmM3LzE3OTE4NDkzNTgyNDUtSkRfUmVjZWlwdF9QRFNfMTAuMDEuMjYuanBnIiwic2NvcGUiOiJkb3dubG9hZCIsImlhdCI6MTc5MTkzMzY1NCwiZXhwIjoxNzkxOTM3MjU0fQ.SGmjTGiTq0UeNeQVN208GNVnxt7JpzRCtiklHd9TfsQ" xr:uid="{E1ACDEEE-2A9E-48CB-9A6A-CA45856E84D2}"/>
    <hyperlink ref="I5" r:id="rId2" display="https://bwvnvzlmqqcdemkpecjw.supabase.co/storage/v1/object/sign/vendor-reimbursements/de301768-5459-4405-9c0a-dac735134fc7/1791849351456-JD_Receipt_PDS_10.04.26.jpg?token=eyJraWQiOiJiOTAxMmY5Zi0yYWY2LTQ0YTItYjU2Ny0zN2Q2MDQ5YWFhYmQiLCJhbGciOiJIUzI1NiJ9.eyJ1cmwiOiJ2ZW5kb3ItcmVpbWJ1cnNlbWVudHMvZGUzMDE3NjgtNTQ1OS00NDA1LTljMGEtZGFjNzM1MTM0ZmM3LzE3OTE4NDkzNTE0NTYtSkRfUmVjZWlwdF9QRFNfMTAuMDQuMjYuanBnIiwic2NvcGUiOiJkb3dubG9hZCIsImlhdCI6MTc5MTkzMzY1NCwiZXhwIjoxNzkxOTM3MjU0fQ.7bmzGP2F_4GT0BZOyo_ecxPxVyQvVlQtJkJVeIMcYGI" xr:uid="{959A1475-3FD5-4C46-8BF9-ACC0AED16171}"/>
    <hyperlink ref="I8" r:id="rId3" display="https://bwvnvzlmqqcdemkpecjw.supabase.co/storage/v1/object/sign/vendor-reimbursements/80c29b3d-e1a9-4878-bb3f-1dfdb954d701/1791028038359-IMG_3241.jpeg?token=eyJraWQiOiJiOTAxMmY5Zi0yYWY2LTQ0YTItYjU2Ny0zN2Q2MDQ5YWFhYmQiLCJhbGciOiJIUzI1NiJ9.eyJ1cmwiOiJ2ZW5kb3ItcmVpbWJ1cnNlbWVudHMvODBjMjliM2QtZTFhOS00ODc4LWJiM2YtMWRmZGI5NTRkNzAxLzE3OTEwMjgwMzgzNTktSU1HXzMyNDEuanBlZyIsInNjb3BlIjoiZG93bmxvYWQiLCJpYXQiOjE3OTE5MzM2NTQsImV4cCI6MTc5MTkzNzI1NH0.jkBrnUhpoWEB5b-SxQ-76zX3wD43RGCsrjcXDjLkZq8" xr:uid="{3F25CC14-5136-4693-8801-B5737690E08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89A4-4082-483A-BC79-342727E40BC8}">
  <dimension ref="A1:AB42"/>
  <sheetViews>
    <sheetView tabSelected="1" workbookViewId="0">
      <selection activeCell="M34" sqref="M34"/>
    </sheetView>
  </sheetViews>
  <sheetFormatPr defaultRowHeight="14.25" x14ac:dyDescent="0.45"/>
  <cols>
    <col min="9" max="9" width="17.3984375" customWidth="1"/>
  </cols>
  <sheetData>
    <row r="1" spans="1:28" x14ac:dyDescent="0.45">
      <c r="A1" s="89" t="s">
        <v>541</v>
      </c>
      <c r="M1" s="3"/>
      <c r="N1" s="3"/>
      <c r="O1" s="3"/>
      <c r="P1" s="3"/>
      <c r="Q1" s="3"/>
      <c r="R1" s="3"/>
      <c r="S1" s="3"/>
      <c r="T1" s="3"/>
      <c r="U1" s="3"/>
      <c r="V1" s="3"/>
    </row>
    <row r="2" spans="1:28" s="90" customFormat="1" ht="42.75" x14ac:dyDescent="0.45">
      <c r="A2" s="90" t="s">
        <v>5</v>
      </c>
      <c r="B2" s="90" t="s">
        <v>6</v>
      </c>
      <c r="C2" s="90" t="s">
        <v>542</v>
      </c>
      <c r="D2" s="90" t="s">
        <v>543</v>
      </c>
      <c r="E2" s="90" t="s">
        <v>0</v>
      </c>
      <c r="F2" s="90" t="s">
        <v>1</v>
      </c>
      <c r="G2" s="90" t="s">
        <v>2</v>
      </c>
      <c r="H2" s="90" t="s">
        <v>3</v>
      </c>
      <c r="I2" s="90" t="s">
        <v>4</v>
      </c>
      <c r="J2" s="90" t="s">
        <v>471</v>
      </c>
      <c r="K2" s="90" t="s">
        <v>8</v>
      </c>
      <c r="L2" s="90" t="s">
        <v>472</v>
      </c>
      <c r="M2" s="90" t="s">
        <v>9</v>
      </c>
      <c r="N2" s="90" t="s">
        <v>544</v>
      </c>
      <c r="O2" s="90" t="s">
        <v>545</v>
      </c>
      <c r="P2" s="90" t="s">
        <v>546</v>
      </c>
      <c r="Q2" s="90" t="s">
        <v>547</v>
      </c>
      <c r="R2" s="90" t="s">
        <v>548</v>
      </c>
      <c r="S2" s="90" t="s">
        <v>549</v>
      </c>
      <c r="T2" s="90" t="s">
        <v>10</v>
      </c>
      <c r="U2" s="90" t="s">
        <v>11</v>
      </c>
      <c r="V2" s="90" t="s">
        <v>12</v>
      </c>
      <c r="W2" s="90" t="s">
        <v>13</v>
      </c>
      <c r="X2" s="90" t="s">
        <v>14</v>
      </c>
      <c r="Y2" s="90" t="s">
        <v>15</v>
      </c>
      <c r="Z2" s="90" t="s">
        <v>16</v>
      </c>
      <c r="AA2" s="90" t="s">
        <v>17</v>
      </c>
      <c r="AB2" s="90" t="s">
        <v>18</v>
      </c>
    </row>
    <row r="3" spans="1:28" x14ac:dyDescent="0.45">
      <c r="A3" s="68" t="s">
        <v>550</v>
      </c>
      <c r="B3" t="s">
        <v>551</v>
      </c>
      <c r="C3" t="s">
        <v>27</v>
      </c>
      <c r="D3" t="s">
        <v>541</v>
      </c>
      <c r="E3" t="s">
        <v>552</v>
      </c>
      <c r="F3" t="s">
        <v>151</v>
      </c>
      <c r="G3" t="s">
        <v>21</v>
      </c>
      <c r="H3" t="s">
        <v>189</v>
      </c>
      <c r="I3" s="91">
        <v>46302</v>
      </c>
      <c r="J3">
        <v>32.479999999999997</v>
      </c>
      <c r="K3" t="s">
        <v>27</v>
      </c>
      <c r="L3" t="s">
        <v>27</v>
      </c>
      <c r="M3" t="s">
        <v>27</v>
      </c>
      <c r="N3">
        <v>8</v>
      </c>
      <c r="O3" s="3">
        <f>N3*J3</f>
        <v>259.83999999999997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 t="s">
        <v>553</v>
      </c>
      <c r="X3" s="3">
        <v>0</v>
      </c>
      <c r="Y3" s="3">
        <v>0</v>
      </c>
      <c r="Z3" s="3">
        <v>0</v>
      </c>
      <c r="AA3" s="3">
        <v>0</v>
      </c>
      <c r="AB3" s="3">
        <f>SUM(O3:AA3)</f>
        <v>259.83999999999997</v>
      </c>
    </row>
    <row r="4" spans="1:28" s="4" customFormat="1" x14ac:dyDescent="0.45">
      <c r="H4" s="4" t="s">
        <v>554</v>
      </c>
      <c r="N4" s="4">
        <f>N3</f>
        <v>8</v>
      </c>
      <c r="O4" s="6">
        <f t="shared" ref="O4:AB4" si="0">O3</f>
        <v>259.83999999999997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0</v>
      </c>
      <c r="W4" s="6" t="str">
        <f t="shared" si="0"/>
        <v>N/A</v>
      </c>
      <c r="X4" s="6">
        <f t="shared" si="0"/>
        <v>0</v>
      </c>
      <c r="Y4" s="6">
        <f t="shared" si="0"/>
        <v>0</v>
      </c>
      <c r="Z4" s="6">
        <f t="shared" si="0"/>
        <v>0</v>
      </c>
      <c r="AA4" s="6">
        <f t="shared" si="0"/>
        <v>0</v>
      </c>
      <c r="AB4" s="6">
        <f t="shared" si="0"/>
        <v>259.83999999999997</v>
      </c>
    </row>
    <row r="7" spans="1:28" x14ac:dyDescent="0.45">
      <c r="A7" s="89" t="s">
        <v>541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8" s="90" customFormat="1" ht="42.75" x14ac:dyDescent="0.45">
      <c r="A8" s="90" t="s">
        <v>5</v>
      </c>
      <c r="B8" s="90" t="s">
        <v>6</v>
      </c>
      <c r="C8" s="90" t="s">
        <v>542</v>
      </c>
      <c r="D8" s="90" t="s">
        <v>543</v>
      </c>
      <c r="E8" s="90" t="s">
        <v>0</v>
      </c>
      <c r="F8" s="90" t="s">
        <v>1</v>
      </c>
      <c r="G8" s="90" t="s">
        <v>2</v>
      </c>
      <c r="H8" s="90" t="s">
        <v>3</v>
      </c>
      <c r="I8" s="90" t="s">
        <v>4</v>
      </c>
      <c r="J8" s="90" t="s">
        <v>471</v>
      </c>
      <c r="K8" s="90" t="s">
        <v>8</v>
      </c>
      <c r="L8" s="90" t="s">
        <v>472</v>
      </c>
      <c r="M8" s="90" t="s">
        <v>9</v>
      </c>
      <c r="N8" s="90" t="s">
        <v>544</v>
      </c>
      <c r="O8" s="90" t="s">
        <v>545</v>
      </c>
      <c r="P8" s="90" t="s">
        <v>546</v>
      </c>
      <c r="Q8" s="90" t="s">
        <v>547</v>
      </c>
      <c r="R8" s="90" t="s">
        <v>548</v>
      </c>
      <c r="S8" s="90" t="s">
        <v>549</v>
      </c>
      <c r="T8" s="90" t="s">
        <v>10</v>
      </c>
      <c r="U8" s="90" t="s">
        <v>11</v>
      </c>
      <c r="V8" s="90" t="s">
        <v>12</v>
      </c>
      <c r="W8" s="90" t="s">
        <v>13</v>
      </c>
      <c r="X8" s="90" t="s">
        <v>14</v>
      </c>
      <c r="Y8" s="90" t="s">
        <v>15</v>
      </c>
      <c r="Z8" s="90" t="s">
        <v>16</v>
      </c>
      <c r="AA8" s="90" t="s">
        <v>17</v>
      </c>
      <c r="AB8" s="90" t="s">
        <v>18</v>
      </c>
    </row>
    <row r="9" spans="1:28" x14ac:dyDescent="0.45">
      <c r="A9" s="68" t="s">
        <v>257</v>
      </c>
      <c r="B9" t="s">
        <v>263</v>
      </c>
      <c r="C9" t="s">
        <v>27</v>
      </c>
      <c r="D9" t="s">
        <v>541</v>
      </c>
      <c r="E9" t="s">
        <v>552</v>
      </c>
      <c r="F9" t="s">
        <v>151</v>
      </c>
      <c r="G9" t="s">
        <v>21</v>
      </c>
      <c r="H9" t="s">
        <v>169</v>
      </c>
      <c r="I9" s="91">
        <v>46298</v>
      </c>
      <c r="J9">
        <v>28.79</v>
      </c>
      <c r="K9" t="s">
        <v>27</v>
      </c>
      <c r="L9" t="s">
        <v>27</v>
      </c>
      <c r="M9" t="s">
        <v>27</v>
      </c>
      <c r="N9">
        <v>8</v>
      </c>
      <c r="O9" s="3">
        <f>N9*J9</f>
        <v>230.32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 t="s">
        <v>553</v>
      </c>
      <c r="X9" s="3">
        <v>0</v>
      </c>
      <c r="Y9" s="3">
        <v>0</v>
      </c>
      <c r="Z9" s="3">
        <v>0</v>
      </c>
      <c r="AA9" s="3">
        <v>0</v>
      </c>
      <c r="AB9" s="3">
        <f>SUM(O9:AA9)</f>
        <v>230.32</v>
      </c>
    </row>
    <row r="10" spans="1:28" s="4" customFormat="1" x14ac:dyDescent="0.45">
      <c r="H10" s="4" t="s">
        <v>554</v>
      </c>
      <c r="N10" s="4">
        <f>N9</f>
        <v>8</v>
      </c>
      <c r="O10" s="6">
        <f t="shared" ref="O10:AB10" si="1">O9</f>
        <v>230.32</v>
      </c>
      <c r="P10" s="6">
        <f t="shared" si="1"/>
        <v>0</v>
      </c>
      <c r="Q10" s="6">
        <f t="shared" si="1"/>
        <v>0</v>
      </c>
      <c r="R10" s="6">
        <f t="shared" si="1"/>
        <v>0</v>
      </c>
      <c r="S10" s="6">
        <f t="shared" si="1"/>
        <v>0</v>
      </c>
      <c r="T10" s="6">
        <f t="shared" si="1"/>
        <v>0</v>
      </c>
      <c r="U10" s="6">
        <f t="shared" si="1"/>
        <v>0</v>
      </c>
      <c r="V10" s="6">
        <f t="shared" si="1"/>
        <v>0</v>
      </c>
      <c r="W10" s="6" t="str">
        <f t="shared" si="1"/>
        <v>N/A</v>
      </c>
      <c r="X10" s="6">
        <f t="shared" si="1"/>
        <v>0</v>
      </c>
      <c r="Y10" s="6">
        <f t="shared" si="1"/>
        <v>0</v>
      </c>
      <c r="Z10" s="6">
        <f t="shared" si="1"/>
        <v>0</v>
      </c>
      <c r="AA10" s="6">
        <f t="shared" si="1"/>
        <v>0</v>
      </c>
      <c r="AB10" s="6">
        <f t="shared" si="1"/>
        <v>230.32</v>
      </c>
    </row>
    <row r="13" spans="1:28" x14ac:dyDescent="0.45">
      <c r="A13" s="89" t="s">
        <v>541</v>
      </c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8" s="90" customFormat="1" ht="42.75" x14ac:dyDescent="0.45">
      <c r="A14" s="90" t="s">
        <v>5</v>
      </c>
      <c r="B14" s="90" t="s">
        <v>6</v>
      </c>
      <c r="C14" s="90" t="s">
        <v>542</v>
      </c>
      <c r="D14" s="90" t="s">
        <v>543</v>
      </c>
      <c r="E14" s="90" t="s">
        <v>0</v>
      </c>
      <c r="F14" s="90" t="s">
        <v>1</v>
      </c>
      <c r="G14" s="90" t="s">
        <v>2</v>
      </c>
      <c r="H14" s="90" t="s">
        <v>3</v>
      </c>
      <c r="I14" s="90" t="s">
        <v>4</v>
      </c>
      <c r="J14" s="90" t="s">
        <v>471</v>
      </c>
      <c r="K14" s="90" t="s">
        <v>8</v>
      </c>
      <c r="L14" s="90" t="s">
        <v>472</v>
      </c>
      <c r="M14" s="90" t="s">
        <v>9</v>
      </c>
      <c r="N14" s="90" t="s">
        <v>544</v>
      </c>
      <c r="O14" s="90" t="s">
        <v>545</v>
      </c>
      <c r="P14" s="90" t="s">
        <v>546</v>
      </c>
      <c r="Q14" s="90" t="s">
        <v>547</v>
      </c>
      <c r="R14" s="90" t="s">
        <v>548</v>
      </c>
      <c r="S14" s="90" t="s">
        <v>549</v>
      </c>
      <c r="T14" s="90" t="s">
        <v>10</v>
      </c>
      <c r="U14" s="90" t="s">
        <v>11</v>
      </c>
      <c r="V14" s="90" t="s">
        <v>12</v>
      </c>
      <c r="W14" s="90" t="s">
        <v>13</v>
      </c>
      <c r="X14" s="90" t="s">
        <v>14</v>
      </c>
      <c r="Y14" s="90" t="s">
        <v>15</v>
      </c>
      <c r="Z14" s="90" t="s">
        <v>16</v>
      </c>
      <c r="AA14" s="90" t="s">
        <v>17</v>
      </c>
      <c r="AB14" s="90" t="s">
        <v>18</v>
      </c>
    </row>
    <row r="15" spans="1:28" x14ac:dyDescent="0.45">
      <c r="A15" s="68" t="s">
        <v>555</v>
      </c>
      <c r="B15" t="s">
        <v>83</v>
      </c>
      <c r="C15" t="s">
        <v>27</v>
      </c>
      <c r="D15" t="s">
        <v>541</v>
      </c>
      <c r="E15" t="s">
        <v>20</v>
      </c>
      <c r="F15" t="s">
        <v>20</v>
      </c>
      <c r="G15" t="s">
        <v>21</v>
      </c>
      <c r="H15" t="s">
        <v>169</v>
      </c>
      <c r="I15" s="91">
        <v>46301</v>
      </c>
      <c r="J15">
        <v>29.69</v>
      </c>
      <c r="K15" t="s">
        <v>27</v>
      </c>
      <c r="L15" t="s">
        <v>27</v>
      </c>
      <c r="M15" t="s">
        <v>27</v>
      </c>
      <c r="N15">
        <v>5</v>
      </c>
      <c r="O15" s="3">
        <f>N15*J15</f>
        <v>148.45000000000002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553</v>
      </c>
      <c r="X15" s="3">
        <v>0</v>
      </c>
      <c r="Y15" s="3">
        <v>0</v>
      </c>
      <c r="Z15" s="3">
        <v>0</v>
      </c>
      <c r="AA15" s="3">
        <v>0</v>
      </c>
      <c r="AB15" s="3">
        <f>SUM(O15:AA15)</f>
        <v>148.45000000000002</v>
      </c>
    </row>
    <row r="16" spans="1:28" s="4" customFormat="1" x14ac:dyDescent="0.45">
      <c r="H16" s="4" t="s">
        <v>554</v>
      </c>
      <c r="N16" s="4">
        <f>N15</f>
        <v>5</v>
      </c>
      <c r="O16" s="6">
        <f t="shared" ref="O16:AB16" si="2">O15</f>
        <v>148.45000000000002</v>
      </c>
      <c r="P16" s="6">
        <f t="shared" si="2"/>
        <v>0</v>
      </c>
      <c r="Q16" s="6">
        <f t="shared" si="2"/>
        <v>0</v>
      </c>
      <c r="R16" s="6">
        <f t="shared" si="2"/>
        <v>0</v>
      </c>
      <c r="S16" s="6">
        <f t="shared" si="2"/>
        <v>0</v>
      </c>
      <c r="T16" s="6">
        <f t="shared" si="2"/>
        <v>0</v>
      </c>
      <c r="U16" s="6">
        <f t="shared" si="2"/>
        <v>0</v>
      </c>
      <c r="V16" s="6">
        <f t="shared" si="2"/>
        <v>0</v>
      </c>
      <c r="W16" s="6" t="str">
        <f t="shared" si="2"/>
        <v>N/A</v>
      </c>
      <c r="X16" s="6">
        <f t="shared" si="2"/>
        <v>0</v>
      </c>
      <c r="Y16" s="6">
        <f t="shared" si="2"/>
        <v>0</v>
      </c>
      <c r="Z16" s="6">
        <f t="shared" si="2"/>
        <v>0</v>
      </c>
      <c r="AA16" s="6">
        <f t="shared" si="2"/>
        <v>0</v>
      </c>
      <c r="AB16" s="6">
        <f t="shared" si="2"/>
        <v>148.45000000000002</v>
      </c>
    </row>
    <row r="18" spans="1:28" x14ac:dyDescent="0.45">
      <c r="A18" s="89" t="s">
        <v>541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8" s="90" customFormat="1" ht="42.75" x14ac:dyDescent="0.45">
      <c r="A19" s="90" t="s">
        <v>5</v>
      </c>
      <c r="B19" s="90" t="s">
        <v>6</v>
      </c>
      <c r="C19" s="90" t="s">
        <v>542</v>
      </c>
      <c r="D19" s="90" t="s">
        <v>543</v>
      </c>
      <c r="E19" s="90" t="s">
        <v>0</v>
      </c>
      <c r="F19" s="90" t="s">
        <v>1</v>
      </c>
      <c r="G19" s="90" t="s">
        <v>2</v>
      </c>
      <c r="H19" s="90" t="s">
        <v>3</v>
      </c>
      <c r="I19" s="90" t="s">
        <v>4</v>
      </c>
      <c r="J19" s="90" t="s">
        <v>471</v>
      </c>
      <c r="K19" s="90" t="s">
        <v>8</v>
      </c>
      <c r="L19" s="90" t="s">
        <v>472</v>
      </c>
      <c r="M19" s="90" t="s">
        <v>9</v>
      </c>
      <c r="N19" s="90" t="s">
        <v>544</v>
      </c>
      <c r="O19" s="90" t="s">
        <v>545</v>
      </c>
      <c r="P19" s="90" t="s">
        <v>546</v>
      </c>
      <c r="Q19" s="90" t="s">
        <v>547</v>
      </c>
      <c r="R19" s="90" t="s">
        <v>548</v>
      </c>
      <c r="S19" s="90" t="s">
        <v>549</v>
      </c>
      <c r="T19" s="90" t="s">
        <v>10</v>
      </c>
      <c r="U19" s="90" t="s">
        <v>11</v>
      </c>
      <c r="V19" s="90" t="s">
        <v>12</v>
      </c>
      <c r="W19" s="90" t="s">
        <v>13</v>
      </c>
      <c r="X19" s="90" t="s">
        <v>14</v>
      </c>
      <c r="Y19" s="90" t="s">
        <v>15</v>
      </c>
      <c r="Z19" s="90" t="s">
        <v>16</v>
      </c>
      <c r="AA19" s="90" t="s">
        <v>17</v>
      </c>
      <c r="AB19" s="90" t="s">
        <v>18</v>
      </c>
    </row>
    <row r="20" spans="1:28" x14ac:dyDescent="0.45">
      <c r="A20" t="s">
        <v>556</v>
      </c>
      <c r="B20" t="s">
        <v>557</v>
      </c>
      <c r="C20" t="s">
        <v>27</v>
      </c>
      <c r="D20" t="s">
        <v>541</v>
      </c>
      <c r="E20" t="s">
        <v>151</v>
      </c>
      <c r="F20" t="s">
        <v>151</v>
      </c>
      <c r="G20" t="s">
        <v>21</v>
      </c>
      <c r="H20" t="s">
        <v>558</v>
      </c>
      <c r="I20" s="91">
        <v>46297</v>
      </c>
      <c r="J20">
        <v>28.5</v>
      </c>
      <c r="K20" t="s">
        <v>27</v>
      </c>
      <c r="L20" t="s">
        <v>27</v>
      </c>
      <c r="M20" t="s">
        <v>27</v>
      </c>
      <c r="N20">
        <v>8</v>
      </c>
      <c r="O20" s="3">
        <f>N20*J20</f>
        <v>228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 t="s">
        <v>553</v>
      </c>
      <c r="X20" s="3">
        <v>0</v>
      </c>
      <c r="Y20" s="3">
        <v>0</v>
      </c>
      <c r="Z20" s="3">
        <v>0</v>
      </c>
      <c r="AA20" s="3">
        <v>0</v>
      </c>
      <c r="AB20" s="3">
        <f>SUM(O20:AA20)</f>
        <v>228</v>
      </c>
    </row>
    <row r="21" spans="1:28" s="4" customFormat="1" x14ac:dyDescent="0.45">
      <c r="H21" s="4" t="s">
        <v>554</v>
      </c>
      <c r="N21" s="4">
        <f>N20</f>
        <v>8</v>
      </c>
      <c r="O21" s="6">
        <f t="shared" ref="O21:AB21" si="3">O20</f>
        <v>228</v>
      </c>
      <c r="P21" s="6">
        <f t="shared" si="3"/>
        <v>0</v>
      </c>
      <c r="Q21" s="6">
        <f t="shared" si="3"/>
        <v>0</v>
      </c>
      <c r="R21" s="6">
        <f t="shared" si="3"/>
        <v>0</v>
      </c>
      <c r="S21" s="6">
        <f t="shared" si="3"/>
        <v>0</v>
      </c>
      <c r="T21" s="6">
        <f t="shared" si="3"/>
        <v>0</v>
      </c>
      <c r="U21" s="6">
        <f t="shared" si="3"/>
        <v>0</v>
      </c>
      <c r="V21" s="6">
        <f t="shared" si="3"/>
        <v>0</v>
      </c>
      <c r="W21" s="6" t="str">
        <f t="shared" si="3"/>
        <v>N/A</v>
      </c>
      <c r="X21" s="6">
        <f t="shared" si="3"/>
        <v>0</v>
      </c>
      <c r="Y21" s="6">
        <f t="shared" si="3"/>
        <v>0</v>
      </c>
      <c r="Z21" s="6">
        <f t="shared" si="3"/>
        <v>0</v>
      </c>
      <c r="AA21" s="6">
        <f t="shared" si="3"/>
        <v>0</v>
      </c>
      <c r="AB21" s="6">
        <f t="shared" si="3"/>
        <v>228</v>
      </c>
    </row>
    <row r="25" spans="1:28" x14ac:dyDescent="0.45">
      <c r="A25" s="89" t="s">
        <v>541</v>
      </c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8" s="90" customFormat="1" ht="42.75" x14ac:dyDescent="0.45">
      <c r="A26" s="90" t="s">
        <v>5</v>
      </c>
      <c r="B26" s="90" t="s">
        <v>6</v>
      </c>
      <c r="C26" s="90" t="s">
        <v>542</v>
      </c>
      <c r="D26" s="90" t="s">
        <v>543</v>
      </c>
      <c r="E26" s="90" t="s">
        <v>0</v>
      </c>
      <c r="F26" s="90" t="s">
        <v>1</v>
      </c>
      <c r="G26" s="90" t="s">
        <v>2</v>
      </c>
      <c r="H26" s="90" t="s">
        <v>3</v>
      </c>
      <c r="I26" s="90" t="s">
        <v>4</v>
      </c>
      <c r="J26" s="90" t="s">
        <v>471</v>
      </c>
      <c r="K26" s="90" t="s">
        <v>8</v>
      </c>
      <c r="L26" s="90" t="s">
        <v>472</v>
      </c>
      <c r="M26" s="90" t="s">
        <v>9</v>
      </c>
      <c r="N26" s="90" t="s">
        <v>544</v>
      </c>
      <c r="O26" s="90" t="s">
        <v>545</v>
      </c>
      <c r="P26" s="90" t="s">
        <v>546</v>
      </c>
      <c r="Q26" s="90" t="s">
        <v>547</v>
      </c>
      <c r="R26" s="90" t="s">
        <v>548</v>
      </c>
      <c r="S26" s="90" t="s">
        <v>549</v>
      </c>
      <c r="T26" s="90" t="s">
        <v>10</v>
      </c>
      <c r="U26" s="90" t="s">
        <v>11</v>
      </c>
      <c r="V26" s="90" t="s">
        <v>12</v>
      </c>
      <c r="W26" s="90" t="s">
        <v>13</v>
      </c>
      <c r="X26" s="90" t="s">
        <v>14</v>
      </c>
      <c r="Y26" s="90" t="s">
        <v>15</v>
      </c>
      <c r="Z26" s="90" t="s">
        <v>16</v>
      </c>
      <c r="AA26" s="90" t="s">
        <v>17</v>
      </c>
      <c r="AB26" s="90" t="s">
        <v>18</v>
      </c>
    </row>
    <row r="27" spans="1:28" x14ac:dyDescent="0.45">
      <c r="A27" t="s">
        <v>559</v>
      </c>
      <c r="B27" t="s">
        <v>560</v>
      </c>
      <c r="C27" t="s">
        <v>27</v>
      </c>
      <c r="D27" t="s">
        <v>541</v>
      </c>
      <c r="E27" t="s">
        <v>151</v>
      </c>
      <c r="F27" t="s">
        <v>151</v>
      </c>
      <c r="G27" t="s">
        <v>21</v>
      </c>
      <c r="H27" t="s">
        <v>27</v>
      </c>
      <c r="I27" s="91">
        <v>46295</v>
      </c>
      <c r="J27">
        <v>28.5</v>
      </c>
      <c r="K27" t="s">
        <v>27</v>
      </c>
      <c r="L27" t="s">
        <v>27</v>
      </c>
      <c r="M27" t="s">
        <v>27</v>
      </c>
      <c r="N27">
        <v>8</v>
      </c>
      <c r="O27" s="3">
        <f>N27*J27</f>
        <v>228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 t="s">
        <v>553</v>
      </c>
      <c r="X27" s="3">
        <v>0</v>
      </c>
      <c r="Y27" s="3">
        <v>0</v>
      </c>
      <c r="Z27" s="3">
        <v>0</v>
      </c>
      <c r="AA27" s="3">
        <v>0</v>
      </c>
      <c r="AB27" s="3">
        <f>SUM(O27:AA27)</f>
        <v>228</v>
      </c>
    </row>
    <row r="28" spans="1:28" s="4" customFormat="1" x14ac:dyDescent="0.45">
      <c r="H28" s="4" t="s">
        <v>554</v>
      </c>
      <c r="N28" s="4">
        <f>N27</f>
        <v>8</v>
      </c>
      <c r="O28" s="6">
        <f t="shared" ref="O28:AB28" si="4">O27</f>
        <v>228</v>
      </c>
      <c r="P28" s="6">
        <f t="shared" si="4"/>
        <v>0</v>
      </c>
      <c r="Q28" s="6">
        <f t="shared" si="4"/>
        <v>0</v>
      </c>
      <c r="R28" s="6">
        <f t="shared" si="4"/>
        <v>0</v>
      </c>
      <c r="S28" s="6">
        <f t="shared" si="4"/>
        <v>0</v>
      </c>
      <c r="T28" s="6">
        <f t="shared" si="4"/>
        <v>0</v>
      </c>
      <c r="U28" s="6">
        <f t="shared" si="4"/>
        <v>0</v>
      </c>
      <c r="V28" s="6">
        <f t="shared" si="4"/>
        <v>0</v>
      </c>
      <c r="W28" s="6" t="str">
        <f t="shared" si="4"/>
        <v>N/A</v>
      </c>
      <c r="X28" s="6">
        <f t="shared" si="4"/>
        <v>0</v>
      </c>
      <c r="Y28" s="6">
        <f t="shared" si="4"/>
        <v>0</v>
      </c>
      <c r="Z28" s="6">
        <f t="shared" si="4"/>
        <v>0</v>
      </c>
      <c r="AA28" s="6">
        <f t="shared" si="4"/>
        <v>0</v>
      </c>
      <c r="AB28" s="6">
        <f t="shared" si="4"/>
        <v>228</v>
      </c>
    </row>
    <row r="33" spans="1:28" x14ac:dyDescent="0.45">
      <c r="A33" s="89" t="s">
        <v>541</v>
      </c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8" s="90" customFormat="1" ht="42.75" x14ac:dyDescent="0.45">
      <c r="A34" s="90" t="s">
        <v>5</v>
      </c>
      <c r="B34" s="90" t="s">
        <v>6</v>
      </c>
      <c r="C34" s="90" t="s">
        <v>542</v>
      </c>
      <c r="D34" s="90" t="s">
        <v>543</v>
      </c>
      <c r="E34" s="90" t="s">
        <v>0</v>
      </c>
      <c r="F34" s="90" t="s">
        <v>1</v>
      </c>
      <c r="G34" s="90" t="s">
        <v>2</v>
      </c>
      <c r="H34" s="90" t="s">
        <v>3</v>
      </c>
      <c r="I34" s="90" t="s">
        <v>4</v>
      </c>
      <c r="J34" s="90" t="s">
        <v>471</v>
      </c>
      <c r="K34" s="90" t="s">
        <v>8</v>
      </c>
      <c r="L34" s="90" t="s">
        <v>472</v>
      </c>
      <c r="M34" s="90" t="s">
        <v>9</v>
      </c>
      <c r="N34" s="90" t="s">
        <v>544</v>
      </c>
      <c r="O34" s="90" t="s">
        <v>545</v>
      </c>
      <c r="P34" s="90" t="s">
        <v>546</v>
      </c>
      <c r="Q34" s="90" t="s">
        <v>547</v>
      </c>
      <c r="R34" s="90" t="s">
        <v>548</v>
      </c>
      <c r="S34" s="90" t="s">
        <v>549</v>
      </c>
      <c r="T34" s="90" t="s">
        <v>10</v>
      </c>
      <c r="U34" s="90" t="s">
        <v>11</v>
      </c>
      <c r="V34" s="90" t="s">
        <v>12</v>
      </c>
      <c r="W34" s="90" t="s">
        <v>13</v>
      </c>
      <c r="X34" s="90" t="s">
        <v>14</v>
      </c>
      <c r="Y34" s="90" t="s">
        <v>15</v>
      </c>
      <c r="Z34" s="90" t="s">
        <v>16</v>
      </c>
      <c r="AA34" s="90" t="s">
        <v>17</v>
      </c>
      <c r="AB34" s="90" t="s">
        <v>18</v>
      </c>
    </row>
    <row r="35" spans="1:28" x14ac:dyDescent="0.45">
      <c r="A35" s="68" t="s">
        <v>76</v>
      </c>
      <c r="B35" t="s">
        <v>561</v>
      </c>
      <c r="C35" t="s">
        <v>27</v>
      </c>
      <c r="D35" t="s">
        <v>541</v>
      </c>
      <c r="E35" t="s">
        <v>151</v>
      </c>
      <c r="F35" t="s">
        <v>151</v>
      </c>
      <c r="G35" t="s">
        <v>21</v>
      </c>
      <c r="H35" t="s">
        <v>562</v>
      </c>
      <c r="I35" s="91">
        <v>46284</v>
      </c>
      <c r="J35">
        <v>37.86</v>
      </c>
      <c r="K35" t="s">
        <v>27</v>
      </c>
      <c r="L35" t="s">
        <v>27</v>
      </c>
      <c r="M35" t="s">
        <v>27</v>
      </c>
      <c r="N35">
        <v>8</v>
      </c>
      <c r="O35" s="3">
        <f>N35*J35</f>
        <v>302.88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 t="s">
        <v>553</v>
      </c>
      <c r="X35" s="3">
        <v>0</v>
      </c>
      <c r="Y35" s="3">
        <v>0</v>
      </c>
      <c r="Z35" s="3">
        <v>0</v>
      </c>
      <c r="AA35" s="3">
        <v>0</v>
      </c>
      <c r="AB35" s="3">
        <f>SUM(O35:AA35)</f>
        <v>302.88</v>
      </c>
    </row>
    <row r="36" spans="1:28" s="4" customFormat="1" x14ac:dyDescent="0.45">
      <c r="H36" s="4" t="s">
        <v>554</v>
      </c>
      <c r="N36" s="4">
        <f>N35</f>
        <v>8</v>
      </c>
      <c r="O36" s="6">
        <f t="shared" ref="O36:AB36" si="5">O35</f>
        <v>302.88</v>
      </c>
      <c r="P36" s="6">
        <f t="shared" si="5"/>
        <v>0</v>
      </c>
      <c r="Q36" s="6">
        <f t="shared" si="5"/>
        <v>0</v>
      </c>
      <c r="R36" s="6">
        <f t="shared" si="5"/>
        <v>0</v>
      </c>
      <c r="S36" s="6">
        <f t="shared" si="5"/>
        <v>0</v>
      </c>
      <c r="T36" s="6">
        <f t="shared" si="5"/>
        <v>0</v>
      </c>
      <c r="U36" s="6">
        <f t="shared" si="5"/>
        <v>0</v>
      </c>
      <c r="V36" s="6">
        <f t="shared" si="5"/>
        <v>0</v>
      </c>
      <c r="W36" s="6" t="str">
        <f t="shared" si="5"/>
        <v>N/A</v>
      </c>
      <c r="X36" s="6">
        <f t="shared" si="5"/>
        <v>0</v>
      </c>
      <c r="Y36" s="6">
        <f t="shared" si="5"/>
        <v>0</v>
      </c>
      <c r="Z36" s="6">
        <f t="shared" si="5"/>
        <v>0</v>
      </c>
      <c r="AA36" s="6">
        <f t="shared" si="5"/>
        <v>0</v>
      </c>
      <c r="AB36" s="6">
        <f t="shared" si="5"/>
        <v>302.88</v>
      </c>
    </row>
    <row r="39" spans="1:28" x14ac:dyDescent="0.45">
      <c r="A39" s="89" t="s">
        <v>541</v>
      </c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8" s="90" customFormat="1" ht="42.75" x14ac:dyDescent="0.45">
      <c r="A40" s="90" t="s">
        <v>5</v>
      </c>
      <c r="B40" s="90" t="s">
        <v>6</v>
      </c>
      <c r="C40" s="90" t="s">
        <v>542</v>
      </c>
      <c r="D40" s="90" t="s">
        <v>543</v>
      </c>
      <c r="E40" s="90" t="s">
        <v>0</v>
      </c>
      <c r="F40" s="90" t="s">
        <v>1</v>
      </c>
      <c r="G40" s="90" t="s">
        <v>2</v>
      </c>
      <c r="H40" s="90" t="s">
        <v>3</v>
      </c>
      <c r="I40" s="90" t="s">
        <v>4</v>
      </c>
      <c r="J40" s="90" t="s">
        <v>471</v>
      </c>
      <c r="K40" s="90" t="s">
        <v>8</v>
      </c>
      <c r="L40" s="90" t="s">
        <v>472</v>
      </c>
      <c r="M40" s="90" t="s">
        <v>9</v>
      </c>
      <c r="N40" s="90" t="s">
        <v>544</v>
      </c>
      <c r="O40" s="90" t="s">
        <v>545</v>
      </c>
      <c r="P40" s="90" t="s">
        <v>546</v>
      </c>
      <c r="Q40" s="90" t="s">
        <v>547</v>
      </c>
      <c r="R40" s="90" t="s">
        <v>548</v>
      </c>
      <c r="S40" s="90" t="s">
        <v>549</v>
      </c>
      <c r="T40" s="90" t="s">
        <v>10</v>
      </c>
      <c r="U40" s="90" t="s">
        <v>11</v>
      </c>
      <c r="V40" s="90" t="s">
        <v>12</v>
      </c>
      <c r="W40" s="90" t="s">
        <v>13</v>
      </c>
      <c r="X40" s="90" t="s">
        <v>14</v>
      </c>
      <c r="Y40" s="90" t="s">
        <v>15</v>
      </c>
      <c r="Z40" s="90" t="s">
        <v>16</v>
      </c>
      <c r="AA40" s="90" t="s">
        <v>17</v>
      </c>
      <c r="AB40" s="90" t="s">
        <v>18</v>
      </c>
    </row>
    <row r="41" spans="1:28" x14ac:dyDescent="0.45">
      <c r="A41" s="68" t="s">
        <v>231</v>
      </c>
      <c r="B41" t="s">
        <v>60</v>
      </c>
      <c r="C41" t="s">
        <v>27</v>
      </c>
      <c r="D41" t="s">
        <v>541</v>
      </c>
      <c r="E41" t="s">
        <v>151</v>
      </c>
      <c r="F41" t="s">
        <v>151</v>
      </c>
      <c r="G41" t="s">
        <v>21</v>
      </c>
      <c r="H41" t="s">
        <v>562</v>
      </c>
      <c r="I41" s="91">
        <v>46284</v>
      </c>
      <c r="J41">
        <v>36.6</v>
      </c>
      <c r="K41" t="s">
        <v>27</v>
      </c>
      <c r="L41" t="s">
        <v>27</v>
      </c>
      <c r="M41" t="s">
        <v>27</v>
      </c>
      <c r="N41">
        <v>8</v>
      </c>
      <c r="O41" s="3">
        <f>N41*J41</f>
        <v>292.8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 t="s">
        <v>553</v>
      </c>
      <c r="X41" s="3">
        <v>0</v>
      </c>
      <c r="Y41" s="3">
        <v>0</v>
      </c>
      <c r="Z41" s="3">
        <v>0</v>
      </c>
      <c r="AA41" s="3">
        <v>0</v>
      </c>
      <c r="AB41" s="3">
        <f>SUM(O41:AA41)</f>
        <v>292.8</v>
      </c>
    </row>
    <row r="42" spans="1:28" s="4" customFormat="1" x14ac:dyDescent="0.45">
      <c r="H42" s="4" t="s">
        <v>554</v>
      </c>
      <c r="N42" s="4">
        <f>N41</f>
        <v>8</v>
      </c>
      <c r="O42" s="6">
        <f t="shared" ref="O42:AB42" si="6">O41</f>
        <v>292.8</v>
      </c>
      <c r="P42" s="6">
        <f t="shared" si="6"/>
        <v>0</v>
      </c>
      <c r="Q42" s="6">
        <f t="shared" si="6"/>
        <v>0</v>
      </c>
      <c r="R42" s="6">
        <f t="shared" si="6"/>
        <v>0</v>
      </c>
      <c r="S42" s="6">
        <f t="shared" si="6"/>
        <v>0</v>
      </c>
      <c r="T42" s="6">
        <f t="shared" si="6"/>
        <v>0</v>
      </c>
      <c r="U42" s="6">
        <f t="shared" si="6"/>
        <v>0</v>
      </c>
      <c r="V42" s="6">
        <f t="shared" si="6"/>
        <v>0</v>
      </c>
      <c r="W42" s="6" t="str">
        <f t="shared" si="6"/>
        <v>N/A</v>
      </c>
      <c r="X42" s="6">
        <f t="shared" si="6"/>
        <v>0</v>
      </c>
      <c r="Y42" s="6">
        <f t="shared" si="6"/>
        <v>0</v>
      </c>
      <c r="Z42" s="6">
        <f t="shared" si="6"/>
        <v>0</v>
      </c>
      <c r="AA42" s="6">
        <f t="shared" si="6"/>
        <v>0</v>
      </c>
      <c r="AB42" s="6">
        <f t="shared" si="6"/>
        <v>292.8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6D10-EA48-47A5-BFE6-4CE895CD79C7}">
  <dimension ref="A1:AB96"/>
  <sheetViews>
    <sheetView workbookViewId="0">
      <selection activeCell="H90" sqref="H90"/>
    </sheetView>
  </sheetViews>
  <sheetFormatPr defaultRowHeight="14.25" x14ac:dyDescent="0.45"/>
  <cols>
    <col min="3" max="3" width="15.6640625" customWidth="1"/>
    <col min="4" max="4" width="29.46484375" customWidth="1"/>
    <col min="5" max="5" width="20.06640625" customWidth="1"/>
    <col min="8" max="8" width="22.265625" customWidth="1"/>
    <col min="9" max="9" width="14.9296875" customWidth="1"/>
    <col min="13" max="13" width="11.53125" style="3" customWidth="1"/>
    <col min="14" max="14" width="9.73046875" style="3" bestFit="1" customWidth="1"/>
    <col min="15" max="15" width="13.59765625" style="3" customWidth="1"/>
    <col min="16" max="21" width="9.73046875" style="3" bestFit="1" customWidth="1"/>
    <col min="22" max="22" width="10" style="3" bestFit="1" customWidth="1"/>
  </cols>
  <sheetData>
    <row r="1" spans="1:28" s="1" customFormat="1" x14ac:dyDescent="0.45">
      <c r="A1" s="92" t="s">
        <v>0</v>
      </c>
      <c r="B1" s="92" t="s">
        <v>1</v>
      </c>
      <c r="C1" s="92" t="s">
        <v>2</v>
      </c>
      <c r="D1" s="92" t="s">
        <v>3</v>
      </c>
      <c r="E1" s="92" t="s">
        <v>4</v>
      </c>
      <c r="F1" s="92" t="s">
        <v>5</v>
      </c>
      <c r="G1" s="92" t="s">
        <v>6</v>
      </c>
      <c r="H1" s="92" t="s">
        <v>7</v>
      </c>
      <c r="I1" s="92"/>
      <c r="J1" s="93" t="s">
        <v>8</v>
      </c>
      <c r="K1" s="92"/>
      <c r="L1" s="92" t="s">
        <v>9</v>
      </c>
      <c r="M1" s="94" t="s">
        <v>10</v>
      </c>
      <c r="N1" s="94" t="s">
        <v>11</v>
      </c>
      <c r="O1" s="94" t="s">
        <v>12</v>
      </c>
      <c r="P1" s="94" t="s">
        <v>13</v>
      </c>
      <c r="Q1" s="95" t="s">
        <v>344</v>
      </c>
      <c r="R1" s="94" t="s">
        <v>14</v>
      </c>
      <c r="S1" s="94" t="s">
        <v>15</v>
      </c>
      <c r="T1" s="94" t="s">
        <v>16</v>
      </c>
      <c r="U1" s="94" t="s">
        <v>137</v>
      </c>
      <c r="V1" s="94" t="s">
        <v>18</v>
      </c>
      <c r="W1" s="96"/>
      <c r="X1"/>
    </row>
    <row r="2" spans="1:28" s="68" customFormat="1" x14ac:dyDescent="0.45">
      <c r="A2" s="97" t="s">
        <v>150</v>
      </c>
      <c r="B2" s="97" t="s">
        <v>151</v>
      </c>
      <c r="C2" s="97" t="s">
        <v>21</v>
      </c>
      <c r="D2" s="97" t="s">
        <v>152</v>
      </c>
      <c r="E2" s="97" t="s">
        <v>23</v>
      </c>
      <c r="F2" s="97" t="s">
        <v>563</v>
      </c>
      <c r="G2" s="97" t="s">
        <v>564</v>
      </c>
      <c r="H2" s="97" t="s">
        <v>565</v>
      </c>
      <c r="I2" s="97"/>
      <c r="J2" s="98"/>
      <c r="K2" s="97"/>
      <c r="L2" s="99">
        <v>10.1</v>
      </c>
      <c r="M2" s="100">
        <v>383.05</v>
      </c>
      <c r="N2" s="100"/>
      <c r="O2" s="100">
        <v>247.1</v>
      </c>
      <c r="P2" s="100">
        <v>9</v>
      </c>
      <c r="Q2" s="100">
        <f>ROUND(ROUND(J11*1,2),2)</f>
        <v>31.18</v>
      </c>
      <c r="R2" s="100">
        <v>0</v>
      </c>
      <c r="S2" s="100">
        <v>0</v>
      </c>
      <c r="T2" s="100">
        <v>0</v>
      </c>
      <c r="U2" s="100">
        <v>0</v>
      </c>
      <c r="V2" s="100">
        <f>SUM(M2:U2)</f>
        <v>670.32999999999993</v>
      </c>
      <c r="W2" s="98"/>
      <c r="X2" s="97"/>
    </row>
    <row r="3" spans="1:28" s="68" customFormat="1" x14ac:dyDescent="0.45">
      <c r="A3" s="68" t="s">
        <v>150</v>
      </c>
      <c r="B3" s="68" t="s">
        <v>151</v>
      </c>
      <c r="C3" s="68" t="s">
        <v>21</v>
      </c>
      <c r="D3" s="68" t="s">
        <v>152</v>
      </c>
      <c r="E3" s="68" t="s">
        <v>156</v>
      </c>
      <c r="F3" s="68" t="s">
        <v>563</v>
      </c>
      <c r="G3" s="68" t="s">
        <v>564</v>
      </c>
      <c r="H3" s="68" t="s">
        <v>565</v>
      </c>
      <c r="J3" s="98"/>
      <c r="L3" s="101">
        <v>9.9</v>
      </c>
      <c r="M3" s="100">
        <v>308.01</v>
      </c>
      <c r="N3" s="100"/>
      <c r="O3" s="100">
        <v>193.94</v>
      </c>
      <c r="P3" s="100">
        <v>9</v>
      </c>
      <c r="Q3" s="100"/>
      <c r="R3" s="100">
        <v>0</v>
      </c>
      <c r="S3" s="100">
        <v>0</v>
      </c>
      <c r="T3" s="100">
        <v>0</v>
      </c>
      <c r="U3" s="100">
        <v>0</v>
      </c>
      <c r="V3" s="100">
        <f t="shared" ref="V3:V10" si="0">SUM(M3:U3)</f>
        <v>510.95</v>
      </c>
      <c r="W3" s="102"/>
    </row>
    <row r="4" spans="1:28" s="68" customFormat="1" ht="15.75" x14ac:dyDescent="0.5">
      <c r="A4" s="68" t="s">
        <v>150</v>
      </c>
      <c r="B4" s="68" t="s">
        <v>151</v>
      </c>
      <c r="C4" s="68" t="s">
        <v>21</v>
      </c>
      <c r="D4" s="68" t="s">
        <v>158</v>
      </c>
      <c r="E4" s="68" t="s">
        <v>159</v>
      </c>
      <c r="F4" s="68" t="s">
        <v>563</v>
      </c>
      <c r="G4" s="68" t="s">
        <v>564</v>
      </c>
      <c r="H4" s="68" t="s">
        <v>565</v>
      </c>
      <c r="L4" s="101">
        <v>11.44</v>
      </c>
      <c r="M4" s="100">
        <v>452.14</v>
      </c>
      <c r="N4" s="100"/>
      <c r="O4" s="100">
        <v>164.52</v>
      </c>
      <c r="P4" s="100">
        <v>13.5</v>
      </c>
      <c r="Q4" s="100"/>
      <c r="R4" s="100">
        <v>0</v>
      </c>
      <c r="S4" s="100">
        <v>0</v>
      </c>
      <c r="T4" s="100">
        <v>0</v>
      </c>
      <c r="U4" s="100">
        <v>0</v>
      </c>
      <c r="V4" s="100">
        <f t="shared" si="0"/>
        <v>630.16</v>
      </c>
      <c r="W4" s="103"/>
      <c r="X4" s="103"/>
    </row>
    <row r="5" spans="1:28" s="68" customFormat="1" x14ac:dyDescent="0.45">
      <c r="A5" s="68" t="s">
        <v>150</v>
      </c>
      <c r="B5" s="68" t="s">
        <v>151</v>
      </c>
      <c r="C5" s="68" t="s">
        <v>21</v>
      </c>
      <c r="D5" s="68" t="s">
        <v>160</v>
      </c>
      <c r="E5" s="68" t="s">
        <v>161</v>
      </c>
      <c r="F5" s="68" t="s">
        <v>563</v>
      </c>
      <c r="G5" s="68" t="s">
        <v>564</v>
      </c>
      <c r="H5" s="68" t="s">
        <v>565</v>
      </c>
      <c r="L5" s="101">
        <v>11.19</v>
      </c>
      <c r="M5" s="100">
        <v>277.45999999999998</v>
      </c>
      <c r="N5" s="100"/>
      <c r="O5" s="100">
        <v>98.35</v>
      </c>
      <c r="P5" s="100">
        <v>18</v>
      </c>
      <c r="Q5" s="100"/>
      <c r="R5" s="100">
        <v>0</v>
      </c>
      <c r="S5" s="100">
        <v>0</v>
      </c>
      <c r="T5" s="100">
        <v>0</v>
      </c>
      <c r="U5" s="100">
        <v>0</v>
      </c>
      <c r="V5" s="100">
        <f t="shared" si="0"/>
        <v>393.80999999999995</v>
      </c>
    </row>
    <row r="6" spans="1:28" s="68" customFormat="1" x14ac:dyDescent="0.45">
      <c r="A6" s="97" t="s">
        <v>168</v>
      </c>
      <c r="B6" s="97" t="s">
        <v>151</v>
      </c>
      <c r="C6" s="97" t="s">
        <v>21</v>
      </c>
      <c r="D6" s="97" t="s">
        <v>177</v>
      </c>
      <c r="E6" s="97" t="s">
        <v>87</v>
      </c>
      <c r="F6" s="97" t="s">
        <v>563</v>
      </c>
      <c r="G6" s="97" t="s">
        <v>564</v>
      </c>
      <c r="H6" s="97" t="s">
        <v>565</v>
      </c>
      <c r="I6" s="97"/>
      <c r="J6" s="98"/>
      <c r="K6" s="97"/>
      <c r="L6" s="101">
        <v>11.15</v>
      </c>
      <c r="M6" s="100">
        <v>202.33</v>
      </c>
      <c r="N6" s="100"/>
      <c r="O6" s="100">
        <v>48.39</v>
      </c>
      <c r="P6" s="100">
        <v>13.5</v>
      </c>
      <c r="Q6" s="100"/>
      <c r="R6" s="100">
        <v>0</v>
      </c>
      <c r="S6" s="100">
        <v>0</v>
      </c>
      <c r="T6" s="100">
        <v>0</v>
      </c>
      <c r="U6" s="100">
        <v>0</v>
      </c>
      <c r="V6" s="100">
        <f t="shared" si="0"/>
        <v>264.22000000000003</v>
      </c>
      <c r="W6" s="98"/>
    </row>
    <row r="7" spans="1:28" s="68" customFormat="1" x14ac:dyDescent="0.45">
      <c r="A7" s="97" t="s">
        <v>168</v>
      </c>
      <c r="B7" s="97" t="s">
        <v>151</v>
      </c>
      <c r="C7" s="97" t="s">
        <v>21</v>
      </c>
      <c r="D7" s="97" t="s">
        <v>169</v>
      </c>
      <c r="E7" s="97" t="s">
        <v>141</v>
      </c>
      <c r="F7" s="97" t="s">
        <v>563</v>
      </c>
      <c r="G7" s="97" t="s">
        <v>564</v>
      </c>
      <c r="H7" s="97" t="s">
        <v>565</v>
      </c>
      <c r="I7" s="97"/>
      <c r="J7" s="98"/>
      <c r="K7" s="97"/>
      <c r="L7" s="101">
        <v>9.01</v>
      </c>
      <c r="M7" s="100">
        <v>556.14</v>
      </c>
      <c r="N7" s="100"/>
      <c r="O7" s="100">
        <v>226.01</v>
      </c>
      <c r="P7" s="100">
        <v>13.5</v>
      </c>
      <c r="Q7" s="100"/>
      <c r="R7" s="100">
        <v>0</v>
      </c>
      <c r="S7" s="100">
        <v>0</v>
      </c>
      <c r="T7" s="100">
        <v>0</v>
      </c>
      <c r="U7" s="100">
        <v>0</v>
      </c>
      <c r="V7" s="100">
        <f t="shared" si="0"/>
        <v>795.65</v>
      </c>
      <c r="W7" s="98"/>
    </row>
    <row r="8" spans="1:28" s="68" customFormat="1" x14ac:dyDescent="0.45">
      <c r="A8" s="97" t="s">
        <v>168</v>
      </c>
      <c r="B8" s="97" t="s">
        <v>151</v>
      </c>
      <c r="C8" s="97" t="s">
        <v>21</v>
      </c>
      <c r="D8" s="97" t="s">
        <v>202</v>
      </c>
      <c r="E8" s="97" t="s">
        <v>55</v>
      </c>
      <c r="F8" s="97" t="s">
        <v>563</v>
      </c>
      <c r="G8" s="97" t="s">
        <v>564</v>
      </c>
      <c r="H8" s="97" t="s">
        <v>565</v>
      </c>
      <c r="I8" s="97"/>
      <c r="J8" s="98"/>
      <c r="K8" s="97"/>
      <c r="L8" s="101">
        <v>3.93</v>
      </c>
      <c r="M8" s="100">
        <v>150</v>
      </c>
      <c r="N8" s="100"/>
      <c r="O8" s="100">
        <v>0</v>
      </c>
      <c r="P8" s="100">
        <v>9</v>
      </c>
      <c r="Q8" s="100"/>
      <c r="R8" s="100">
        <v>0</v>
      </c>
      <c r="S8" s="100">
        <v>0</v>
      </c>
      <c r="T8" s="100">
        <v>0</v>
      </c>
      <c r="U8" s="100">
        <v>0</v>
      </c>
      <c r="V8" s="100">
        <f t="shared" si="0"/>
        <v>159</v>
      </c>
      <c r="W8" s="98"/>
    </row>
    <row r="9" spans="1:28" x14ac:dyDescent="0.45">
      <c r="A9" s="89" t="s">
        <v>488</v>
      </c>
      <c r="B9" s="89" t="s">
        <v>489</v>
      </c>
      <c r="C9" s="89" t="s">
        <v>21</v>
      </c>
      <c r="D9" s="89" t="s">
        <v>490</v>
      </c>
      <c r="E9" s="89" t="s">
        <v>149</v>
      </c>
      <c r="F9" s="89" t="s">
        <v>563</v>
      </c>
      <c r="G9" s="89" t="s">
        <v>564</v>
      </c>
      <c r="H9" s="89" t="s">
        <v>565</v>
      </c>
      <c r="I9" s="89"/>
      <c r="J9" s="89" t="s">
        <v>27</v>
      </c>
      <c r="K9" s="89"/>
      <c r="L9" s="89">
        <v>8.0500000000000007</v>
      </c>
      <c r="M9" s="104">
        <v>152.9</v>
      </c>
      <c r="N9" s="104" t="s">
        <v>28</v>
      </c>
      <c r="O9" s="104">
        <v>146.96</v>
      </c>
      <c r="P9" s="104">
        <v>9</v>
      </c>
      <c r="Q9" s="104">
        <v>0</v>
      </c>
      <c r="R9" s="104">
        <v>0</v>
      </c>
      <c r="S9" s="104">
        <v>0</v>
      </c>
      <c r="T9" s="104">
        <v>0</v>
      </c>
      <c r="U9" s="104">
        <v>0</v>
      </c>
      <c r="V9" s="100">
        <f t="shared" si="0"/>
        <v>308.86</v>
      </c>
    </row>
    <row r="10" spans="1:28" x14ac:dyDescent="0.45">
      <c r="A10" s="89" t="s">
        <v>488</v>
      </c>
      <c r="B10" s="89" t="s">
        <v>489</v>
      </c>
      <c r="C10" s="89" t="s">
        <v>21</v>
      </c>
      <c r="D10" s="89" t="s">
        <v>492</v>
      </c>
      <c r="E10" s="89" t="s">
        <v>51</v>
      </c>
      <c r="F10" s="89" t="s">
        <v>563</v>
      </c>
      <c r="G10" s="89" t="s">
        <v>564</v>
      </c>
      <c r="H10" s="89" t="s">
        <v>565</v>
      </c>
      <c r="I10" s="89"/>
      <c r="J10" s="89" t="s">
        <v>27</v>
      </c>
      <c r="K10" s="89"/>
      <c r="L10" s="89">
        <v>6.6</v>
      </c>
      <c r="M10" s="104">
        <v>54.71</v>
      </c>
      <c r="N10" s="104" t="s">
        <v>28</v>
      </c>
      <c r="O10" s="104">
        <v>47.06</v>
      </c>
      <c r="P10" s="104">
        <v>9</v>
      </c>
      <c r="Q10" s="104">
        <v>0</v>
      </c>
      <c r="R10" s="104">
        <v>0</v>
      </c>
      <c r="S10" s="104">
        <v>0</v>
      </c>
      <c r="T10" s="104">
        <v>0</v>
      </c>
      <c r="U10" s="104">
        <v>0</v>
      </c>
      <c r="V10" s="100">
        <f t="shared" si="0"/>
        <v>110.77000000000001</v>
      </c>
      <c r="W10" s="68"/>
      <c r="X10" s="68"/>
      <c r="Y10" s="68"/>
      <c r="Z10" s="68"/>
      <c r="AA10" s="68"/>
      <c r="AB10" s="68"/>
    </row>
    <row r="11" spans="1:28" s="4" customFormat="1" ht="15.75" x14ac:dyDescent="0.5">
      <c r="A11" s="105"/>
      <c r="B11" s="105"/>
      <c r="C11" s="105"/>
      <c r="D11" s="105"/>
      <c r="E11" s="105"/>
      <c r="F11" s="32" t="s">
        <v>563</v>
      </c>
      <c r="G11" s="32" t="s">
        <v>564</v>
      </c>
      <c r="H11" s="32" t="s">
        <v>335</v>
      </c>
      <c r="I11" s="32"/>
      <c r="J11" s="33">
        <f>M11/L11</f>
        <v>31.175371758633403</v>
      </c>
      <c r="K11" s="33"/>
      <c r="L11" s="33">
        <f>SUM(L2:L10)</f>
        <v>81.36999999999999</v>
      </c>
      <c r="M11" s="106">
        <f>SUM(M2:M10)</f>
        <v>2536.7399999999998</v>
      </c>
      <c r="N11" s="106">
        <f t="shared" ref="N11:V11" si="1">SUM(N2:N10)</f>
        <v>0</v>
      </c>
      <c r="O11" s="106">
        <f t="shared" si="1"/>
        <v>1172.33</v>
      </c>
      <c r="P11" s="106">
        <f t="shared" si="1"/>
        <v>103.5</v>
      </c>
      <c r="Q11" s="106">
        <f t="shared" si="1"/>
        <v>31.18</v>
      </c>
      <c r="R11" s="106">
        <f t="shared" si="1"/>
        <v>0</v>
      </c>
      <c r="S11" s="106">
        <f t="shared" si="1"/>
        <v>0</v>
      </c>
      <c r="T11" s="106">
        <f t="shared" si="1"/>
        <v>0</v>
      </c>
      <c r="U11" s="106">
        <f t="shared" si="1"/>
        <v>0</v>
      </c>
      <c r="V11" s="106">
        <f t="shared" si="1"/>
        <v>3843.7500000000005</v>
      </c>
      <c r="W11" s="107"/>
      <c r="X11" s="107"/>
    </row>
    <row r="15" spans="1:28" s="7" customFormat="1" x14ac:dyDescent="0.45">
      <c r="A15" s="92" t="s">
        <v>0</v>
      </c>
      <c r="B15" s="92" t="s">
        <v>1</v>
      </c>
      <c r="C15" s="92" t="s">
        <v>2</v>
      </c>
      <c r="D15" s="92" t="s">
        <v>3</v>
      </c>
      <c r="E15" s="92" t="s">
        <v>4</v>
      </c>
      <c r="F15" s="92" t="s">
        <v>5</v>
      </c>
      <c r="G15" s="92" t="s">
        <v>6</v>
      </c>
      <c r="H15" s="92" t="s">
        <v>7</v>
      </c>
      <c r="I15" s="92"/>
      <c r="J15" s="93" t="s">
        <v>8</v>
      </c>
      <c r="K15" s="92"/>
      <c r="L15" s="92" t="s">
        <v>9</v>
      </c>
      <c r="M15" s="94" t="s">
        <v>10</v>
      </c>
      <c r="N15" s="94" t="s">
        <v>11</v>
      </c>
      <c r="O15" s="94" t="s">
        <v>12</v>
      </c>
      <c r="P15" s="94" t="s">
        <v>13</v>
      </c>
      <c r="Q15" s="95" t="s">
        <v>344</v>
      </c>
      <c r="R15" s="94" t="s">
        <v>14</v>
      </c>
      <c r="S15" s="94" t="s">
        <v>15</v>
      </c>
      <c r="T15" s="94" t="s">
        <v>16</v>
      </c>
      <c r="U15" s="94" t="s">
        <v>137</v>
      </c>
      <c r="V15" s="94" t="s">
        <v>18</v>
      </c>
      <c r="W15" s="96"/>
      <c r="X15" s="96"/>
    </row>
    <row r="16" spans="1:28" s="68" customFormat="1" x14ac:dyDescent="0.45">
      <c r="A16" s="68" t="s">
        <v>150</v>
      </c>
      <c r="B16" s="68" t="s">
        <v>151</v>
      </c>
      <c r="C16" s="68" t="s">
        <v>21</v>
      </c>
      <c r="D16" s="68" t="s">
        <v>152</v>
      </c>
      <c r="E16" s="68" t="s">
        <v>23</v>
      </c>
      <c r="F16" s="68" t="s">
        <v>314</v>
      </c>
      <c r="G16" s="68" t="s">
        <v>340</v>
      </c>
      <c r="H16" s="68" t="s">
        <v>566</v>
      </c>
      <c r="J16" s="98"/>
      <c r="L16" s="99">
        <v>10.130000000000001</v>
      </c>
      <c r="M16" s="100">
        <v>383.05</v>
      </c>
      <c r="N16" s="100"/>
      <c r="O16" s="100">
        <v>247.1</v>
      </c>
      <c r="P16" s="100">
        <v>9</v>
      </c>
      <c r="Q16" s="102">
        <f>ROUND(ROUND(J24*1,2),2)</f>
        <v>28.52</v>
      </c>
      <c r="R16" s="100">
        <v>0</v>
      </c>
      <c r="S16" s="100">
        <v>0</v>
      </c>
      <c r="T16" s="100">
        <v>0</v>
      </c>
      <c r="U16" s="100">
        <v>0</v>
      </c>
      <c r="V16" s="100">
        <f t="shared" ref="V16:V23" si="2">ROUND(SUM(M16:Q16,S16:U16),2)</f>
        <v>667.67</v>
      </c>
      <c r="W16" s="98"/>
      <c r="X16" s="98"/>
    </row>
    <row r="17" spans="1:28" s="68" customFormat="1" x14ac:dyDescent="0.45">
      <c r="A17" s="68" t="s">
        <v>150</v>
      </c>
      <c r="B17" s="68" t="s">
        <v>151</v>
      </c>
      <c r="C17" s="68" t="s">
        <v>21</v>
      </c>
      <c r="D17" s="68" t="s">
        <v>152</v>
      </c>
      <c r="E17" s="68" t="s">
        <v>156</v>
      </c>
      <c r="F17" s="68" t="s">
        <v>314</v>
      </c>
      <c r="G17" s="68" t="s">
        <v>340</v>
      </c>
      <c r="H17" s="68" t="s">
        <v>566</v>
      </c>
      <c r="J17" s="98"/>
      <c r="L17" s="101">
        <v>9.91</v>
      </c>
      <c r="M17" s="100">
        <v>308.01</v>
      </c>
      <c r="N17" s="100"/>
      <c r="O17" s="100">
        <v>193.94</v>
      </c>
      <c r="P17" s="100">
        <v>9</v>
      </c>
      <c r="Q17" s="100"/>
      <c r="R17" s="100">
        <v>0</v>
      </c>
      <c r="S17" s="100">
        <v>0</v>
      </c>
      <c r="T17" s="100">
        <v>0</v>
      </c>
      <c r="U17" s="100">
        <v>0</v>
      </c>
      <c r="V17" s="100">
        <f t="shared" si="2"/>
        <v>510.95</v>
      </c>
      <c r="W17" s="98"/>
      <c r="X17" s="98"/>
    </row>
    <row r="18" spans="1:28" s="68" customFormat="1" x14ac:dyDescent="0.45">
      <c r="A18" s="97" t="s">
        <v>150</v>
      </c>
      <c r="B18" s="97" t="s">
        <v>151</v>
      </c>
      <c r="C18" s="97" t="s">
        <v>21</v>
      </c>
      <c r="D18" s="97" t="s">
        <v>160</v>
      </c>
      <c r="E18" s="97" t="s">
        <v>161</v>
      </c>
      <c r="F18" s="97" t="s">
        <v>314</v>
      </c>
      <c r="G18" s="97" t="s">
        <v>340</v>
      </c>
      <c r="H18" s="97" t="s">
        <v>566</v>
      </c>
      <c r="I18" s="97"/>
      <c r="J18" s="98"/>
      <c r="K18" s="97"/>
      <c r="L18" s="101">
        <v>11.18</v>
      </c>
      <c r="M18" s="100">
        <v>277.45999999999998</v>
      </c>
      <c r="N18" s="100"/>
      <c r="O18" s="100">
        <v>98.35</v>
      </c>
      <c r="P18" s="100">
        <v>18</v>
      </c>
      <c r="Q18" s="100"/>
      <c r="R18" s="100">
        <v>0</v>
      </c>
      <c r="S18" s="100">
        <v>0</v>
      </c>
      <c r="T18" s="100">
        <v>0</v>
      </c>
      <c r="U18" s="100">
        <v>0</v>
      </c>
      <c r="V18" s="100">
        <f t="shared" si="2"/>
        <v>393.81</v>
      </c>
      <c r="W18" s="98"/>
      <c r="X18" s="98"/>
    </row>
    <row r="19" spans="1:28" s="68" customFormat="1" x14ac:dyDescent="0.45">
      <c r="A19" s="97" t="s">
        <v>168</v>
      </c>
      <c r="B19" s="97" t="s">
        <v>151</v>
      </c>
      <c r="C19" s="97" t="s">
        <v>21</v>
      </c>
      <c r="D19" s="97" t="s">
        <v>177</v>
      </c>
      <c r="E19" s="97" t="s">
        <v>87</v>
      </c>
      <c r="F19" s="97" t="s">
        <v>314</v>
      </c>
      <c r="G19" s="97" t="s">
        <v>340</v>
      </c>
      <c r="H19" s="97" t="s">
        <v>566</v>
      </c>
      <c r="I19" s="97"/>
      <c r="J19" s="98"/>
      <c r="K19" s="97"/>
      <c r="L19" s="101">
        <v>11.33</v>
      </c>
      <c r="M19" s="100">
        <v>202.33</v>
      </c>
      <c r="N19" s="100"/>
      <c r="O19" s="100">
        <v>48.39</v>
      </c>
      <c r="P19" s="100">
        <v>13.5</v>
      </c>
      <c r="Q19" s="100"/>
      <c r="R19" s="100">
        <v>0</v>
      </c>
      <c r="S19" s="100">
        <v>0</v>
      </c>
      <c r="T19" s="100">
        <v>0</v>
      </c>
      <c r="U19" s="100">
        <v>0</v>
      </c>
      <c r="V19" s="100">
        <f t="shared" si="2"/>
        <v>264.22000000000003</v>
      </c>
      <c r="W19" s="98"/>
      <c r="X19" s="98"/>
    </row>
    <row r="20" spans="1:28" s="68" customFormat="1" x14ac:dyDescent="0.45">
      <c r="A20" s="97" t="s">
        <v>168</v>
      </c>
      <c r="B20" s="97" t="s">
        <v>151</v>
      </c>
      <c r="C20" s="97" t="s">
        <v>21</v>
      </c>
      <c r="D20" s="97" t="s">
        <v>169</v>
      </c>
      <c r="E20" s="97" t="s">
        <v>141</v>
      </c>
      <c r="F20" s="97" t="s">
        <v>314</v>
      </c>
      <c r="G20" s="97" t="s">
        <v>340</v>
      </c>
      <c r="H20" s="97" t="s">
        <v>566</v>
      </c>
      <c r="I20" s="97"/>
      <c r="J20" s="98"/>
      <c r="K20" s="97"/>
      <c r="L20" s="101">
        <v>12.14</v>
      </c>
      <c r="M20" s="100">
        <v>556.14</v>
      </c>
      <c r="N20" s="100"/>
      <c r="O20" s="100">
        <v>226.01</v>
      </c>
      <c r="P20" s="100">
        <v>13.5</v>
      </c>
      <c r="Q20" s="100"/>
      <c r="R20" s="100">
        <v>0</v>
      </c>
      <c r="S20" s="100">
        <v>0</v>
      </c>
      <c r="T20" s="100">
        <v>0</v>
      </c>
      <c r="U20" s="100">
        <v>0</v>
      </c>
      <c r="V20" s="100">
        <f t="shared" si="2"/>
        <v>795.65</v>
      </c>
      <c r="W20" s="98"/>
      <c r="X20" s="98"/>
    </row>
    <row r="21" spans="1:28" s="68" customFormat="1" x14ac:dyDescent="0.45">
      <c r="A21" s="68" t="s">
        <v>168</v>
      </c>
      <c r="B21" s="68" t="s">
        <v>151</v>
      </c>
      <c r="C21" s="68" t="s">
        <v>21</v>
      </c>
      <c r="D21" s="68" t="s">
        <v>202</v>
      </c>
      <c r="E21" s="68" t="s">
        <v>55</v>
      </c>
      <c r="F21" s="68" t="s">
        <v>314</v>
      </c>
      <c r="G21" s="68" t="s">
        <v>340</v>
      </c>
      <c r="H21" s="68" t="s">
        <v>566</v>
      </c>
      <c r="J21" s="98"/>
      <c r="L21" s="101">
        <v>3.88</v>
      </c>
      <c r="M21" s="100">
        <v>150</v>
      </c>
      <c r="N21" s="100"/>
      <c r="O21" s="100">
        <v>0</v>
      </c>
      <c r="P21" s="100">
        <v>9</v>
      </c>
      <c r="Q21" s="100"/>
      <c r="R21" s="100">
        <v>0</v>
      </c>
      <c r="S21" s="100">
        <v>0</v>
      </c>
      <c r="T21" s="100">
        <v>0</v>
      </c>
      <c r="U21" s="100">
        <v>0</v>
      </c>
      <c r="V21" s="100">
        <f t="shared" si="2"/>
        <v>159</v>
      </c>
      <c r="W21" s="98"/>
      <c r="X21" s="98"/>
    </row>
    <row r="22" spans="1:28" x14ac:dyDescent="0.45">
      <c r="A22" s="89" t="s">
        <v>488</v>
      </c>
      <c r="B22" s="89" t="s">
        <v>489</v>
      </c>
      <c r="C22" s="89" t="s">
        <v>21</v>
      </c>
      <c r="D22" s="89" t="s">
        <v>490</v>
      </c>
      <c r="E22" s="89" t="s">
        <v>149</v>
      </c>
      <c r="F22" s="89" t="s">
        <v>567</v>
      </c>
      <c r="G22" s="89" t="s">
        <v>568</v>
      </c>
      <c r="H22" s="89" t="s">
        <v>566</v>
      </c>
      <c r="I22" s="89"/>
      <c r="J22" s="89" t="s">
        <v>27</v>
      </c>
      <c r="K22" s="89"/>
      <c r="L22" s="89">
        <v>8.15</v>
      </c>
      <c r="M22" s="104">
        <v>152.9</v>
      </c>
      <c r="N22" s="104" t="s">
        <v>28</v>
      </c>
      <c r="O22" s="104">
        <v>146.96</v>
      </c>
      <c r="P22" s="104">
        <v>9</v>
      </c>
      <c r="Q22" s="104">
        <v>0</v>
      </c>
      <c r="R22" s="104">
        <v>0</v>
      </c>
      <c r="S22" s="104">
        <v>0</v>
      </c>
      <c r="T22" s="104">
        <v>0</v>
      </c>
      <c r="U22" s="104">
        <v>0</v>
      </c>
      <c r="V22" s="100">
        <f t="shared" si="2"/>
        <v>308.86</v>
      </c>
    </row>
    <row r="23" spans="1:28" x14ac:dyDescent="0.45">
      <c r="A23" s="89" t="s">
        <v>488</v>
      </c>
      <c r="B23" s="89" t="s">
        <v>489</v>
      </c>
      <c r="C23" s="89" t="s">
        <v>21</v>
      </c>
      <c r="D23" s="89" t="s">
        <v>492</v>
      </c>
      <c r="E23" s="89" t="s">
        <v>51</v>
      </c>
      <c r="F23" s="89" t="s">
        <v>567</v>
      </c>
      <c r="G23" s="89" t="s">
        <v>568</v>
      </c>
      <c r="H23" s="89" t="s">
        <v>566</v>
      </c>
      <c r="I23" s="89"/>
      <c r="J23" s="89" t="s">
        <v>27</v>
      </c>
      <c r="K23" s="89"/>
      <c r="L23" s="89">
        <v>6.38</v>
      </c>
      <c r="M23" s="104">
        <v>54.71</v>
      </c>
      <c r="N23" s="104" t="s">
        <v>28</v>
      </c>
      <c r="O23" s="104">
        <v>47.06</v>
      </c>
      <c r="P23" s="104">
        <v>9</v>
      </c>
      <c r="Q23" s="104">
        <v>0</v>
      </c>
      <c r="R23" s="104">
        <v>0</v>
      </c>
      <c r="S23" s="104">
        <v>0</v>
      </c>
      <c r="T23" s="104">
        <v>0</v>
      </c>
      <c r="U23" s="104">
        <v>0</v>
      </c>
      <c r="V23" s="100">
        <f t="shared" si="2"/>
        <v>110.77</v>
      </c>
      <c r="W23" s="68"/>
      <c r="X23" s="68"/>
      <c r="Y23" s="68"/>
      <c r="Z23" s="68"/>
      <c r="AA23" s="68"/>
      <c r="AB23" s="68"/>
    </row>
    <row r="24" spans="1:28" s="4" customFormat="1" x14ac:dyDescent="0.45">
      <c r="F24" s="32" t="s">
        <v>314</v>
      </c>
      <c r="G24" s="32" t="s">
        <v>340</v>
      </c>
      <c r="H24" s="32" t="s">
        <v>335</v>
      </c>
      <c r="I24" s="32"/>
      <c r="J24" s="33">
        <f>M24/L24</f>
        <v>28.517099863201096</v>
      </c>
      <c r="K24" s="33"/>
      <c r="L24" s="33">
        <f>SUM(L16:L23)</f>
        <v>73.099999999999994</v>
      </c>
      <c r="M24" s="106">
        <f>SUM(M16:M23)</f>
        <v>2084.6</v>
      </c>
      <c r="N24" s="106">
        <f t="shared" ref="N24:V24" si="3">SUM(N16:N23)</f>
        <v>0</v>
      </c>
      <c r="O24" s="106">
        <f t="shared" si="3"/>
        <v>1007.81</v>
      </c>
      <c r="P24" s="106">
        <f t="shared" si="3"/>
        <v>90</v>
      </c>
      <c r="Q24" s="106">
        <f t="shared" si="3"/>
        <v>28.52</v>
      </c>
      <c r="R24" s="106">
        <f t="shared" si="3"/>
        <v>0</v>
      </c>
      <c r="S24" s="106">
        <f t="shared" si="3"/>
        <v>0</v>
      </c>
      <c r="T24" s="106">
        <f t="shared" si="3"/>
        <v>0</v>
      </c>
      <c r="U24" s="106">
        <f t="shared" si="3"/>
        <v>0</v>
      </c>
      <c r="V24" s="106">
        <f t="shared" si="3"/>
        <v>3210.93</v>
      </c>
      <c r="W24" s="108"/>
      <c r="X24" s="108"/>
    </row>
    <row r="29" spans="1:28" s="7" customFormat="1" x14ac:dyDescent="0.45">
      <c r="A29" s="92" t="s">
        <v>0</v>
      </c>
      <c r="B29" s="92" t="s">
        <v>1</v>
      </c>
      <c r="C29" s="92" t="s">
        <v>2</v>
      </c>
      <c r="D29" s="92" t="s">
        <v>3</v>
      </c>
      <c r="E29" s="92" t="s">
        <v>4</v>
      </c>
      <c r="F29" s="92" t="s">
        <v>5</v>
      </c>
      <c r="G29" s="92" t="s">
        <v>6</v>
      </c>
      <c r="H29" s="92" t="s">
        <v>7</v>
      </c>
      <c r="I29" s="92"/>
      <c r="J29" s="93" t="s">
        <v>8</v>
      </c>
      <c r="K29" s="92"/>
      <c r="L29" s="92" t="s">
        <v>9</v>
      </c>
      <c r="M29" s="94" t="s">
        <v>10</v>
      </c>
      <c r="N29" s="94" t="s">
        <v>11</v>
      </c>
      <c r="O29" s="94" t="s">
        <v>12</v>
      </c>
      <c r="P29" s="94" t="s">
        <v>13</v>
      </c>
      <c r="Q29" s="95" t="s">
        <v>344</v>
      </c>
      <c r="R29" s="94" t="s">
        <v>14</v>
      </c>
      <c r="S29" s="94" t="s">
        <v>15</v>
      </c>
      <c r="T29" s="94" t="s">
        <v>16</v>
      </c>
      <c r="U29" s="94" t="s">
        <v>137</v>
      </c>
      <c r="V29" s="94" t="s">
        <v>18</v>
      </c>
      <c r="W29" s="109"/>
      <c r="X29" s="109"/>
    </row>
    <row r="30" spans="1:28" s="68" customFormat="1" x14ac:dyDescent="0.45">
      <c r="A30" s="68" t="s">
        <v>150</v>
      </c>
      <c r="B30" s="68" t="s">
        <v>151</v>
      </c>
      <c r="C30" s="68" t="s">
        <v>21</v>
      </c>
      <c r="D30" s="68" t="s">
        <v>152</v>
      </c>
      <c r="E30" s="68" t="s">
        <v>23</v>
      </c>
      <c r="F30" s="68" t="s">
        <v>311</v>
      </c>
      <c r="G30" s="68" t="s">
        <v>569</v>
      </c>
      <c r="H30" s="68" t="s">
        <v>570</v>
      </c>
      <c r="J30" s="98"/>
      <c r="L30" s="99">
        <v>10.06</v>
      </c>
      <c r="M30" s="100">
        <v>383.05</v>
      </c>
      <c r="N30" s="100"/>
      <c r="O30" s="100">
        <v>247.1</v>
      </c>
      <c r="P30" s="100">
        <v>9</v>
      </c>
      <c r="Q30" s="102">
        <f>ROUND(ROUND(J37*1,2),2)</f>
        <v>34.590000000000003</v>
      </c>
      <c r="R30" s="100">
        <v>0</v>
      </c>
      <c r="S30" s="100">
        <v>0</v>
      </c>
      <c r="T30" s="100">
        <v>0</v>
      </c>
      <c r="U30" s="100">
        <v>0</v>
      </c>
      <c r="V30" s="100">
        <f t="shared" ref="V30:V36" si="4">ROUND(SUM(M30:Q30,S30:U30),2)</f>
        <v>673.74</v>
      </c>
      <c r="W30" s="98"/>
      <c r="X30" s="98"/>
    </row>
    <row r="31" spans="1:28" s="68" customFormat="1" x14ac:dyDescent="0.45">
      <c r="A31" s="97" t="s">
        <v>150</v>
      </c>
      <c r="B31" s="97" t="s">
        <v>151</v>
      </c>
      <c r="C31" s="97" t="s">
        <v>21</v>
      </c>
      <c r="D31" s="97" t="s">
        <v>152</v>
      </c>
      <c r="E31" s="97" t="s">
        <v>156</v>
      </c>
      <c r="F31" s="97" t="s">
        <v>311</v>
      </c>
      <c r="G31" s="97" t="s">
        <v>569</v>
      </c>
      <c r="H31" s="97" t="s">
        <v>570</v>
      </c>
      <c r="I31" s="97"/>
      <c r="J31" s="98"/>
      <c r="K31" s="97"/>
      <c r="L31" s="101">
        <v>10.1</v>
      </c>
      <c r="M31" s="100">
        <v>308.01</v>
      </c>
      <c r="N31" s="100"/>
      <c r="O31" s="100">
        <v>193.94</v>
      </c>
      <c r="P31" s="100">
        <v>9</v>
      </c>
      <c r="Q31" s="100"/>
      <c r="R31" s="100">
        <v>0</v>
      </c>
      <c r="S31" s="100">
        <v>0</v>
      </c>
      <c r="T31" s="100">
        <v>0</v>
      </c>
      <c r="U31" s="100">
        <v>0</v>
      </c>
      <c r="V31" s="100">
        <f t="shared" si="4"/>
        <v>510.95</v>
      </c>
      <c r="W31" s="98"/>
      <c r="X31" s="98"/>
    </row>
    <row r="32" spans="1:28" s="68" customFormat="1" x14ac:dyDescent="0.45">
      <c r="A32" s="97" t="s">
        <v>150</v>
      </c>
      <c r="B32" s="97" t="s">
        <v>151</v>
      </c>
      <c r="C32" s="97" t="s">
        <v>21</v>
      </c>
      <c r="D32" s="97" t="s">
        <v>158</v>
      </c>
      <c r="E32" s="97" t="s">
        <v>159</v>
      </c>
      <c r="F32" s="97" t="s">
        <v>311</v>
      </c>
      <c r="G32" s="97" t="s">
        <v>569</v>
      </c>
      <c r="H32" s="97" t="s">
        <v>570</v>
      </c>
      <c r="I32" s="97"/>
      <c r="J32" s="98"/>
      <c r="K32" s="97"/>
      <c r="L32" s="101">
        <v>11.1</v>
      </c>
      <c r="M32" s="100">
        <v>452.14</v>
      </c>
      <c r="N32" s="100"/>
      <c r="O32" s="100">
        <v>164.52</v>
      </c>
      <c r="P32" s="100">
        <v>13.5</v>
      </c>
      <c r="Q32" s="100"/>
      <c r="R32" s="100">
        <v>0</v>
      </c>
      <c r="S32" s="100">
        <v>0</v>
      </c>
      <c r="T32" s="100">
        <v>0</v>
      </c>
      <c r="U32" s="100">
        <v>0</v>
      </c>
      <c r="V32" s="100">
        <f t="shared" si="4"/>
        <v>630.16</v>
      </c>
      <c r="W32" s="98"/>
      <c r="X32" s="98"/>
    </row>
    <row r="33" spans="1:28" s="68" customFormat="1" ht="13.5" customHeight="1" x14ac:dyDescent="0.45">
      <c r="A33" s="97" t="s">
        <v>168</v>
      </c>
      <c r="B33" s="97" t="s">
        <v>151</v>
      </c>
      <c r="C33" s="97" t="s">
        <v>21</v>
      </c>
      <c r="D33" s="97" t="s">
        <v>177</v>
      </c>
      <c r="E33" s="97" t="s">
        <v>87</v>
      </c>
      <c r="F33" s="97" t="s">
        <v>311</v>
      </c>
      <c r="G33" s="97" t="s">
        <v>569</v>
      </c>
      <c r="H33" s="97" t="s">
        <v>570</v>
      </c>
      <c r="I33" s="97"/>
      <c r="J33" s="98"/>
      <c r="K33" s="97"/>
      <c r="L33" s="101">
        <v>11.2</v>
      </c>
      <c r="M33" s="100">
        <v>202.33</v>
      </c>
      <c r="N33" s="100"/>
      <c r="O33" s="100">
        <v>48.39</v>
      </c>
      <c r="P33" s="100">
        <v>13.5</v>
      </c>
      <c r="Q33" s="100"/>
      <c r="R33" s="100">
        <v>0</v>
      </c>
      <c r="S33" s="100">
        <v>0</v>
      </c>
      <c r="T33" s="100">
        <v>0</v>
      </c>
      <c r="U33" s="100">
        <v>0</v>
      </c>
      <c r="V33" s="100">
        <f t="shared" si="4"/>
        <v>264.22000000000003</v>
      </c>
      <c r="W33" s="98"/>
      <c r="X33" s="98"/>
    </row>
    <row r="34" spans="1:28" s="68" customFormat="1" ht="13.5" customHeight="1" x14ac:dyDescent="0.45">
      <c r="A34" s="97" t="s">
        <v>168</v>
      </c>
      <c r="B34" s="97" t="s">
        <v>151</v>
      </c>
      <c r="C34" s="97" t="s">
        <v>21</v>
      </c>
      <c r="D34" s="97" t="s">
        <v>169</v>
      </c>
      <c r="E34" s="97" t="s">
        <v>141</v>
      </c>
      <c r="F34" s="97" t="s">
        <v>311</v>
      </c>
      <c r="G34" s="97" t="s">
        <v>569</v>
      </c>
      <c r="H34" s="97" t="s">
        <v>570</v>
      </c>
      <c r="I34" s="97"/>
      <c r="J34" s="98"/>
      <c r="K34" s="97"/>
      <c r="L34" s="101">
        <v>9.09</v>
      </c>
      <c r="M34" s="100">
        <v>556.14</v>
      </c>
      <c r="N34" s="100"/>
      <c r="O34" s="100">
        <v>226.01</v>
      </c>
      <c r="P34" s="100">
        <v>13.5</v>
      </c>
      <c r="Q34" s="100"/>
      <c r="R34" s="100">
        <v>0</v>
      </c>
      <c r="S34" s="100">
        <v>0</v>
      </c>
      <c r="T34" s="100">
        <v>0</v>
      </c>
      <c r="U34" s="100">
        <v>0</v>
      </c>
      <c r="V34" s="100">
        <f t="shared" si="4"/>
        <v>795.65</v>
      </c>
      <c r="W34" s="98"/>
      <c r="X34" s="98"/>
    </row>
    <row r="35" spans="1:28" s="68" customFormat="1" x14ac:dyDescent="0.45">
      <c r="A35" s="97" t="s">
        <v>168</v>
      </c>
      <c r="B35" s="97" t="s">
        <v>151</v>
      </c>
      <c r="C35" s="97" t="s">
        <v>21</v>
      </c>
      <c r="D35" s="97" t="s">
        <v>202</v>
      </c>
      <c r="E35" s="97" t="s">
        <v>55</v>
      </c>
      <c r="F35" s="97" t="s">
        <v>311</v>
      </c>
      <c r="G35" s="97" t="s">
        <v>569</v>
      </c>
      <c r="H35" s="97" t="s">
        <v>570</v>
      </c>
      <c r="I35" s="97"/>
      <c r="J35" s="98"/>
      <c r="K35" s="97"/>
      <c r="L35" s="101">
        <v>4.08</v>
      </c>
      <c r="M35" s="100">
        <v>150</v>
      </c>
      <c r="N35" s="100"/>
      <c r="O35" s="100">
        <v>0</v>
      </c>
      <c r="P35" s="100">
        <v>9</v>
      </c>
      <c r="Q35" s="100"/>
      <c r="R35" s="100">
        <v>0</v>
      </c>
      <c r="S35" s="100">
        <v>0</v>
      </c>
      <c r="T35" s="100">
        <v>0</v>
      </c>
      <c r="U35" s="100">
        <v>0</v>
      </c>
      <c r="V35" s="100">
        <f t="shared" si="4"/>
        <v>159</v>
      </c>
      <c r="W35" s="98"/>
      <c r="X35" s="98"/>
    </row>
    <row r="36" spans="1:28" x14ac:dyDescent="0.45">
      <c r="A36" s="89" t="s">
        <v>488</v>
      </c>
      <c r="B36" s="89" t="s">
        <v>489</v>
      </c>
      <c r="C36" s="89" t="s">
        <v>21</v>
      </c>
      <c r="D36" s="89" t="s">
        <v>490</v>
      </c>
      <c r="E36" s="89" t="s">
        <v>149</v>
      </c>
      <c r="F36" s="89" t="s">
        <v>311</v>
      </c>
      <c r="G36" s="89" t="s">
        <v>569</v>
      </c>
      <c r="H36" s="89" t="s">
        <v>570</v>
      </c>
      <c r="I36" s="89"/>
      <c r="J36" s="89" t="s">
        <v>27</v>
      </c>
      <c r="K36" s="89"/>
      <c r="L36" s="89">
        <v>8.11</v>
      </c>
      <c r="M36" s="104">
        <v>152.9</v>
      </c>
      <c r="N36" s="104" t="s">
        <v>28</v>
      </c>
      <c r="O36" s="104">
        <v>146.96</v>
      </c>
      <c r="P36" s="104">
        <v>9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0">
        <f t="shared" si="4"/>
        <v>308.86</v>
      </c>
    </row>
    <row r="37" spans="1:28" s="4" customFormat="1" x14ac:dyDescent="0.45">
      <c r="F37" s="32" t="s">
        <v>311</v>
      </c>
      <c r="G37" s="32" t="s">
        <v>569</v>
      </c>
      <c r="H37" s="32" t="s">
        <v>335</v>
      </c>
      <c r="I37" s="32"/>
      <c r="J37" s="33">
        <f>M37/L37</f>
        <v>34.58691559460307</v>
      </c>
      <c r="K37" s="33"/>
      <c r="L37" s="33">
        <f>SUM(L30:L36)</f>
        <v>63.739999999999995</v>
      </c>
      <c r="M37" s="33">
        <f t="shared" ref="M37:V37" si="5">SUM(M30:M36)</f>
        <v>2204.5699999999997</v>
      </c>
      <c r="N37" s="33">
        <f t="shared" si="5"/>
        <v>0</v>
      </c>
      <c r="O37" s="33">
        <f t="shared" si="5"/>
        <v>1026.9199999999998</v>
      </c>
      <c r="P37" s="33">
        <f t="shared" si="5"/>
        <v>76.5</v>
      </c>
      <c r="Q37" s="33">
        <f t="shared" si="5"/>
        <v>34.590000000000003</v>
      </c>
      <c r="R37" s="33">
        <f t="shared" si="5"/>
        <v>0</v>
      </c>
      <c r="S37" s="33">
        <f t="shared" si="5"/>
        <v>0</v>
      </c>
      <c r="T37" s="33">
        <f t="shared" si="5"/>
        <v>0</v>
      </c>
      <c r="U37" s="33">
        <f t="shared" si="5"/>
        <v>0</v>
      </c>
      <c r="V37" s="33">
        <f t="shared" si="5"/>
        <v>3342.58</v>
      </c>
      <c r="W37" s="108"/>
      <c r="X37" s="108"/>
    </row>
    <row r="38" spans="1:28" x14ac:dyDescent="0.45">
      <c r="J38" s="47"/>
      <c r="M38" s="47"/>
      <c r="N38" s="47"/>
      <c r="O38" s="47"/>
      <c r="P38" s="47"/>
      <c r="Q38" s="47"/>
      <c r="R38" s="47"/>
      <c r="V38" s="47"/>
      <c r="W38" s="47"/>
      <c r="X38" s="47"/>
    </row>
    <row r="39" spans="1:28" s="4" customFormat="1" ht="13.15" customHeight="1" x14ac:dyDescent="0.45">
      <c r="A39" s="92" t="s">
        <v>0</v>
      </c>
      <c r="B39" s="92" t="s">
        <v>1</v>
      </c>
      <c r="C39" s="92" t="s">
        <v>2</v>
      </c>
      <c r="D39" s="92" t="s">
        <v>3</v>
      </c>
      <c r="E39" s="92" t="s">
        <v>4</v>
      </c>
      <c r="F39" s="92" t="s">
        <v>5</v>
      </c>
      <c r="G39" s="92" t="s">
        <v>6</v>
      </c>
      <c r="H39" s="92" t="s">
        <v>7</v>
      </c>
      <c r="I39" s="92"/>
      <c r="J39" s="93" t="s">
        <v>8</v>
      </c>
      <c r="K39" s="92"/>
      <c r="L39" s="92" t="s">
        <v>9</v>
      </c>
      <c r="M39" s="94" t="s">
        <v>10</v>
      </c>
      <c r="N39" s="94" t="s">
        <v>11</v>
      </c>
      <c r="O39" s="94" t="s">
        <v>12</v>
      </c>
      <c r="P39" s="94" t="s">
        <v>13</v>
      </c>
      <c r="Q39" s="95" t="s">
        <v>344</v>
      </c>
      <c r="R39" s="94" t="s">
        <v>14</v>
      </c>
      <c r="S39" s="94" t="s">
        <v>15</v>
      </c>
      <c r="T39" s="94" t="s">
        <v>16</v>
      </c>
      <c r="U39" s="94" t="s">
        <v>137</v>
      </c>
      <c r="V39" s="94" t="s">
        <v>18</v>
      </c>
      <c r="W39" s="96"/>
      <c r="X39" s="96"/>
    </row>
    <row r="40" spans="1:28" s="68" customFormat="1" x14ac:dyDescent="0.45">
      <c r="A40" s="68" t="s">
        <v>150</v>
      </c>
      <c r="B40" s="68" t="s">
        <v>151</v>
      </c>
      <c r="C40" s="68" t="s">
        <v>21</v>
      </c>
      <c r="D40" s="68" t="s">
        <v>152</v>
      </c>
      <c r="E40" s="68" t="s">
        <v>23</v>
      </c>
      <c r="F40" s="68" t="s">
        <v>571</v>
      </c>
      <c r="G40" s="68" t="s">
        <v>572</v>
      </c>
      <c r="H40" s="68" t="s">
        <v>573</v>
      </c>
      <c r="L40" s="99">
        <v>10.119999999999999</v>
      </c>
      <c r="M40" s="100">
        <v>383.05</v>
      </c>
      <c r="N40" s="100"/>
      <c r="O40" s="100">
        <v>247.1</v>
      </c>
      <c r="P40" s="100">
        <v>9</v>
      </c>
      <c r="Q40" s="100">
        <f>ROUND(ROUND(J46*1,2),2)</f>
        <v>34.409999999999997</v>
      </c>
      <c r="R40" s="100">
        <v>0</v>
      </c>
      <c r="S40" s="100">
        <v>0</v>
      </c>
      <c r="T40" s="100">
        <v>0</v>
      </c>
      <c r="U40" s="100">
        <v>0</v>
      </c>
      <c r="V40" s="100">
        <f t="shared" ref="V40:V45" si="6">ROUND(SUM(M40:Q40,S40:U40),2)</f>
        <v>673.56</v>
      </c>
      <c r="W40" s="102"/>
      <c r="X40" s="102"/>
    </row>
    <row r="41" spans="1:28" s="68" customFormat="1" x14ac:dyDescent="0.45">
      <c r="A41" s="68" t="s">
        <v>150</v>
      </c>
      <c r="B41" s="68" t="s">
        <v>151</v>
      </c>
      <c r="C41" s="68" t="s">
        <v>21</v>
      </c>
      <c r="D41" s="68" t="s">
        <v>152</v>
      </c>
      <c r="E41" s="68" t="s">
        <v>156</v>
      </c>
      <c r="F41" s="68" t="s">
        <v>571</v>
      </c>
      <c r="G41" s="68" t="s">
        <v>572</v>
      </c>
      <c r="H41" s="68" t="s">
        <v>573</v>
      </c>
      <c r="L41" s="101">
        <v>9.9</v>
      </c>
      <c r="M41" s="100">
        <v>308.01</v>
      </c>
      <c r="N41" s="100"/>
      <c r="O41" s="100">
        <v>193.94</v>
      </c>
      <c r="P41" s="100">
        <v>9</v>
      </c>
      <c r="Q41" s="100"/>
      <c r="R41" s="100">
        <v>0</v>
      </c>
      <c r="S41" s="100">
        <v>0</v>
      </c>
      <c r="T41" s="100">
        <v>0</v>
      </c>
      <c r="U41" s="100">
        <v>0</v>
      </c>
      <c r="V41" s="100">
        <f t="shared" si="6"/>
        <v>510.95</v>
      </c>
      <c r="W41" s="102"/>
      <c r="X41" s="102"/>
    </row>
    <row r="42" spans="1:28" s="68" customFormat="1" x14ac:dyDescent="0.45">
      <c r="A42" s="68" t="s">
        <v>150</v>
      </c>
      <c r="B42" s="68" t="s">
        <v>151</v>
      </c>
      <c r="C42" s="68" t="s">
        <v>21</v>
      </c>
      <c r="D42" s="68" t="s">
        <v>158</v>
      </c>
      <c r="E42" s="68" t="s">
        <v>159</v>
      </c>
      <c r="F42" s="68" t="s">
        <v>571</v>
      </c>
      <c r="G42" s="68" t="s">
        <v>572</v>
      </c>
      <c r="H42" s="68" t="s">
        <v>573</v>
      </c>
      <c r="J42" s="98"/>
      <c r="L42" s="101">
        <v>11.46</v>
      </c>
      <c r="M42" s="100">
        <v>452.14</v>
      </c>
      <c r="N42" s="100"/>
      <c r="O42" s="100">
        <v>164.52</v>
      </c>
      <c r="P42" s="100">
        <v>13.5</v>
      </c>
      <c r="Q42" s="100"/>
      <c r="R42" s="100">
        <v>0</v>
      </c>
      <c r="S42" s="100">
        <v>0</v>
      </c>
      <c r="T42" s="100">
        <v>0</v>
      </c>
      <c r="U42" s="100">
        <v>0</v>
      </c>
      <c r="V42" s="100">
        <f t="shared" si="6"/>
        <v>630.16</v>
      </c>
      <c r="W42" s="98"/>
      <c r="X42" s="98"/>
    </row>
    <row r="43" spans="1:28" s="68" customFormat="1" x14ac:dyDescent="0.45">
      <c r="A43" s="68" t="s">
        <v>168</v>
      </c>
      <c r="B43" s="68" t="s">
        <v>151</v>
      </c>
      <c r="C43" s="68" t="s">
        <v>21</v>
      </c>
      <c r="D43" s="68" t="s">
        <v>177</v>
      </c>
      <c r="E43" s="68" t="s">
        <v>87</v>
      </c>
      <c r="F43" s="68" t="s">
        <v>571</v>
      </c>
      <c r="G43" s="68" t="s">
        <v>572</v>
      </c>
      <c r="H43" s="68" t="s">
        <v>573</v>
      </c>
      <c r="L43" s="101">
        <v>11.17</v>
      </c>
      <c r="M43" s="100">
        <v>202.33</v>
      </c>
      <c r="N43" s="100"/>
      <c r="O43" s="100">
        <v>48.39</v>
      </c>
      <c r="P43" s="100">
        <v>13.5</v>
      </c>
      <c r="Q43" s="100"/>
      <c r="R43" s="100">
        <v>0</v>
      </c>
      <c r="S43" s="100">
        <v>0</v>
      </c>
      <c r="T43" s="100">
        <v>0</v>
      </c>
      <c r="U43" s="100">
        <v>0</v>
      </c>
      <c r="V43" s="100">
        <f t="shared" si="6"/>
        <v>264.22000000000003</v>
      </c>
      <c r="W43" s="102"/>
      <c r="X43" s="102"/>
    </row>
    <row r="44" spans="1:28" s="68" customFormat="1" x14ac:dyDescent="0.45">
      <c r="A44" s="68" t="s">
        <v>168</v>
      </c>
      <c r="B44" s="68" t="s">
        <v>151</v>
      </c>
      <c r="C44" s="68" t="s">
        <v>21</v>
      </c>
      <c r="D44" s="68" t="s">
        <v>169</v>
      </c>
      <c r="E44" s="68" t="s">
        <v>141</v>
      </c>
      <c r="F44" s="68" t="s">
        <v>571</v>
      </c>
      <c r="G44" s="68" t="s">
        <v>572</v>
      </c>
      <c r="H44" s="68" t="s">
        <v>573</v>
      </c>
      <c r="L44" s="101">
        <v>9</v>
      </c>
      <c r="M44" s="100">
        <v>556.14</v>
      </c>
      <c r="N44" s="100"/>
      <c r="O44" s="100">
        <v>226.01</v>
      </c>
      <c r="P44" s="100">
        <v>13.5</v>
      </c>
      <c r="Q44" s="100"/>
      <c r="R44" s="100">
        <v>0</v>
      </c>
      <c r="S44" s="100">
        <v>0</v>
      </c>
      <c r="T44" s="100">
        <v>0</v>
      </c>
      <c r="U44" s="100">
        <v>0</v>
      </c>
      <c r="V44" s="100">
        <f t="shared" si="6"/>
        <v>795.65</v>
      </c>
      <c r="W44" s="102"/>
      <c r="X44" s="102"/>
    </row>
    <row r="45" spans="1:28" s="68" customFormat="1" x14ac:dyDescent="0.45">
      <c r="A45" s="89" t="s">
        <v>488</v>
      </c>
      <c r="B45" s="89" t="s">
        <v>489</v>
      </c>
      <c r="C45" s="89" t="s">
        <v>21</v>
      </c>
      <c r="D45" s="89" t="s">
        <v>490</v>
      </c>
      <c r="E45" s="89" t="s">
        <v>149</v>
      </c>
      <c r="F45" s="89" t="s">
        <v>571</v>
      </c>
      <c r="G45" s="89" t="s">
        <v>572</v>
      </c>
      <c r="H45" s="89" t="s">
        <v>573</v>
      </c>
      <c r="I45" s="89"/>
      <c r="J45" s="89"/>
      <c r="K45" s="89"/>
      <c r="L45" s="89">
        <v>8.0500000000000007</v>
      </c>
      <c r="M45" s="104">
        <v>152.9</v>
      </c>
      <c r="N45" s="104" t="s">
        <v>28</v>
      </c>
      <c r="O45" s="104">
        <v>146.96</v>
      </c>
      <c r="P45" s="104">
        <v>9</v>
      </c>
      <c r="Q45" s="104">
        <v>0</v>
      </c>
      <c r="R45" s="104">
        <v>0</v>
      </c>
      <c r="S45" s="104">
        <v>0</v>
      </c>
      <c r="T45" s="104">
        <v>0</v>
      </c>
      <c r="U45" s="104">
        <v>0</v>
      </c>
      <c r="V45" s="100">
        <f t="shared" si="6"/>
        <v>308.86</v>
      </c>
      <c r="W45"/>
      <c r="X45"/>
      <c r="Y45"/>
      <c r="Z45"/>
      <c r="AA45"/>
      <c r="AB45"/>
    </row>
    <row r="46" spans="1:28" s="4" customFormat="1" x14ac:dyDescent="0.45">
      <c r="F46" s="32" t="s">
        <v>571</v>
      </c>
      <c r="G46" s="32" t="s">
        <v>572</v>
      </c>
      <c r="H46" s="32" t="s">
        <v>335</v>
      </c>
      <c r="I46" s="32"/>
      <c r="J46" s="33">
        <f>M46/L46</f>
        <v>34.414907872696809</v>
      </c>
      <c r="K46" s="33"/>
      <c r="L46" s="33">
        <f>SUM(L40:L45)</f>
        <v>59.7</v>
      </c>
      <c r="M46" s="33">
        <f t="shared" ref="M46:V46" si="7">SUM(M40:M45)</f>
        <v>2054.5699999999997</v>
      </c>
      <c r="N46" s="33">
        <f t="shared" si="7"/>
        <v>0</v>
      </c>
      <c r="O46" s="33">
        <f t="shared" si="7"/>
        <v>1026.9199999999998</v>
      </c>
      <c r="P46" s="33">
        <f t="shared" si="7"/>
        <v>67.5</v>
      </c>
      <c r="Q46" s="33">
        <f t="shared" si="7"/>
        <v>34.409999999999997</v>
      </c>
      <c r="R46" s="33">
        <f t="shared" si="7"/>
        <v>0</v>
      </c>
      <c r="S46" s="33">
        <f t="shared" si="7"/>
        <v>0</v>
      </c>
      <c r="T46" s="33">
        <f t="shared" si="7"/>
        <v>0</v>
      </c>
      <c r="U46" s="33">
        <f t="shared" si="7"/>
        <v>0</v>
      </c>
      <c r="V46" s="33">
        <f t="shared" si="7"/>
        <v>3183.4000000000005</v>
      </c>
      <c r="W46" s="48"/>
      <c r="X46" s="48"/>
    </row>
    <row r="48" spans="1:28" s="110" customFormat="1" x14ac:dyDescent="0.45">
      <c r="M48" s="111"/>
      <c r="N48" s="111"/>
      <c r="O48" s="111"/>
      <c r="P48" s="111"/>
      <c r="Q48" s="111"/>
      <c r="R48" s="111"/>
      <c r="S48" s="111"/>
      <c r="T48" s="111"/>
      <c r="U48" s="111"/>
      <c r="V48" s="111"/>
    </row>
    <row r="50" spans="1:28" x14ac:dyDescent="0.45">
      <c r="A50" s="89" t="s">
        <v>574</v>
      </c>
    </row>
    <row r="51" spans="1:28" x14ac:dyDescent="0.45">
      <c r="A51" s="92" t="s">
        <v>0</v>
      </c>
      <c r="B51" s="92" t="s">
        <v>1</v>
      </c>
      <c r="C51" s="92" t="s">
        <v>2</v>
      </c>
      <c r="D51" s="92" t="s">
        <v>3</v>
      </c>
      <c r="E51" s="92" t="s">
        <v>4</v>
      </c>
      <c r="F51" s="92" t="s">
        <v>5</v>
      </c>
      <c r="G51" s="92" t="s">
        <v>6</v>
      </c>
      <c r="H51" s="92" t="s">
        <v>7</v>
      </c>
      <c r="I51" s="92"/>
      <c r="J51" s="93" t="s">
        <v>8</v>
      </c>
      <c r="K51" s="92"/>
      <c r="L51" s="92" t="s">
        <v>9</v>
      </c>
      <c r="M51" s="94" t="s">
        <v>10</v>
      </c>
      <c r="N51" s="94" t="s">
        <v>11</v>
      </c>
      <c r="O51" s="94" t="s">
        <v>12</v>
      </c>
      <c r="P51" s="94" t="s">
        <v>13</v>
      </c>
      <c r="Q51" s="94"/>
      <c r="R51" s="94" t="s">
        <v>14</v>
      </c>
      <c r="S51" s="94" t="s">
        <v>15</v>
      </c>
      <c r="T51" s="94" t="s">
        <v>16</v>
      </c>
      <c r="U51" s="94" t="s">
        <v>137</v>
      </c>
      <c r="V51" s="94" t="s">
        <v>18</v>
      </c>
      <c r="W51" s="47"/>
      <c r="X51" s="47"/>
    </row>
    <row r="52" spans="1:28" s="68" customFormat="1" x14ac:dyDescent="0.45">
      <c r="A52" s="68" t="s">
        <v>138</v>
      </c>
      <c r="B52" s="68" t="s">
        <v>139</v>
      </c>
      <c r="C52" s="68" t="s">
        <v>21</v>
      </c>
      <c r="D52" s="68" t="s">
        <v>193</v>
      </c>
      <c r="E52" s="68" t="s">
        <v>55</v>
      </c>
      <c r="F52" s="68" t="s">
        <v>575</v>
      </c>
      <c r="G52" s="68" t="s">
        <v>576</v>
      </c>
      <c r="H52" s="68" t="s">
        <v>539</v>
      </c>
      <c r="L52" s="101">
        <v>4.7699999999999996</v>
      </c>
      <c r="M52" s="100">
        <v>150</v>
      </c>
      <c r="N52" s="100"/>
      <c r="O52" s="100">
        <v>0</v>
      </c>
      <c r="P52" s="100">
        <v>4.5</v>
      </c>
      <c r="Q52" s="100"/>
      <c r="R52" s="100">
        <v>0</v>
      </c>
      <c r="S52" s="100">
        <v>0</v>
      </c>
      <c r="T52" s="100">
        <v>0</v>
      </c>
      <c r="U52" s="100">
        <v>0</v>
      </c>
      <c r="V52" s="100">
        <f>ROUND(SUM(M52:Q52,S52:U52),2)</f>
        <v>154.5</v>
      </c>
      <c r="W52" s="102"/>
      <c r="X52" s="102"/>
    </row>
    <row r="53" spans="1:28" s="68" customFormat="1" x14ac:dyDescent="0.45">
      <c r="A53" s="68" t="s">
        <v>138</v>
      </c>
      <c r="B53" s="68" t="s">
        <v>139</v>
      </c>
      <c r="C53" s="68" t="s">
        <v>21</v>
      </c>
      <c r="D53" s="68" t="s">
        <v>140</v>
      </c>
      <c r="E53" s="68" t="s">
        <v>141</v>
      </c>
      <c r="F53" s="68" t="s">
        <v>575</v>
      </c>
      <c r="G53" s="68" t="s">
        <v>576</v>
      </c>
      <c r="H53" s="68" t="s">
        <v>539</v>
      </c>
      <c r="L53" s="101">
        <v>13.01</v>
      </c>
      <c r="M53" s="100">
        <v>314.31</v>
      </c>
      <c r="N53" s="100"/>
      <c r="O53" s="100">
        <v>126.6</v>
      </c>
      <c r="P53" s="100">
        <v>13.5</v>
      </c>
      <c r="Q53" s="100"/>
      <c r="R53" s="100">
        <v>0</v>
      </c>
      <c r="S53" s="100">
        <v>0</v>
      </c>
      <c r="T53" s="100">
        <v>0</v>
      </c>
      <c r="U53" s="100">
        <v>0</v>
      </c>
      <c r="V53" s="100">
        <f>ROUND(SUM(M53:Q53,S53:U53),2)</f>
        <v>454.41</v>
      </c>
      <c r="W53" s="102"/>
      <c r="X53" s="102"/>
    </row>
    <row r="54" spans="1:28" s="68" customFormat="1" x14ac:dyDescent="0.45">
      <c r="A54" s="68" t="s">
        <v>138</v>
      </c>
      <c r="B54" s="68" t="s">
        <v>139</v>
      </c>
      <c r="C54" s="68" t="s">
        <v>21</v>
      </c>
      <c r="D54" s="68" t="s">
        <v>140</v>
      </c>
      <c r="E54" s="68" t="s">
        <v>145</v>
      </c>
      <c r="F54" s="68" t="s">
        <v>575</v>
      </c>
      <c r="G54" s="68" t="s">
        <v>576</v>
      </c>
      <c r="H54" s="68" t="s">
        <v>539</v>
      </c>
      <c r="L54" s="101">
        <v>10.43</v>
      </c>
      <c r="M54" s="100">
        <v>184.5</v>
      </c>
      <c r="N54" s="100"/>
      <c r="O54" s="100">
        <v>75.44</v>
      </c>
      <c r="P54" s="100">
        <v>9</v>
      </c>
      <c r="Q54" s="100"/>
      <c r="R54" s="100">
        <v>0</v>
      </c>
      <c r="S54" s="100">
        <v>0</v>
      </c>
      <c r="T54" s="100">
        <v>0</v>
      </c>
      <c r="U54" s="100">
        <v>0</v>
      </c>
      <c r="V54" s="100">
        <f>ROUND(SUM(M54:Q54,S54:U54),2)</f>
        <v>268.94</v>
      </c>
      <c r="W54" s="102"/>
      <c r="X54" s="102"/>
    </row>
    <row r="55" spans="1:28" s="68" customFormat="1" x14ac:dyDescent="0.45">
      <c r="A55" s="68" t="s">
        <v>150</v>
      </c>
      <c r="B55" s="68" t="s">
        <v>151</v>
      </c>
      <c r="C55" s="68" t="s">
        <v>21</v>
      </c>
      <c r="D55" s="68" t="s">
        <v>157</v>
      </c>
      <c r="E55" s="68" t="s">
        <v>149</v>
      </c>
      <c r="F55" s="68" t="s">
        <v>575</v>
      </c>
      <c r="G55" s="68" t="s">
        <v>576</v>
      </c>
      <c r="H55" s="68" t="s">
        <v>539</v>
      </c>
      <c r="L55" s="101">
        <v>11.88</v>
      </c>
      <c r="M55" s="100">
        <v>404.12</v>
      </c>
      <c r="N55" s="100"/>
      <c r="O55" s="100">
        <v>164.32</v>
      </c>
      <c r="P55" s="100">
        <v>13.5</v>
      </c>
      <c r="Q55" s="100"/>
      <c r="R55" s="100">
        <v>0</v>
      </c>
      <c r="S55" s="100">
        <v>0</v>
      </c>
      <c r="T55" s="100">
        <v>0</v>
      </c>
      <c r="U55" s="100">
        <v>0</v>
      </c>
      <c r="V55" s="100">
        <f>ROUND(SUM(M55:Q55,S55:U55),2)</f>
        <v>581.94000000000005</v>
      </c>
      <c r="W55" s="102"/>
      <c r="X55" s="102"/>
    </row>
    <row r="56" spans="1:28" s="68" customFormat="1" x14ac:dyDescent="0.45">
      <c r="A56" s="68" t="s">
        <v>150</v>
      </c>
      <c r="B56" s="68" t="s">
        <v>151</v>
      </c>
      <c r="C56" s="68" t="s">
        <v>21</v>
      </c>
      <c r="D56" s="68" t="s">
        <v>158</v>
      </c>
      <c r="E56" s="68" t="s">
        <v>159</v>
      </c>
      <c r="F56" s="68" t="s">
        <v>575</v>
      </c>
      <c r="G56" s="68" t="s">
        <v>576</v>
      </c>
      <c r="H56" s="68" t="s">
        <v>539</v>
      </c>
      <c r="L56" s="101">
        <v>11.4</v>
      </c>
      <c r="M56" s="100">
        <v>452.14</v>
      </c>
      <c r="N56" s="100"/>
      <c r="O56" s="100">
        <v>164.52</v>
      </c>
      <c r="P56" s="100">
        <v>13.5</v>
      </c>
      <c r="Q56" s="100"/>
      <c r="R56" s="100">
        <v>0</v>
      </c>
      <c r="S56" s="100">
        <v>0</v>
      </c>
      <c r="T56" s="100">
        <v>0</v>
      </c>
      <c r="U56" s="100">
        <v>0</v>
      </c>
      <c r="V56" s="100">
        <f>ROUND(SUM(M56:Q56,S56:U56),2)</f>
        <v>630.16</v>
      </c>
      <c r="W56" s="102"/>
      <c r="X56" s="102"/>
    </row>
    <row r="57" spans="1:28" s="112" customFormat="1" x14ac:dyDescent="0.45">
      <c r="A57" s="112" t="s">
        <v>19</v>
      </c>
      <c r="B57" s="112" t="s">
        <v>20</v>
      </c>
      <c r="C57" s="112" t="s">
        <v>21</v>
      </c>
      <c r="D57" s="112" t="s">
        <v>22</v>
      </c>
      <c r="E57" s="112" t="s">
        <v>23</v>
      </c>
      <c r="F57" s="112" t="s">
        <v>575</v>
      </c>
      <c r="G57" s="112" t="s">
        <v>576</v>
      </c>
      <c r="H57" s="112" t="s">
        <v>539</v>
      </c>
      <c r="J57" s="113" t="s">
        <v>27</v>
      </c>
      <c r="L57" s="112">
        <v>14.05</v>
      </c>
      <c r="M57" s="113">
        <v>385.04</v>
      </c>
      <c r="N57" s="113" t="s">
        <v>28</v>
      </c>
      <c r="O57" s="113">
        <v>178.21</v>
      </c>
      <c r="P57" s="113">
        <v>18</v>
      </c>
      <c r="Q57" s="113"/>
      <c r="R57" s="113">
        <v>0</v>
      </c>
      <c r="S57" s="113">
        <v>0</v>
      </c>
      <c r="T57" s="113">
        <v>0</v>
      </c>
      <c r="U57" s="113">
        <v>0</v>
      </c>
      <c r="V57" s="113">
        <f>SUM(M57:U57)</f>
        <v>581.25</v>
      </c>
      <c r="W57" s="113"/>
    </row>
    <row r="58" spans="1:28" s="4" customFormat="1" x14ac:dyDescent="0.45">
      <c r="F58" s="32" t="s">
        <v>575</v>
      </c>
      <c r="G58" s="32" t="s">
        <v>576</v>
      </c>
      <c r="H58" s="32" t="s">
        <v>335</v>
      </c>
      <c r="I58" s="32"/>
      <c r="J58" s="33">
        <f>M58/L58</f>
        <v>28.839029600244118</v>
      </c>
      <c r="K58" s="33"/>
      <c r="L58" s="33">
        <f>SUM(L52:L57)</f>
        <v>65.540000000000006</v>
      </c>
      <c r="M58" s="33">
        <f t="shared" ref="M58:V58" si="8">SUM(M52:M57)</f>
        <v>1890.1099999999997</v>
      </c>
      <c r="N58" s="33">
        <f t="shared" si="8"/>
        <v>0</v>
      </c>
      <c r="O58" s="33">
        <f t="shared" si="8"/>
        <v>709.09</v>
      </c>
      <c r="P58" s="33">
        <f t="shared" si="8"/>
        <v>72</v>
      </c>
      <c r="Q58" s="33">
        <f t="shared" si="8"/>
        <v>0</v>
      </c>
      <c r="R58" s="33">
        <f t="shared" si="8"/>
        <v>0</v>
      </c>
      <c r="S58" s="33">
        <f t="shared" si="8"/>
        <v>0</v>
      </c>
      <c r="T58" s="33">
        <f t="shared" si="8"/>
        <v>0</v>
      </c>
      <c r="U58" s="33">
        <f t="shared" si="8"/>
        <v>0</v>
      </c>
      <c r="V58" s="33">
        <f t="shared" si="8"/>
        <v>2671.2000000000003</v>
      </c>
      <c r="W58" s="48"/>
      <c r="X58" s="48"/>
    </row>
    <row r="60" spans="1:28" x14ac:dyDescent="0.45">
      <c r="A60" s="89" t="s">
        <v>541</v>
      </c>
    </row>
    <row r="61" spans="1:28" s="90" customFormat="1" ht="28.5" x14ac:dyDescent="0.45">
      <c r="A61" s="90" t="s">
        <v>5</v>
      </c>
      <c r="B61" s="90" t="s">
        <v>6</v>
      </c>
      <c r="C61" s="90" t="s">
        <v>542</v>
      </c>
      <c r="D61" s="90" t="s">
        <v>543</v>
      </c>
      <c r="E61" s="90" t="s">
        <v>0</v>
      </c>
      <c r="F61" s="90" t="s">
        <v>1</v>
      </c>
      <c r="G61" s="90" t="s">
        <v>2</v>
      </c>
      <c r="H61" s="90" t="s">
        <v>3</v>
      </c>
      <c r="I61" s="90" t="s">
        <v>4</v>
      </c>
      <c r="J61" s="90" t="s">
        <v>471</v>
      </c>
      <c r="K61" s="90" t="s">
        <v>8</v>
      </c>
      <c r="L61" s="90" t="s">
        <v>472</v>
      </c>
      <c r="M61" s="90" t="s">
        <v>9</v>
      </c>
      <c r="N61" s="90" t="s">
        <v>544</v>
      </c>
      <c r="O61" s="90" t="s">
        <v>545</v>
      </c>
      <c r="P61" s="90" t="s">
        <v>546</v>
      </c>
      <c r="Q61" s="90" t="s">
        <v>547</v>
      </c>
      <c r="R61" s="90" t="s">
        <v>548</v>
      </c>
      <c r="S61" s="90" t="s">
        <v>549</v>
      </c>
      <c r="T61" s="90" t="s">
        <v>10</v>
      </c>
      <c r="U61" s="90" t="s">
        <v>11</v>
      </c>
      <c r="V61" s="90" t="s">
        <v>12</v>
      </c>
      <c r="W61" s="90" t="s">
        <v>13</v>
      </c>
      <c r="X61" s="90" t="s">
        <v>14</v>
      </c>
      <c r="Y61" s="90" t="s">
        <v>15</v>
      </c>
      <c r="Z61" s="90" t="s">
        <v>16</v>
      </c>
      <c r="AA61" s="90" t="s">
        <v>17</v>
      </c>
      <c r="AB61" s="90" t="s">
        <v>18</v>
      </c>
    </row>
    <row r="62" spans="1:28" x14ac:dyDescent="0.45">
      <c r="A62" t="s">
        <v>575</v>
      </c>
      <c r="B62" t="s">
        <v>576</v>
      </c>
      <c r="C62" t="s">
        <v>539</v>
      </c>
      <c r="D62" t="s">
        <v>541</v>
      </c>
      <c r="E62" t="s">
        <v>552</v>
      </c>
      <c r="F62" t="s">
        <v>151</v>
      </c>
      <c r="G62" t="s">
        <v>21</v>
      </c>
      <c r="H62" t="s">
        <v>537</v>
      </c>
      <c r="I62" t="s">
        <v>87</v>
      </c>
      <c r="J62">
        <v>28.5</v>
      </c>
      <c r="K62" t="s">
        <v>27</v>
      </c>
      <c r="L62" t="s">
        <v>27</v>
      </c>
      <c r="M62" t="s">
        <v>27</v>
      </c>
      <c r="N62">
        <v>7.5</v>
      </c>
      <c r="O62" s="3">
        <f>N62*28.5</f>
        <v>213.75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f>SUM(O62:AA62)</f>
        <v>213.75</v>
      </c>
    </row>
    <row r="63" spans="1:28" s="4" customFormat="1" x14ac:dyDescent="0.45">
      <c r="H63" s="4" t="s">
        <v>34</v>
      </c>
      <c r="N63" s="4">
        <f>N62</f>
        <v>7.5</v>
      </c>
      <c r="O63" s="6">
        <f t="shared" ref="O63:AB63" si="9">O62</f>
        <v>213.75</v>
      </c>
      <c r="P63" s="6">
        <f t="shared" si="9"/>
        <v>0</v>
      </c>
      <c r="Q63" s="6">
        <f t="shared" si="9"/>
        <v>0</v>
      </c>
      <c r="R63" s="6">
        <f t="shared" si="9"/>
        <v>0</v>
      </c>
      <c r="S63" s="6">
        <f t="shared" si="9"/>
        <v>0</v>
      </c>
      <c r="T63" s="6">
        <f t="shared" si="9"/>
        <v>0</v>
      </c>
      <c r="U63" s="6">
        <f t="shared" si="9"/>
        <v>0</v>
      </c>
      <c r="V63" s="6">
        <f t="shared" si="9"/>
        <v>0</v>
      </c>
      <c r="W63" s="6">
        <f t="shared" si="9"/>
        <v>0</v>
      </c>
      <c r="X63" s="6">
        <f t="shared" si="9"/>
        <v>0</v>
      </c>
      <c r="Y63" s="6">
        <f t="shared" si="9"/>
        <v>0</v>
      </c>
      <c r="Z63" s="6">
        <f t="shared" si="9"/>
        <v>0</v>
      </c>
      <c r="AA63" s="6">
        <f t="shared" si="9"/>
        <v>0</v>
      </c>
      <c r="AB63" s="6">
        <f t="shared" si="9"/>
        <v>213.75</v>
      </c>
    </row>
    <row r="64" spans="1:28" x14ac:dyDescent="0.45">
      <c r="M64"/>
      <c r="N64"/>
      <c r="O64"/>
      <c r="P64"/>
      <c r="Q64"/>
      <c r="R64"/>
      <c r="S64"/>
      <c r="T64"/>
      <c r="U64"/>
      <c r="V64"/>
    </row>
    <row r="66" spans="1:28" x14ac:dyDescent="0.45">
      <c r="A66" s="89" t="s">
        <v>577</v>
      </c>
    </row>
    <row r="67" spans="1:28" x14ac:dyDescent="0.45">
      <c r="A67" s="92" t="s">
        <v>0</v>
      </c>
      <c r="B67" s="92" t="s">
        <v>1</v>
      </c>
      <c r="C67" s="92" t="s">
        <v>2</v>
      </c>
      <c r="D67" s="92" t="s">
        <v>3</v>
      </c>
      <c r="E67" s="92" t="s">
        <v>4</v>
      </c>
      <c r="F67" s="92" t="s">
        <v>5</v>
      </c>
      <c r="G67" s="92" t="s">
        <v>6</v>
      </c>
      <c r="H67" s="92" t="s">
        <v>7</v>
      </c>
      <c r="I67" s="92"/>
      <c r="J67" s="93" t="s">
        <v>8</v>
      </c>
      <c r="K67" s="92"/>
      <c r="L67" s="92" t="s">
        <v>9</v>
      </c>
      <c r="M67" s="94" t="s">
        <v>10</v>
      </c>
      <c r="N67" s="94" t="s">
        <v>11</v>
      </c>
      <c r="O67" s="94" t="s">
        <v>12</v>
      </c>
      <c r="P67" s="94" t="s">
        <v>13</v>
      </c>
      <c r="Q67" s="94"/>
      <c r="R67" s="94" t="s">
        <v>14</v>
      </c>
      <c r="S67" s="94" t="s">
        <v>15</v>
      </c>
      <c r="T67" s="94" t="s">
        <v>16</v>
      </c>
      <c r="U67" s="94" t="s">
        <v>137</v>
      </c>
      <c r="V67" s="94" t="s">
        <v>18</v>
      </c>
      <c r="W67" s="47"/>
      <c r="X67" s="47"/>
    </row>
    <row r="68" spans="1:28" s="68" customFormat="1" x14ac:dyDescent="0.45">
      <c r="A68" s="68" t="s">
        <v>138</v>
      </c>
      <c r="B68" s="68" t="s">
        <v>139</v>
      </c>
      <c r="C68" s="68" t="s">
        <v>21</v>
      </c>
      <c r="D68" s="68" t="s">
        <v>140</v>
      </c>
      <c r="E68" s="68" t="s">
        <v>141</v>
      </c>
      <c r="F68" s="68" t="s">
        <v>556</v>
      </c>
      <c r="G68" s="68" t="s">
        <v>557</v>
      </c>
      <c r="H68" s="68" t="s">
        <v>578</v>
      </c>
      <c r="J68" s="68" t="s">
        <v>27</v>
      </c>
      <c r="L68" s="101">
        <v>13.01</v>
      </c>
      <c r="M68" s="100">
        <v>314.31</v>
      </c>
      <c r="N68" s="100"/>
      <c r="O68" s="100">
        <v>126.6</v>
      </c>
      <c r="P68" s="100">
        <v>13.5</v>
      </c>
      <c r="Q68" s="100"/>
      <c r="R68" s="100">
        <v>0</v>
      </c>
      <c r="S68" s="100">
        <v>0</v>
      </c>
      <c r="T68" s="100">
        <v>0</v>
      </c>
      <c r="U68" s="100">
        <v>0</v>
      </c>
      <c r="V68" s="100">
        <f>ROUND(SUM(M68:Q68,S68:U68),2)</f>
        <v>454.41</v>
      </c>
      <c r="W68" s="102"/>
      <c r="X68" s="102"/>
    </row>
    <row r="69" spans="1:28" s="68" customFormat="1" x14ac:dyDescent="0.45">
      <c r="A69" s="68" t="s">
        <v>138</v>
      </c>
      <c r="B69" s="68" t="s">
        <v>139</v>
      </c>
      <c r="C69" s="68" t="s">
        <v>21</v>
      </c>
      <c r="D69" s="68" t="s">
        <v>140</v>
      </c>
      <c r="E69" s="68" t="s">
        <v>145</v>
      </c>
      <c r="F69" s="68" t="s">
        <v>556</v>
      </c>
      <c r="G69" s="68" t="s">
        <v>557</v>
      </c>
      <c r="H69" s="68" t="s">
        <v>578</v>
      </c>
      <c r="J69" s="68" t="s">
        <v>27</v>
      </c>
      <c r="L69" s="101">
        <v>8.4499999999999993</v>
      </c>
      <c r="M69" s="100">
        <v>184.5</v>
      </c>
      <c r="N69" s="100"/>
      <c r="O69" s="100">
        <v>75.44</v>
      </c>
      <c r="P69" s="100">
        <v>9</v>
      </c>
      <c r="Q69" s="100"/>
      <c r="R69" s="100">
        <v>0</v>
      </c>
      <c r="S69" s="100">
        <v>0</v>
      </c>
      <c r="T69" s="100">
        <v>0</v>
      </c>
      <c r="U69" s="100">
        <v>0</v>
      </c>
      <c r="V69" s="100">
        <f>ROUND(SUM(M69:Q69,S69:U69),2)</f>
        <v>268.94</v>
      </c>
      <c r="W69" s="102"/>
      <c r="X69" s="102"/>
    </row>
    <row r="70" spans="1:28" s="4" customFormat="1" x14ac:dyDescent="0.45">
      <c r="H70" s="105" t="s">
        <v>29</v>
      </c>
      <c r="I70" s="105"/>
      <c r="J70" s="114">
        <f>M70/L70</f>
        <v>23.243709226467846</v>
      </c>
      <c r="K70" s="114"/>
      <c r="L70" s="114">
        <f t="shared" ref="L70:V70" si="10">ROUND(SUM(L68:L69),2)</f>
        <v>21.46</v>
      </c>
      <c r="M70" s="115">
        <f t="shared" si="10"/>
        <v>498.81</v>
      </c>
      <c r="N70" s="115">
        <f t="shared" si="10"/>
        <v>0</v>
      </c>
      <c r="O70" s="115">
        <f t="shared" si="10"/>
        <v>202.04</v>
      </c>
      <c r="P70" s="115">
        <f t="shared" si="10"/>
        <v>22.5</v>
      </c>
      <c r="Q70" s="115">
        <f>ROUND(SUM(Q68:Q69),2)</f>
        <v>0</v>
      </c>
      <c r="R70" s="115">
        <f t="shared" si="10"/>
        <v>0</v>
      </c>
      <c r="S70" s="115">
        <f t="shared" si="10"/>
        <v>0</v>
      </c>
      <c r="T70" s="115">
        <f t="shared" si="10"/>
        <v>0</v>
      </c>
      <c r="U70" s="115">
        <f t="shared" si="10"/>
        <v>0</v>
      </c>
      <c r="V70" s="115">
        <f t="shared" si="10"/>
        <v>723.35</v>
      </c>
      <c r="W70" s="48"/>
      <c r="X70" s="48"/>
    </row>
    <row r="71" spans="1:28" s="4" customFormat="1" x14ac:dyDescent="0.45">
      <c r="H71" s="4" t="s">
        <v>33</v>
      </c>
      <c r="J71" s="114">
        <f>MAX(0,28.5-(M70+N70)/L70)</f>
        <v>5.2562907735321538</v>
      </c>
      <c r="K71" s="114"/>
      <c r="L71" s="114">
        <f>L70</f>
        <v>21.46</v>
      </c>
      <c r="M71" s="115"/>
      <c r="N71" s="115">
        <f>ROUNDUP(MAX(0,ROUND(L70*28.5-M70-N70,3)),2)</f>
        <v>112.8</v>
      </c>
      <c r="O71" s="115"/>
      <c r="P71" s="115"/>
      <c r="Q71" s="115">
        <f>0</f>
        <v>0</v>
      </c>
      <c r="R71" s="115"/>
      <c r="S71" s="115"/>
      <c r="T71" s="115"/>
      <c r="U71" s="115"/>
      <c r="V71" s="115">
        <f>ROUND(SUM(M71:Q71,S71:U71),2)</f>
        <v>112.8</v>
      </c>
      <c r="W71" s="48"/>
      <c r="X71" s="48"/>
    </row>
    <row r="72" spans="1:28" s="4" customFormat="1" x14ac:dyDescent="0.45">
      <c r="F72" s="32" t="s">
        <v>556</v>
      </c>
      <c r="G72" s="32" t="s">
        <v>557</v>
      </c>
      <c r="H72" s="32" t="s">
        <v>34</v>
      </c>
      <c r="I72" s="32"/>
      <c r="J72" s="33">
        <f>(M72+N72)/L72</f>
        <v>28.5</v>
      </c>
      <c r="K72" s="33"/>
      <c r="L72" s="33">
        <f>L70</f>
        <v>21.46</v>
      </c>
      <c r="M72" s="106">
        <f t="shared" ref="M72:V72" si="11">ROUND(SUM(M70:M71),2)</f>
        <v>498.81</v>
      </c>
      <c r="N72" s="106">
        <f t="shared" si="11"/>
        <v>112.8</v>
      </c>
      <c r="O72" s="106">
        <f t="shared" si="11"/>
        <v>202.04</v>
      </c>
      <c r="P72" s="106">
        <f t="shared" si="11"/>
        <v>22.5</v>
      </c>
      <c r="Q72" s="106">
        <f>ROUND(SUM(Q70:Q71),2)</f>
        <v>0</v>
      </c>
      <c r="R72" s="106">
        <f t="shared" si="11"/>
        <v>0</v>
      </c>
      <c r="S72" s="106">
        <f t="shared" si="11"/>
        <v>0</v>
      </c>
      <c r="T72" s="106">
        <f t="shared" si="11"/>
        <v>0</v>
      </c>
      <c r="U72" s="106">
        <f t="shared" si="11"/>
        <v>0</v>
      </c>
      <c r="V72" s="106">
        <f t="shared" si="11"/>
        <v>836.15</v>
      </c>
      <c r="W72" s="48"/>
      <c r="X72" s="48"/>
    </row>
    <row r="74" spans="1:28" x14ac:dyDescent="0.45">
      <c r="A74" s="89" t="s">
        <v>541</v>
      </c>
    </row>
    <row r="75" spans="1:28" s="90" customFormat="1" ht="28.5" x14ac:dyDescent="0.45">
      <c r="A75" s="90" t="s">
        <v>5</v>
      </c>
      <c r="B75" s="90" t="s">
        <v>6</v>
      </c>
      <c r="C75" s="90" t="s">
        <v>542</v>
      </c>
      <c r="D75" s="90" t="s">
        <v>543</v>
      </c>
      <c r="E75" s="90" t="s">
        <v>0</v>
      </c>
      <c r="F75" s="90" t="s">
        <v>1</v>
      </c>
      <c r="G75" s="90" t="s">
        <v>2</v>
      </c>
      <c r="H75" s="90" t="s">
        <v>3</v>
      </c>
      <c r="I75" s="90" t="s">
        <v>4</v>
      </c>
      <c r="J75" s="90" t="s">
        <v>471</v>
      </c>
      <c r="K75" s="90" t="s">
        <v>8</v>
      </c>
      <c r="L75" s="90" t="s">
        <v>472</v>
      </c>
      <c r="M75" s="90" t="s">
        <v>9</v>
      </c>
      <c r="N75" s="90" t="s">
        <v>544</v>
      </c>
      <c r="O75" s="90" t="s">
        <v>545</v>
      </c>
      <c r="P75" s="90" t="s">
        <v>546</v>
      </c>
      <c r="Q75" s="90" t="s">
        <v>547</v>
      </c>
      <c r="R75" s="90" t="s">
        <v>548</v>
      </c>
      <c r="S75" s="90" t="s">
        <v>549</v>
      </c>
      <c r="T75" s="90" t="s">
        <v>10</v>
      </c>
      <c r="U75" s="90" t="s">
        <v>11</v>
      </c>
      <c r="V75" s="90" t="s">
        <v>12</v>
      </c>
      <c r="W75" s="90" t="s">
        <v>13</v>
      </c>
      <c r="X75" s="90" t="s">
        <v>14</v>
      </c>
      <c r="Y75" s="90" t="s">
        <v>15</v>
      </c>
      <c r="Z75" s="90" t="s">
        <v>16</v>
      </c>
      <c r="AA75" s="90" t="s">
        <v>17</v>
      </c>
      <c r="AB75" s="90" t="s">
        <v>18</v>
      </c>
    </row>
    <row r="76" spans="1:28" x14ac:dyDescent="0.45">
      <c r="A76" t="s">
        <v>556</v>
      </c>
      <c r="B76" t="s">
        <v>557</v>
      </c>
      <c r="C76" t="s">
        <v>578</v>
      </c>
      <c r="D76" t="s">
        <v>541</v>
      </c>
      <c r="E76" t="s">
        <v>552</v>
      </c>
      <c r="F76" t="s">
        <v>151</v>
      </c>
      <c r="G76" t="s">
        <v>21</v>
      </c>
      <c r="H76" t="s">
        <v>537</v>
      </c>
      <c r="I76" t="s">
        <v>87</v>
      </c>
      <c r="J76">
        <v>28.5</v>
      </c>
      <c r="K76" t="s">
        <v>27</v>
      </c>
      <c r="L76" t="s">
        <v>27</v>
      </c>
      <c r="M76" t="s">
        <v>27</v>
      </c>
      <c r="N76">
        <v>6</v>
      </c>
      <c r="O76" s="3">
        <f>N76*J76</f>
        <v>171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 t="s">
        <v>553</v>
      </c>
      <c r="X76" s="3">
        <v>0</v>
      </c>
      <c r="Y76" s="3">
        <v>0</v>
      </c>
      <c r="Z76" s="3">
        <v>0</v>
      </c>
      <c r="AA76" s="3">
        <v>0</v>
      </c>
      <c r="AB76" s="3">
        <f>SUM(O76:AA76)</f>
        <v>171</v>
      </c>
    </row>
    <row r="77" spans="1:28" s="4" customFormat="1" x14ac:dyDescent="0.45">
      <c r="H77" s="4" t="s">
        <v>554</v>
      </c>
      <c r="N77" s="4">
        <f>N76</f>
        <v>6</v>
      </c>
      <c r="O77" s="6">
        <f t="shared" ref="O77:AB77" si="12">O76</f>
        <v>171</v>
      </c>
      <c r="P77" s="6">
        <f t="shared" si="12"/>
        <v>0</v>
      </c>
      <c r="Q77" s="6">
        <f t="shared" si="12"/>
        <v>0</v>
      </c>
      <c r="R77" s="6">
        <f t="shared" si="12"/>
        <v>0</v>
      </c>
      <c r="S77" s="6">
        <f t="shared" si="12"/>
        <v>0</v>
      </c>
      <c r="T77" s="6">
        <f t="shared" si="12"/>
        <v>0</v>
      </c>
      <c r="U77" s="6">
        <f t="shared" si="12"/>
        <v>0</v>
      </c>
      <c r="V77" s="6">
        <f t="shared" si="12"/>
        <v>0</v>
      </c>
      <c r="W77" s="6" t="str">
        <f t="shared" si="12"/>
        <v>N/A</v>
      </c>
      <c r="X77" s="6">
        <f t="shared" si="12"/>
        <v>0</v>
      </c>
      <c r="Y77" s="6">
        <f t="shared" si="12"/>
        <v>0</v>
      </c>
      <c r="Z77" s="6">
        <f t="shared" si="12"/>
        <v>0</v>
      </c>
      <c r="AA77" s="6">
        <f t="shared" si="12"/>
        <v>0</v>
      </c>
      <c r="AB77" s="6">
        <f t="shared" si="12"/>
        <v>171</v>
      </c>
    </row>
    <row r="80" spans="1:28" x14ac:dyDescent="0.45">
      <c r="A80" s="92" t="s">
        <v>0</v>
      </c>
      <c r="B80" s="92" t="s">
        <v>1</v>
      </c>
      <c r="C80" s="92" t="s">
        <v>2</v>
      </c>
      <c r="D80" s="92" t="s">
        <v>3</v>
      </c>
      <c r="E80" s="92" t="s">
        <v>4</v>
      </c>
      <c r="F80" s="92" t="s">
        <v>5</v>
      </c>
      <c r="G80" s="92" t="s">
        <v>6</v>
      </c>
      <c r="H80" s="92" t="s">
        <v>7</v>
      </c>
      <c r="I80" s="92"/>
      <c r="J80" s="93" t="s">
        <v>8</v>
      </c>
      <c r="K80" s="92"/>
      <c r="L80" s="92" t="s">
        <v>9</v>
      </c>
      <c r="M80" s="94" t="s">
        <v>10</v>
      </c>
      <c r="N80" s="94" t="s">
        <v>11</v>
      </c>
      <c r="O80" s="94" t="s">
        <v>12</v>
      </c>
      <c r="P80" s="94" t="s">
        <v>13</v>
      </c>
      <c r="Q80" s="95" t="s">
        <v>344</v>
      </c>
      <c r="R80" s="94" t="s">
        <v>14</v>
      </c>
      <c r="S80" s="94" t="s">
        <v>15</v>
      </c>
      <c r="T80" s="94" t="s">
        <v>16</v>
      </c>
      <c r="U80" s="94" t="s">
        <v>137</v>
      </c>
      <c r="V80" s="94" t="s">
        <v>18</v>
      </c>
      <c r="W80" s="47"/>
      <c r="X80" s="116"/>
    </row>
    <row r="81" spans="1:24" s="68" customFormat="1" x14ac:dyDescent="0.45">
      <c r="A81" s="68" t="s">
        <v>138</v>
      </c>
      <c r="B81" s="68" t="s">
        <v>139</v>
      </c>
      <c r="C81" s="68" t="s">
        <v>21</v>
      </c>
      <c r="D81" s="68" t="s">
        <v>193</v>
      </c>
      <c r="E81" s="68" t="s">
        <v>55</v>
      </c>
      <c r="F81" s="68" t="s">
        <v>579</v>
      </c>
      <c r="G81" s="68" t="s">
        <v>580</v>
      </c>
      <c r="H81" s="68" t="s">
        <v>581</v>
      </c>
      <c r="J81" s="98" t="s">
        <v>28</v>
      </c>
      <c r="L81" s="101">
        <v>4.74</v>
      </c>
      <c r="M81" s="100">
        <v>150</v>
      </c>
      <c r="N81" s="100"/>
      <c r="O81" s="100">
        <v>0</v>
      </c>
      <c r="P81" s="100">
        <v>4.5</v>
      </c>
      <c r="Q81" s="100"/>
      <c r="R81" s="100">
        <v>0</v>
      </c>
      <c r="S81" s="100">
        <v>0</v>
      </c>
      <c r="T81" s="100">
        <v>0</v>
      </c>
      <c r="U81" s="100">
        <v>0</v>
      </c>
      <c r="V81" s="100">
        <f>ROUND(SUM(M81:Q81,S81:U81),2)</f>
        <v>154.5</v>
      </c>
      <c r="W81" s="98"/>
    </row>
    <row r="82" spans="1:24" s="68" customFormat="1" ht="20.350000000000001" customHeight="1" x14ac:dyDescent="0.45">
      <c r="A82" s="68" t="s">
        <v>138</v>
      </c>
      <c r="B82" s="68" t="s">
        <v>139</v>
      </c>
      <c r="C82" s="68" t="s">
        <v>21</v>
      </c>
      <c r="D82" s="68" t="s">
        <v>140</v>
      </c>
      <c r="E82" s="68" t="s">
        <v>145</v>
      </c>
      <c r="F82" s="68" t="s">
        <v>579</v>
      </c>
      <c r="G82" s="68" t="s">
        <v>580</v>
      </c>
      <c r="H82" s="68" t="s">
        <v>581</v>
      </c>
      <c r="J82" s="68" t="s">
        <v>28</v>
      </c>
      <c r="L82" s="101">
        <v>8.08</v>
      </c>
      <c r="M82" s="100">
        <v>184.5</v>
      </c>
      <c r="N82" s="100"/>
      <c r="O82" s="100">
        <v>75.44</v>
      </c>
      <c r="P82" s="100">
        <v>9</v>
      </c>
      <c r="Q82" s="100"/>
      <c r="R82" s="100">
        <v>0</v>
      </c>
      <c r="S82" s="100">
        <v>0</v>
      </c>
      <c r="T82" s="100">
        <v>0</v>
      </c>
      <c r="U82" s="100">
        <v>0</v>
      </c>
      <c r="V82" s="100">
        <f>ROUND(SUM(M82:Q82,S82:U82),2)</f>
        <v>268.94</v>
      </c>
    </row>
    <row r="83" spans="1:24" s="68" customFormat="1" ht="20.350000000000001" customHeight="1" x14ac:dyDescent="0.45">
      <c r="A83" s="97" t="s">
        <v>146</v>
      </c>
      <c r="B83" s="97" t="s">
        <v>147</v>
      </c>
      <c r="C83" s="97" t="s">
        <v>21</v>
      </c>
      <c r="D83" s="97" t="s">
        <v>148</v>
      </c>
      <c r="E83" s="97" t="s">
        <v>149</v>
      </c>
      <c r="F83" s="97" t="s">
        <v>579</v>
      </c>
      <c r="G83" s="97" t="s">
        <v>580</v>
      </c>
      <c r="H83" s="97" t="s">
        <v>581</v>
      </c>
      <c r="I83" s="97"/>
      <c r="J83" s="98" t="s">
        <v>28</v>
      </c>
      <c r="K83" s="97"/>
      <c r="L83" s="99">
        <v>14.26</v>
      </c>
      <c r="M83" s="100">
        <v>545.19000000000005</v>
      </c>
      <c r="N83" s="100"/>
      <c r="O83" s="100">
        <v>302.61</v>
      </c>
      <c r="P83" s="100">
        <v>13.5</v>
      </c>
      <c r="Q83" s="100">
        <f>ROUND(J84*1,2)</f>
        <v>32.479999999999997</v>
      </c>
      <c r="R83" s="100">
        <v>0</v>
      </c>
      <c r="S83" s="100">
        <v>0</v>
      </c>
      <c r="T83" s="100">
        <v>0</v>
      </c>
      <c r="U83" s="100">
        <v>0</v>
      </c>
      <c r="V83" s="100">
        <f>ROUND(SUM(M83:Q83,S83:U83),2)</f>
        <v>893.78</v>
      </c>
      <c r="W83" s="98"/>
      <c r="X83" s="97"/>
    </row>
    <row r="84" spans="1:24" s="4" customFormat="1" x14ac:dyDescent="0.45">
      <c r="A84" s="105"/>
      <c r="B84" s="105"/>
      <c r="C84" s="105"/>
      <c r="D84" s="105"/>
      <c r="E84" s="105"/>
      <c r="F84" s="32" t="s">
        <v>579</v>
      </c>
      <c r="G84" s="32" t="s">
        <v>580</v>
      </c>
      <c r="H84" s="32" t="s">
        <v>335</v>
      </c>
      <c r="I84" s="32"/>
      <c r="J84" s="33">
        <f>M84/L84</f>
        <v>32.48485967503693</v>
      </c>
      <c r="K84" s="33"/>
      <c r="L84" s="33">
        <f t="shared" ref="L84:P84" si="13">ROUND(SUM(L81:L83),2)</f>
        <v>27.08</v>
      </c>
      <c r="M84" s="106">
        <f t="shared" si="13"/>
        <v>879.69</v>
      </c>
      <c r="N84" s="106">
        <f t="shared" si="13"/>
        <v>0</v>
      </c>
      <c r="O84" s="106">
        <f t="shared" si="13"/>
        <v>378.05</v>
      </c>
      <c r="P84" s="106">
        <f t="shared" si="13"/>
        <v>27</v>
      </c>
      <c r="Q84" s="106">
        <f>ROUND(SUM(Q81:Q83),2)</f>
        <v>32.479999999999997</v>
      </c>
      <c r="R84" s="106">
        <f t="shared" ref="R84:V84" si="14">ROUND(SUM(R81:R83),2)</f>
        <v>0</v>
      </c>
      <c r="S84" s="106">
        <f t="shared" si="14"/>
        <v>0</v>
      </c>
      <c r="T84" s="106">
        <f t="shared" si="14"/>
        <v>0</v>
      </c>
      <c r="U84" s="106">
        <f t="shared" si="14"/>
        <v>0</v>
      </c>
      <c r="V84" s="106">
        <f t="shared" si="14"/>
        <v>1317.22</v>
      </c>
      <c r="W84" s="108"/>
    </row>
    <row r="90" spans="1:24" s="1" customFormat="1" x14ac:dyDescent="0.45">
      <c r="A90" s="92" t="s">
        <v>0</v>
      </c>
      <c r="B90" s="92" t="s">
        <v>1</v>
      </c>
      <c r="C90" s="92" t="s">
        <v>2</v>
      </c>
      <c r="D90" s="92" t="s">
        <v>3</v>
      </c>
      <c r="E90" s="92" t="s">
        <v>4</v>
      </c>
      <c r="F90" s="92" t="s">
        <v>5</v>
      </c>
      <c r="G90" s="92" t="s">
        <v>6</v>
      </c>
      <c r="H90" s="92" t="s">
        <v>7</v>
      </c>
      <c r="I90" s="92"/>
      <c r="J90" s="93" t="s">
        <v>8</v>
      </c>
      <c r="K90" s="92"/>
      <c r="L90" s="92" t="s">
        <v>9</v>
      </c>
      <c r="M90" s="94" t="s">
        <v>10</v>
      </c>
      <c r="N90" s="94" t="s">
        <v>11</v>
      </c>
      <c r="O90" s="94" t="s">
        <v>12</v>
      </c>
      <c r="P90" s="94" t="s">
        <v>13</v>
      </c>
      <c r="Q90" s="94"/>
      <c r="R90" s="94" t="s">
        <v>14</v>
      </c>
      <c r="S90" s="94" t="s">
        <v>15</v>
      </c>
      <c r="T90" s="94" t="s">
        <v>16</v>
      </c>
      <c r="U90" s="94" t="s">
        <v>137</v>
      </c>
      <c r="V90" s="94" t="s">
        <v>18</v>
      </c>
      <c r="W90" s="96"/>
    </row>
    <row r="91" spans="1:24" s="68" customFormat="1" x14ac:dyDescent="0.45">
      <c r="A91" s="97" t="s">
        <v>150</v>
      </c>
      <c r="B91" s="97" t="s">
        <v>151</v>
      </c>
      <c r="C91" s="97" t="s">
        <v>21</v>
      </c>
      <c r="D91" s="97" t="s">
        <v>152</v>
      </c>
      <c r="E91" s="97" t="s">
        <v>23</v>
      </c>
      <c r="F91" s="97" t="s">
        <v>257</v>
      </c>
      <c r="G91" s="97" t="s">
        <v>263</v>
      </c>
      <c r="H91" s="97" t="s">
        <v>582</v>
      </c>
      <c r="I91" s="97"/>
      <c r="J91" s="98"/>
      <c r="K91" s="97"/>
      <c r="L91" s="101">
        <v>10.85</v>
      </c>
      <c r="M91" s="100">
        <v>383.05</v>
      </c>
      <c r="N91" s="100"/>
      <c r="O91" s="100">
        <v>247.1</v>
      </c>
      <c r="P91" s="100">
        <v>9</v>
      </c>
      <c r="Q91" s="100"/>
      <c r="R91" s="100">
        <v>0</v>
      </c>
      <c r="S91" s="100">
        <v>0</v>
      </c>
      <c r="T91" s="100">
        <v>0</v>
      </c>
      <c r="U91" s="100">
        <v>50</v>
      </c>
      <c r="V91" s="100">
        <f>ROUND(SUM(M91:Q91,S91:U91),2)</f>
        <v>689.15</v>
      </c>
      <c r="W91" s="102"/>
      <c r="X91" s="97"/>
    </row>
    <row r="92" spans="1:24" s="68" customFormat="1" ht="15.75" x14ac:dyDescent="0.5">
      <c r="A92" s="97" t="s">
        <v>150</v>
      </c>
      <c r="B92" s="97" t="s">
        <v>151</v>
      </c>
      <c r="C92" s="97" t="s">
        <v>21</v>
      </c>
      <c r="D92" s="97" t="s">
        <v>152</v>
      </c>
      <c r="E92" s="97" t="s">
        <v>156</v>
      </c>
      <c r="F92" s="97" t="s">
        <v>257</v>
      </c>
      <c r="G92" s="97" t="s">
        <v>263</v>
      </c>
      <c r="H92" s="97" t="s">
        <v>582</v>
      </c>
      <c r="I92" s="97"/>
      <c r="J92" s="97"/>
      <c r="K92" s="97"/>
      <c r="L92" s="101">
        <v>10.33</v>
      </c>
      <c r="M92" s="100">
        <v>308.01</v>
      </c>
      <c r="N92" s="100"/>
      <c r="O92" s="100">
        <v>193.94</v>
      </c>
      <c r="P92" s="100">
        <v>9</v>
      </c>
      <c r="Q92" s="100"/>
      <c r="R92" s="100">
        <v>0</v>
      </c>
      <c r="S92" s="100">
        <v>0</v>
      </c>
      <c r="T92" s="100">
        <v>0</v>
      </c>
      <c r="U92" s="100">
        <v>50</v>
      </c>
      <c r="V92" s="100">
        <f>ROUND(SUM(M92:Q92,S92:U92),2)</f>
        <v>560.95000000000005</v>
      </c>
      <c r="W92" s="103"/>
      <c r="X92" s="103"/>
    </row>
    <row r="93" spans="1:24" s="68" customFormat="1" ht="15.75" x14ac:dyDescent="0.5">
      <c r="A93" s="97" t="s">
        <v>150</v>
      </c>
      <c r="B93" s="97" t="s">
        <v>151</v>
      </c>
      <c r="C93" s="97" t="s">
        <v>21</v>
      </c>
      <c r="D93" s="97" t="s">
        <v>158</v>
      </c>
      <c r="E93" s="97" t="s">
        <v>159</v>
      </c>
      <c r="F93" s="97" t="s">
        <v>257</v>
      </c>
      <c r="G93" s="97" t="s">
        <v>263</v>
      </c>
      <c r="H93" s="97" t="s">
        <v>582</v>
      </c>
      <c r="I93" s="97"/>
      <c r="J93" s="97"/>
      <c r="K93" s="97"/>
      <c r="L93" s="101">
        <v>12.34</v>
      </c>
      <c r="M93" s="100">
        <v>452.14</v>
      </c>
      <c r="N93" s="100"/>
      <c r="O93" s="100">
        <v>164.52</v>
      </c>
      <c r="P93" s="100">
        <v>18</v>
      </c>
      <c r="Q93" s="100"/>
      <c r="R93" s="100">
        <v>0</v>
      </c>
      <c r="S93" s="100">
        <v>0</v>
      </c>
      <c r="T93" s="100">
        <v>0</v>
      </c>
      <c r="U93" s="100">
        <v>50</v>
      </c>
      <c r="V93" s="100">
        <f>ROUND(SUM(M93:Q93,S93:U93),2)</f>
        <v>684.66</v>
      </c>
      <c r="W93" s="103"/>
      <c r="X93" s="103"/>
    </row>
    <row r="94" spans="1:24" s="68" customFormat="1" x14ac:dyDescent="0.45">
      <c r="A94" s="97" t="s">
        <v>150</v>
      </c>
      <c r="B94" s="97" t="s">
        <v>151</v>
      </c>
      <c r="C94" s="97" t="s">
        <v>21</v>
      </c>
      <c r="D94" s="97" t="s">
        <v>160</v>
      </c>
      <c r="E94" s="97" t="s">
        <v>161</v>
      </c>
      <c r="F94" s="97" t="s">
        <v>257</v>
      </c>
      <c r="G94" s="97" t="s">
        <v>263</v>
      </c>
      <c r="H94" s="97" t="s">
        <v>582</v>
      </c>
      <c r="I94" s="97"/>
      <c r="J94" s="97"/>
      <c r="K94" s="97"/>
      <c r="L94" s="101">
        <v>11.87</v>
      </c>
      <c r="M94" s="100">
        <v>277.45999999999998</v>
      </c>
      <c r="N94" s="100"/>
      <c r="O94" s="100">
        <v>98.35</v>
      </c>
      <c r="P94" s="100">
        <v>18</v>
      </c>
      <c r="Q94" s="100"/>
      <c r="R94" s="100">
        <v>0</v>
      </c>
      <c r="S94" s="100">
        <v>0</v>
      </c>
      <c r="T94" s="100">
        <v>0</v>
      </c>
      <c r="U94" s="100">
        <v>50</v>
      </c>
      <c r="V94" s="100">
        <f>ROUND(SUM(M94:Q94,S94:U94),2)</f>
        <v>443.81</v>
      </c>
    </row>
    <row r="95" spans="1:24" s="68" customFormat="1" ht="13.9" customHeight="1" x14ac:dyDescent="0.45">
      <c r="A95" s="97" t="s">
        <v>168</v>
      </c>
      <c r="B95" s="97" t="s">
        <v>151</v>
      </c>
      <c r="C95" s="97" t="s">
        <v>21</v>
      </c>
      <c r="D95" s="97" t="s">
        <v>177</v>
      </c>
      <c r="E95" s="97" t="s">
        <v>87</v>
      </c>
      <c r="F95" s="97" t="s">
        <v>257</v>
      </c>
      <c r="G95" s="97" t="s">
        <v>263</v>
      </c>
      <c r="H95" s="97" t="s">
        <v>582</v>
      </c>
      <c r="I95" s="97"/>
      <c r="J95" s="97"/>
      <c r="K95" s="97"/>
      <c r="L95" s="101">
        <v>10.98</v>
      </c>
      <c r="M95" s="100">
        <v>202.33</v>
      </c>
      <c r="N95" s="100"/>
      <c r="O95" s="100">
        <v>48.39</v>
      </c>
      <c r="P95" s="100">
        <v>13.5</v>
      </c>
      <c r="Q95" s="100"/>
      <c r="R95" s="100">
        <v>0</v>
      </c>
      <c r="S95" s="100">
        <v>0</v>
      </c>
      <c r="T95" s="100">
        <v>0</v>
      </c>
      <c r="U95" s="100">
        <v>50</v>
      </c>
      <c r="V95" s="100">
        <f>ROUND(SUM(M95:Q95,S95:U95),2)</f>
        <v>314.22000000000003</v>
      </c>
    </row>
    <row r="96" spans="1:24" s="117" customFormat="1" ht="15.75" x14ac:dyDescent="0.5">
      <c r="A96" s="4"/>
      <c r="B96" s="4"/>
      <c r="C96" s="4"/>
      <c r="D96" s="4"/>
      <c r="E96" s="4"/>
      <c r="F96" s="32" t="s">
        <v>257</v>
      </c>
      <c r="G96" s="32" t="s">
        <v>263</v>
      </c>
      <c r="H96" s="32" t="s">
        <v>335</v>
      </c>
      <c r="I96" s="32"/>
      <c r="J96" s="33">
        <f>M96/L96</f>
        <v>28.791733191413876</v>
      </c>
      <c r="K96" s="33"/>
      <c r="L96" s="33">
        <f t="shared" ref="L96:P96" si="15">ROUND(SUM(L91:L95),2)</f>
        <v>56.37</v>
      </c>
      <c r="M96" s="106">
        <f t="shared" si="15"/>
        <v>1622.99</v>
      </c>
      <c r="N96" s="106">
        <f t="shared" si="15"/>
        <v>0</v>
      </c>
      <c r="O96" s="106">
        <f t="shared" si="15"/>
        <v>752.3</v>
      </c>
      <c r="P96" s="106">
        <f t="shared" si="15"/>
        <v>67.5</v>
      </c>
      <c r="Q96" s="106">
        <f>ROUND(SUM(Q91:Q95),2)</f>
        <v>0</v>
      </c>
      <c r="R96" s="106">
        <f t="shared" ref="R96:V96" si="16">ROUND(SUM(R91:R95),2)</f>
        <v>0</v>
      </c>
      <c r="S96" s="106">
        <f t="shared" si="16"/>
        <v>0</v>
      </c>
      <c r="T96" s="106">
        <f t="shared" si="16"/>
        <v>0</v>
      </c>
      <c r="U96" s="106">
        <f t="shared" si="16"/>
        <v>250</v>
      </c>
      <c r="V96" s="106">
        <f t="shared" si="16"/>
        <v>2692.79</v>
      </c>
      <c r="W96" s="108"/>
      <c r="X96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8698-187E-4194-98F4-803D93B63CC2}">
  <dimension ref="A2:AB17"/>
  <sheetViews>
    <sheetView workbookViewId="0">
      <selection activeCell="N19" sqref="N19"/>
    </sheetView>
  </sheetViews>
  <sheetFormatPr defaultRowHeight="14.25" x14ac:dyDescent="0.45"/>
  <cols>
    <col min="9" max="9" width="16.46484375" customWidth="1"/>
    <col min="15" max="15" width="10.59765625" style="3" bestFit="1" customWidth="1"/>
    <col min="16" max="27" width="9.6640625" style="3" bestFit="1" customWidth="1"/>
    <col min="28" max="28" width="10.59765625" style="3" bestFit="1" customWidth="1"/>
  </cols>
  <sheetData>
    <row r="2" spans="1:28" x14ac:dyDescent="0.45">
      <c r="A2" t="s">
        <v>5</v>
      </c>
      <c r="B2" t="s">
        <v>6</v>
      </c>
      <c r="C2" t="s">
        <v>542</v>
      </c>
      <c r="D2" t="s">
        <v>543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471</v>
      </c>
      <c r="K2" t="s">
        <v>8</v>
      </c>
      <c r="L2" t="s">
        <v>472</v>
      </c>
      <c r="M2" t="s">
        <v>9</v>
      </c>
      <c r="N2" t="s">
        <v>544</v>
      </c>
      <c r="O2" s="3" t="s">
        <v>545</v>
      </c>
      <c r="P2" s="3" t="s">
        <v>546</v>
      </c>
      <c r="Q2" s="3" t="s">
        <v>547</v>
      </c>
      <c r="R2" s="3" t="s">
        <v>548</v>
      </c>
      <c r="S2" s="3" t="s">
        <v>549</v>
      </c>
      <c r="T2" s="3" t="s">
        <v>10</v>
      </c>
      <c r="U2" s="3" t="s">
        <v>11</v>
      </c>
      <c r="V2" s="3" t="s">
        <v>12</v>
      </c>
      <c r="W2" s="3" t="s">
        <v>13</v>
      </c>
      <c r="X2" s="3" t="s">
        <v>14</v>
      </c>
      <c r="Y2" s="3" t="s">
        <v>15</v>
      </c>
      <c r="Z2" s="3" t="s">
        <v>16</v>
      </c>
      <c r="AA2" s="3" t="s">
        <v>17</v>
      </c>
      <c r="AB2" s="3" t="s">
        <v>18</v>
      </c>
    </row>
    <row r="3" spans="1:28" x14ac:dyDescent="0.45">
      <c r="A3" t="s">
        <v>583</v>
      </c>
      <c r="B3" t="s">
        <v>584</v>
      </c>
      <c r="C3" t="s">
        <v>585</v>
      </c>
      <c r="D3" t="s">
        <v>541</v>
      </c>
      <c r="E3" t="s">
        <v>586</v>
      </c>
      <c r="F3" t="s">
        <v>587</v>
      </c>
      <c r="G3" t="s">
        <v>21</v>
      </c>
      <c r="H3" t="s">
        <v>588</v>
      </c>
      <c r="I3" t="s">
        <v>391</v>
      </c>
      <c r="J3" t="s">
        <v>589</v>
      </c>
      <c r="K3" t="s">
        <v>589</v>
      </c>
      <c r="L3" t="s">
        <v>590</v>
      </c>
      <c r="M3">
        <v>8</v>
      </c>
      <c r="N3">
        <v>8</v>
      </c>
      <c r="O3" s="3">
        <v>230.8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 t="s">
        <v>553</v>
      </c>
      <c r="X3" s="3">
        <v>0</v>
      </c>
      <c r="Y3" s="3">
        <v>0</v>
      </c>
      <c r="Z3" s="3">
        <v>0</v>
      </c>
      <c r="AA3" s="3">
        <v>0</v>
      </c>
      <c r="AB3" s="3">
        <v>230.8</v>
      </c>
    </row>
    <row r="4" spans="1:28" x14ac:dyDescent="0.45">
      <c r="A4" t="s">
        <v>583</v>
      </c>
      <c r="B4" t="s">
        <v>584</v>
      </c>
      <c r="C4" t="s">
        <v>585</v>
      </c>
      <c r="D4" t="s">
        <v>541</v>
      </c>
      <c r="E4" t="s">
        <v>586</v>
      </c>
      <c r="F4" t="s">
        <v>587</v>
      </c>
      <c r="G4" t="s">
        <v>21</v>
      </c>
      <c r="H4" t="s">
        <v>591</v>
      </c>
      <c r="I4" t="s">
        <v>592</v>
      </c>
      <c r="J4" t="s">
        <v>589</v>
      </c>
      <c r="K4" t="s">
        <v>589</v>
      </c>
      <c r="L4" t="s">
        <v>590</v>
      </c>
      <c r="M4">
        <v>8</v>
      </c>
      <c r="N4">
        <v>8</v>
      </c>
      <c r="O4" s="3">
        <v>230.8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 t="s">
        <v>553</v>
      </c>
      <c r="X4" s="3">
        <v>0</v>
      </c>
      <c r="Y4" s="3">
        <v>0</v>
      </c>
      <c r="Z4" s="3">
        <v>0</v>
      </c>
      <c r="AA4" s="3">
        <v>0</v>
      </c>
      <c r="AB4" s="3">
        <v>230.8</v>
      </c>
    </row>
    <row r="5" spans="1:28" x14ac:dyDescent="0.45">
      <c r="A5" t="s">
        <v>583</v>
      </c>
      <c r="B5" t="s">
        <v>584</v>
      </c>
      <c r="C5" t="s">
        <v>585</v>
      </c>
      <c r="D5" t="s">
        <v>541</v>
      </c>
      <c r="E5" t="s">
        <v>586</v>
      </c>
      <c r="F5" t="s">
        <v>587</v>
      </c>
      <c r="G5" t="s">
        <v>21</v>
      </c>
      <c r="H5" t="s">
        <v>593</v>
      </c>
      <c r="I5" t="s">
        <v>161</v>
      </c>
      <c r="J5" t="s">
        <v>589</v>
      </c>
      <c r="K5" t="s">
        <v>589</v>
      </c>
      <c r="L5" t="s">
        <v>590</v>
      </c>
      <c r="M5">
        <v>8</v>
      </c>
      <c r="N5">
        <v>8</v>
      </c>
      <c r="O5" s="3">
        <v>230.8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 t="s">
        <v>553</v>
      </c>
      <c r="X5" s="3">
        <v>0</v>
      </c>
      <c r="Y5" s="3">
        <v>0</v>
      </c>
      <c r="Z5" s="3">
        <v>0</v>
      </c>
      <c r="AA5" s="3">
        <v>0</v>
      </c>
      <c r="AB5" s="3">
        <v>230.8</v>
      </c>
    </row>
    <row r="6" spans="1:28" x14ac:dyDescent="0.45">
      <c r="A6" t="s">
        <v>583</v>
      </c>
      <c r="B6" t="s">
        <v>584</v>
      </c>
      <c r="C6" t="s">
        <v>585</v>
      </c>
      <c r="D6" t="s">
        <v>541</v>
      </c>
      <c r="E6" t="s">
        <v>586</v>
      </c>
      <c r="F6" t="s">
        <v>587</v>
      </c>
      <c r="G6" t="s">
        <v>21</v>
      </c>
      <c r="H6" t="s">
        <v>594</v>
      </c>
      <c r="I6" t="s">
        <v>87</v>
      </c>
      <c r="J6" t="s">
        <v>589</v>
      </c>
      <c r="K6" t="s">
        <v>589</v>
      </c>
      <c r="L6" t="s">
        <v>590</v>
      </c>
      <c r="M6">
        <v>8</v>
      </c>
      <c r="N6">
        <v>8</v>
      </c>
      <c r="O6" s="3">
        <v>230.8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 t="s">
        <v>553</v>
      </c>
      <c r="X6" s="3">
        <v>0</v>
      </c>
      <c r="Y6" s="3">
        <v>0</v>
      </c>
      <c r="Z6" s="3">
        <v>0</v>
      </c>
      <c r="AA6" s="3">
        <v>0</v>
      </c>
      <c r="AB6" s="3">
        <v>230.8</v>
      </c>
    </row>
    <row r="7" spans="1:28" x14ac:dyDescent="0.45">
      <c r="A7" t="s">
        <v>583</v>
      </c>
      <c r="B7" t="s">
        <v>584</v>
      </c>
      <c r="C7" t="s">
        <v>585</v>
      </c>
      <c r="D7" t="s">
        <v>541</v>
      </c>
      <c r="E7" t="s">
        <v>586</v>
      </c>
      <c r="F7" t="s">
        <v>587</v>
      </c>
      <c r="G7" t="s">
        <v>21</v>
      </c>
      <c r="H7" t="s">
        <v>595</v>
      </c>
      <c r="I7" t="s">
        <v>55</v>
      </c>
      <c r="J7" t="s">
        <v>589</v>
      </c>
      <c r="K7" t="s">
        <v>589</v>
      </c>
      <c r="L7" t="s">
        <v>590</v>
      </c>
      <c r="M7">
        <v>8</v>
      </c>
      <c r="N7">
        <v>8</v>
      </c>
      <c r="O7" s="3">
        <v>230.8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 t="s">
        <v>553</v>
      </c>
      <c r="X7" s="3">
        <v>0</v>
      </c>
      <c r="Y7" s="3">
        <v>0</v>
      </c>
      <c r="Z7" s="3">
        <v>0</v>
      </c>
      <c r="AA7" s="3">
        <v>0</v>
      </c>
      <c r="AB7" s="3">
        <v>230.8</v>
      </c>
    </row>
    <row r="8" spans="1:28" x14ac:dyDescent="0.45">
      <c r="N8">
        <f>SUM(N3:N7)</f>
        <v>40</v>
      </c>
      <c r="O8" s="3">
        <f t="shared" ref="O8:AB8" si="0">SUM(O3:O7)</f>
        <v>1154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 t="shared" si="0"/>
        <v>0</v>
      </c>
      <c r="X8" s="3">
        <f t="shared" si="0"/>
        <v>0</v>
      </c>
      <c r="Y8" s="3">
        <f t="shared" si="0"/>
        <v>0</v>
      </c>
      <c r="Z8" s="3">
        <f t="shared" si="0"/>
        <v>0</v>
      </c>
      <c r="AA8" s="3">
        <f t="shared" si="0"/>
        <v>0</v>
      </c>
      <c r="AB8" s="3">
        <f t="shared" si="0"/>
        <v>1154</v>
      </c>
    </row>
    <row r="11" spans="1:28" x14ac:dyDescent="0.45">
      <c r="A11" t="s">
        <v>5</v>
      </c>
      <c r="B11" t="s">
        <v>6</v>
      </c>
      <c r="C11" t="s">
        <v>542</v>
      </c>
      <c r="D11" t="s">
        <v>543</v>
      </c>
      <c r="E11" t="s">
        <v>0</v>
      </c>
      <c r="F11" t="s">
        <v>1</v>
      </c>
      <c r="G11" t="s">
        <v>2</v>
      </c>
      <c r="H11" t="s">
        <v>3</v>
      </c>
      <c r="I11" t="s">
        <v>4</v>
      </c>
      <c r="J11" t="s">
        <v>471</v>
      </c>
      <c r="K11" t="s">
        <v>8</v>
      </c>
      <c r="L11" t="s">
        <v>472</v>
      </c>
      <c r="M11" t="s">
        <v>9</v>
      </c>
      <c r="N11" t="s">
        <v>544</v>
      </c>
      <c r="O11" s="3" t="s">
        <v>545</v>
      </c>
      <c r="P11" s="3" t="s">
        <v>546</v>
      </c>
      <c r="Q11" s="3" t="s">
        <v>547</v>
      </c>
      <c r="R11" s="3" t="s">
        <v>548</v>
      </c>
      <c r="S11" s="3" t="s">
        <v>549</v>
      </c>
      <c r="T11" s="3" t="s">
        <v>10</v>
      </c>
      <c r="U11" s="3" t="s">
        <v>11</v>
      </c>
      <c r="V11" s="3" t="s">
        <v>12</v>
      </c>
      <c r="W11" s="3" t="s">
        <v>13</v>
      </c>
      <c r="X11" s="3" t="s">
        <v>14</v>
      </c>
      <c r="Y11" s="3" t="s">
        <v>15</v>
      </c>
      <c r="Z11" s="3" t="s">
        <v>16</v>
      </c>
      <c r="AA11" s="3" t="s">
        <v>17</v>
      </c>
      <c r="AB11" s="3" t="s">
        <v>18</v>
      </c>
    </row>
    <row r="12" spans="1:28" x14ac:dyDescent="0.45">
      <c r="A12" t="s">
        <v>583</v>
      </c>
      <c r="B12" t="s">
        <v>584</v>
      </c>
      <c r="C12" t="s">
        <v>585</v>
      </c>
      <c r="D12" t="s">
        <v>541</v>
      </c>
      <c r="E12" t="s">
        <v>586</v>
      </c>
      <c r="F12" t="s">
        <v>587</v>
      </c>
      <c r="G12" t="s">
        <v>21</v>
      </c>
      <c r="H12" t="s">
        <v>596</v>
      </c>
      <c r="I12" t="s">
        <v>597</v>
      </c>
      <c r="J12" t="s">
        <v>589</v>
      </c>
      <c r="K12" t="s">
        <v>589</v>
      </c>
      <c r="L12" t="s">
        <v>590</v>
      </c>
      <c r="M12">
        <v>8</v>
      </c>
      <c r="N12">
        <v>8</v>
      </c>
      <c r="O12" s="3">
        <v>230.8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 t="s">
        <v>553</v>
      </c>
      <c r="X12" s="3">
        <v>0</v>
      </c>
      <c r="Y12" s="3">
        <v>0</v>
      </c>
      <c r="Z12" s="3">
        <v>0</v>
      </c>
      <c r="AA12" s="3">
        <v>0</v>
      </c>
      <c r="AB12" s="3">
        <v>230.8</v>
      </c>
    </row>
    <row r="13" spans="1:28" x14ac:dyDescent="0.45">
      <c r="A13" t="s">
        <v>583</v>
      </c>
      <c r="B13" t="s">
        <v>584</v>
      </c>
      <c r="C13" t="s">
        <v>585</v>
      </c>
      <c r="D13" t="s">
        <v>541</v>
      </c>
      <c r="E13" t="s">
        <v>586</v>
      </c>
      <c r="F13" t="s">
        <v>587</v>
      </c>
      <c r="G13" t="s">
        <v>21</v>
      </c>
      <c r="H13" t="s">
        <v>598</v>
      </c>
      <c r="I13" t="s">
        <v>23</v>
      </c>
      <c r="J13" t="s">
        <v>589</v>
      </c>
      <c r="K13" t="s">
        <v>589</v>
      </c>
      <c r="L13" t="s">
        <v>590</v>
      </c>
      <c r="M13">
        <v>8</v>
      </c>
      <c r="N13">
        <v>8</v>
      </c>
      <c r="O13" s="3">
        <v>230.8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 t="s">
        <v>553</v>
      </c>
      <c r="X13" s="3">
        <v>0</v>
      </c>
      <c r="Y13" s="3">
        <v>0</v>
      </c>
      <c r="Z13" s="3">
        <v>0</v>
      </c>
      <c r="AA13" s="3">
        <v>0</v>
      </c>
      <c r="AB13" s="3">
        <v>230.8</v>
      </c>
    </row>
    <row r="14" spans="1:28" x14ac:dyDescent="0.45">
      <c r="A14" t="s">
        <v>583</v>
      </c>
      <c r="B14" t="s">
        <v>584</v>
      </c>
      <c r="C14" t="s">
        <v>585</v>
      </c>
      <c r="D14" t="s">
        <v>541</v>
      </c>
      <c r="E14" t="s">
        <v>586</v>
      </c>
      <c r="F14" t="s">
        <v>587</v>
      </c>
      <c r="G14" t="s">
        <v>21</v>
      </c>
      <c r="H14" t="s">
        <v>599</v>
      </c>
      <c r="I14" t="s">
        <v>156</v>
      </c>
      <c r="J14" t="s">
        <v>589</v>
      </c>
      <c r="K14" t="s">
        <v>589</v>
      </c>
      <c r="L14" t="s">
        <v>590</v>
      </c>
      <c r="M14">
        <v>8</v>
      </c>
      <c r="N14">
        <v>8</v>
      </c>
      <c r="O14" s="3">
        <v>230.8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553</v>
      </c>
      <c r="X14" s="3">
        <v>0</v>
      </c>
      <c r="Y14" s="3">
        <v>0</v>
      </c>
      <c r="Z14" s="3">
        <v>0</v>
      </c>
      <c r="AA14" s="3">
        <v>0</v>
      </c>
      <c r="AB14" s="3">
        <v>230.8</v>
      </c>
    </row>
    <row r="15" spans="1:28" x14ac:dyDescent="0.45">
      <c r="A15" t="s">
        <v>583</v>
      </c>
      <c r="B15" t="s">
        <v>584</v>
      </c>
      <c r="C15" t="s">
        <v>585</v>
      </c>
      <c r="D15" t="s">
        <v>541</v>
      </c>
      <c r="E15" t="s">
        <v>586</v>
      </c>
      <c r="F15" t="s">
        <v>587</v>
      </c>
      <c r="G15" t="s">
        <v>21</v>
      </c>
      <c r="H15" t="s">
        <v>600</v>
      </c>
      <c r="I15" t="s">
        <v>350</v>
      </c>
      <c r="J15" t="s">
        <v>589</v>
      </c>
      <c r="K15" t="s">
        <v>589</v>
      </c>
      <c r="L15" t="s">
        <v>590</v>
      </c>
      <c r="M15">
        <v>8</v>
      </c>
      <c r="N15">
        <v>8</v>
      </c>
      <c r="O15" s="3">
        <v>230.8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553</v>
      </c>
      <c r="X15" s="3">
        <v>0</v>
      </c>
      <c r="Y15" s="3">
        <v>0</v>
      </c>
      <c r="Z15" s="3">
        <v>0</v>
      </c>
      <c r="AA15" s="3">
        <v>0</v>
      </c>
      <c r="AB15" s="3">
        <v>230.8</v>
      </c>
    </row>
    <row r="16" spans="1:28" x14ac:dyDescent="0.45">
      <c r="A16" t="s">
        <v>583</v>
      </c>
      <c r="B16" t="s">
        <v>584</v>
      </c>
      <c r="C16" t="s">
        <v>585</v>
      </c>
      <c r="D16" t="s">
        <v>541</v>
      </c>
      <c r="E16" t="s">
        <v>586</v>
      </c>
      <c r="F16" t="s">
        <v>587</v>
      </c>
      <c r="G16" t="s">
        <v>21</v>
      </c>
      <c r="H16" t="s">
        <v>601</v>
      </c>
      <c r="I16" t="s">
        <v>159</v>
      </c>
      <c r="J16" t="s">
        <v>589</v>
      </c>
      <c r="K16" t="s">
        <v>589</v>
      </c>
      <c r="L16" t="s">
        <v>590</v>
      </c>
      <c r="M16">
        <v>8</v>
      </c>
      <c r="N16">
        <v>8</v>
      </c>
      <c r="O16" s="3">
        <v>230.8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 t="s">
        <v>553</v>
      </c>
      <c r="X16" s="3">
        <v>0</v>
      </c>
      <c r="Y16" s="3">
        <v>0</v>
      </c>
      <c r="Z16" s="3">
        <v>0</v>
      </c>
      <c r="AA16" s="3">
        <v>0</v>
      </c>
      <c r="AB16" s="3">
        <v>230.8</v>
      </c>
    </row>
    <row r="17" spans="14:28" x14ac:dyDescent="0.45">
      <c r="N17">
        <f>SUM(N12:N16)</f>
        <v>40</v>
      </c>
      <c r="O17" s="3">
        <f t="shared" ref="O17:AB17" si="1">SUM(O12:O16)</f>
        <v>1154</v>
      </c>
      <c r="P17" s="3">
        <f t="shared" si="1"/>
        <v>0</v>
      </c>
      <c r="Q17" s="3">
        <f t="shared" si="1"/>
        <v>0</v>
      </c>
      <c r="R17" s="3">
        <f t="shared" si="1"/>
        <v>0</v>
      </c>
      <c r="S17" s="3">
        <f t="shared" si="1"/>
        <v>0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3">
        <f t="shared" si="1"/>
        <v>0</v>
      </c>
      <c r="Y17" s="3">
        <f t="shared" si="1"/>
        <v>0</v>
      </c>
      <c r="Z17" s="3">
        <f t="shared" si="1"/>
        <v>0</v>
      </c>
      <c r="AA17" s="3">
        <f t="shared" si="1"/>
        <v>0</v>
      </c>
      <c r="AB17" s="3">
        <f t="shared" si="1"/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Norcal </vt:lpstr>
      <vt:lpstr>Norcal Other </vt:lpstr>
      <vt:lpstr>List</vt:lpstr>
      <vt:lpstr>LA </vt:lpstr>
      <vt:lpstr>Phoenix </vt:lpstr>
      <vt:lpstr>WI</vt:lpstr>
      <vt:lpstr>SD</vt:lpstr>
      <vt:lpstr>REimbursements</vt:lpstr>
      <vt:lpstr>sick leave </vt:lpstr>
      <vt:lpstr>LA Other </vt:lpstr>
      <vt:lpstr>Jaleesa Holden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Villar</dc:creator>
  <cp:lastModifiedBy>Jennifer Villar</cp:lastModifiedBy>
  <dcterms:created xsi:type="dcterms:W3CDTF">2026-10-12T19:27:56Z</dcterms:created>
  <dcterms:modified xsi:type="dcterms:W3CDTF">2026-10-15T23:39:48Z</dcterms:modified>
</cp:coreProperties>
</file>