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 de Micha\Tercer Semestre\Proyecto Metodologia\proyectometodologia7342\"/>
    </mc:Choice>
  </mc:AlternateContent>
  <bookViews>
    <workbookView xWindow="-120" yWindow="-120" windowWidth="29040" windowHeight="15720" firstSheet="1" activeTab="2"/>
  </bookViews>
  <sheets>
    <sheet name="BackLog" sheetId="4" r:id="rId1"/>
    <sheet name="Sprint1" sheetId="5" r:id="rId2"/>
    <sheet name="Sprint2" sheetId="6" r:id="rId3"/>
    <sheet name="Sprint1Info" sheetId="2" r:id="rId4"/>
    <sheet name="Sprint2Info" sheetId="7" r:id="rId5"/>
    <sheet name="Backlog1Table" sheetId="1" r:id="rId6"/>
    <sheet name="Backlog2Table" sheetId="9" r:id="rId7"/>
    <sheet name="BurnDown1Table" sheetId="3" r:id="rId8"/>
    <sheet name="BurnDown2Table" sheetId="8" r:id="rId9"/>
  </sheets>
  <definedNames>
    <definedName name="DevRate" localSheetId="4">Sprint2Info!$B$10</definedName>
    <definedName name="DevRate">Sprint1Info!$B$10</definedName>
    <definedName name="RemainingHours" localSheetId="6">SprintBacklog6[[#Totals],[Remaining Hours]]</definedName>
    <definedName name="RemainingHours" localSheetId="4">SprintBacklog[[#Totals],[Remaining Hours]]</definedName>
    <definedName name="RemainingHours">SprintBacklog[[#Totals],[Remaining Hours]]</definedName>
    <definedName name="StartDate" localSheetId="4">Sprint2Info!$B$2</definedName>
    <definedName name="StartDate">Sprint1Info!$B$2</definedName>
    <definedName name="TotalHours" localSheetId="6">SprintBacklog6[[#Totals],[Estimated Hours]]</definedName>
    <definedName name="TotalHours" localSheetId="4">SprintBacklog[[#Totals],[Estimated Hours]]</definedName>
    <definedName name="TotalHours">SprintBacklog[[#Totals],[Estimated Hours]]</definedName>
    <definedName name="WorkingDays" localSheetId="4">Sprint2Info!$B$6</definedName>
    <definedName name="WorkingDays">Sprint1Info!$B$6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2" l="1"/>
  <c r="C15" i="9" l="1"/>
  <c r="F15" i="9"/>
  <c r="B3" i="9"/>
  <c r="B4" i="9" s="1"/>
  <c r="B5" i="9" s="1"/>
  <c r="B6" i="9" s="1"/>
  <c r="B7" i="9" s="1"/>
  <c r="B8" i="9" s="1"/>
  <c r="B9" i="9" s="1"/>
  <c r="B10" i="9" s="1"/>
  <c r="B11" i="9" s="1"/>
  <c r="B12" i="9" s="1"/>
  <c r="B13" i="9" s="1"/>
  <c r="B14" i="9" s="1"/>
  <c r="B25" i="8" l="1"/>
  <c r="B23" i="8"/>
  <c r="B21" i="8"/>
  <c r="B19" i="8"/>
  <c r="B17" i="8"/>
  <c r="B15" i="8"/>
  <c r="B13" i="8"/>
  <c r="B11" i="8"/>
  <c r="B9" i="8"/>
  <c r="B7" i="8"/>
  <c r="B5" i="8"/>
  <c r="B3" i="8"/>
  <c r="B24" i="8"/>
  <c r="B22" i="8"/>
  <c r="B20" i="8"/>
  <c r="B18" i="8"/>
  <c r="B16" i="8"/>
  <c r="B14" i="8"/>
  <c r="B12" i="8"/>
  <c r="B10" i="8"/>
  <c r="B8" i="8"/>
  <c r="B6" i="8"/>
  <c r="B4" i="8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F15" i="1"/>
  <c r="F16" i="1"/>
  <c r="C17" i="1"/>
  <c r="B23" i="3" s="1"/>
  <c r="F17" i="1" l="1"/>
  <c r="B4" i="7"/>
  <c r="I21" i="6"/>
  <c r="I14" i="6"/>
  <c r="I7" i="6"/>
  <c r="I30" i="6"/>
  <c r="I39" i="5"/>
  <c r="I33" i="5"/>
  <c r="I26" i="5"/>
  <c r="I20" i="5"/>
  <c r="I13" i="5"/>
  <c r="I6" i="5"/>
  <c r="B9" i="7" l="1"/>
  <c r="B10" i="7" s="1"/>
  <c r="B6" i="7"/>
  <c r="I41" i="5"/>
  <c r="I31" i="6"/>
  <c r="C6" i="8" l="1"/>
  <c r="C10" i="8"/>
  <c r="C14" i="8"/>
  <c r="C18" i="8"/>
  <c r="C22" i="8"/>
  <c r="C3" i="8"/>
  <c r="C7" i="8"/>
  <c r="C11" i="8"/>
  <c r="C15" i="8"/>
  <c r="C19" i="8"/>
  <c r="C23" i="8"/>
  <c r="C4" i="8"/>
  <c r="C8" i="8"/>
  <c r="C12" i="8"/>
  <c r="C16" i="8"/>
  <c r="C20" i="8"/>
  <c r="C24" i="8"/>
  <c r="C5" i="8"/>
  <c r="C9" i="8"/>
  <c r="C13" i="8"/>
  <c r="C17" i="8"/>
  <c r="C21" i="8"/>
  <c r="C25" i="8"/>
  <c r="B4" i="2"/>
  <c r="B10" i="2" s="1"/>
  <c r="C3" i="3" s="1"/>
  <c r="C23" i="3" l="1"/>
  <c r="B6" i="2"/>
  <c r="C4" i="3"/>
  <c r="C22" i="3" l="1"/>
  <c r="C18" i="3"/>
  <c r="C14" i="3"/>
  <c r="C10" i="3"/>
  <c r="C6" i="3"/>
  <c r="C19" i="3"/>
  <c r="C15" i="3"/>
  <c r="C11" i="3"/>
  <c r="C7" i="3"/>
  <c r="B3" i="3"/>
  <c r="D3" i="3" s="1"/>
  <c r="C20" i="3"/>
  <c r="C16" i="3"/>
  <c r="C12" i="3"/>
  <c r="C8" i="3"/>
  <c r="C21" i="3"/>
  <c r="C17" i="3"/>
  <c r="C13" i="3"/>
  <c r="C9" i="3"/>
  <c r="C5" i="3"/>
  <c r="B4" i="3"/>
  <c r="B14" i="3"/>
  <c r="B15" i="3"/>
  <c r="B16" i="3"/>
  <c r="B17" i="3"/>
  <c r="B18" i="3"/>
  <c r="B19" i="3"/>
  <c r="B20" i="3"/>
  <c r="B21" i="3"/>
  <c r="B22" i="3"/>
  <c r="D3" i="8"/>
  <c r="B8" i="3"/>
  <c r="B12" i="3"/>
  <c r="B6" i="3"/>
  <c r="B10" i="3"/>
  <c r="B5" i="3"/>
  <c r="B9" i="3"/>
  <c r="B13" i="3"/>
  <c r="B7" i="3"/>
  <c r="B11" i="3"/>
</calcChain>
</file>

<file path=xl/comments1.xml><?xml version="1.0" encoding="utf-8"?>
<comments xmlns="http://schemas.openxmlformats.org/spreadsheetml/2006/main">
  <authors>
    <author>PowerUps for Excel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PowerUps for Excel:</t>
        </r>
        <r>
          <rPr>
            <sz val="9"/>
            <color indexed="81"/>
            <rFont val="Tahoma"/>
            <family val="2"/>
          </rPr>
          <t xml:space="preserve">
Create one row per day in the sprint.</t>
        </r>
      </text>
    </comment>
  </commentList>
</comments>
</file>

<file path=xl/comments2.xml><?xml version="1.0" encoding="utf-8"?>
<comments xmlns="http://schemas.openxmlformats.org/spreadsheetml/2006/main">
  <authors>
    <author>PowerUps for Excel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PowerUps for Excel:</t>
        </r>
        <r>
          <rPr>
            <sz val="9"/>
            <color indexed="81"/>
            <rFont val="Tahoma"/>
            <family val="2"/>
          </rPr>
          <t xml:space="preserve">
Create one row per day in the sprint.</t>
        </r>
      </text>
    </comment>
  </commentList>
</comments>
</file>

<file path=xl/sharedStrings.xml><?xml version="1.0" encoding="utf-8"?>
<sst xmlns="http://schemas.openxmlformats.org/spreadsheetml/2006/main" count="508" uniqueCount="179">
  <si>
    <t>Start Date</t>
  </si>
  <si>
    <t>Holidays</t>
  </si>
  <si>
    <t>Available Dev Hours</t>
  </si>
  <si>
    <t>Number of Devs</t>
  </si>
  <si>
    <t>Daily Dev Hours</t>
  </si>
  <si>
    <t>Item ID</t>
  </si>
  <si>
    <t>Estimated Hours</t>
  </si>
  <si>
    <t>Task Name</t>
  </si>
  <si>
    <t>Assigned To</t>
  </si>
  <si>
    <t>Remaining Hours</t>
  </si>
  <si>
    <t>Status</t>
  </si>
  <si>
    <t>Sprint</t>
  </si>
  <si>
    <t>Total</t>
  </si>
  <si>
    <t>Work Day</t>
  </si>
  <si>
    <t>Elapsed Days</t>
  </si>
  <si>
    <t>Working Days</t>
  </si>
  <si>
    <t>Target Burn Down</t>
  </si>
  <si>
    <t>Forecast Burn Down</t>
  </si>
  <si>
    <t>Actual Burn Down</t>
  </si>
  <si>
    <t>Enter the start date for the sprint</t>
  </si>
  <si>
    <t>Enter the ending date for the sprint</t>
  </si>
  <si>
    <t>If there are any holidays or other special days occuring during the sprint, enter that number here</t>
  </si>
  <si>
    <t>Utilization</t>
  </si>
  <si>
    <t>Enter a value for the utilization of the team</t>
  </si>
  <si>
    <t>HU1</t>
  </si>
  <si>
    <t>HU2</t>
  </si>
  <si>
    <t>HU3</t>
  </si>
  <si>
    <t>HU4</t>
  </si>
  <si>
    <t>HU5</t>
  </si>
  <si>
    <t>HU6</t>
  </si>
  <si>
    <t>HU7</t>
  </si>
  <si>
    <t>HU8</t>
  </si>
  <si>
    <t>HU9</t>
  </si>
  <si>
    <t>HU10</t>
  </si>
  <si>
    <t>ID</t>
  </si>
  <si>
    <t>Tema</t>
  </si>
  <si>
    <t>Como un..</t>
  </si>
  <si>
    <t>necesito</t>
  </si>
  <si>
    <t>asi podre...</t>
  </si>
  <si>
    <t>notas</t>
  </si>
  <si>
    <t>prioridad</t>
  </si>
  <si>
    <t>estatus</t>
  </si>
  <si>
    <t>Compras</t>
  </si>
  <si>
    <t xml:space="preserve">Gerente </t>
  </si>
  <si>
    <t>Agregar una compra</t>
  </si>
  <si>
    <t>registrar una compra realizada</t>
  </si>
  <si>
    <t>Alta</t>
  </si>
  <si>
    <t>Terminado</t>
  </si>
  <si>
    <t>Agregar un proveedor</t>
  </si>
  <si>
    <t>Agregar productos</t>
  </si>
  <si>
    <t>agregar productos a la base datos</t>
  </si>
  <si>
    <t>Eliminar una compra</t>
  </si>
  <si>
    <t>eliminar una compra mal registrada</t>
  </si>
  <si>
    <t>Eliminar un proveedor</t>
  </si>
  <si>
    <t>eliminar un proveedor asociado a la compra realizada</t>
  </si>
  <si>
    <t>Eliminar productos</t>
  </si>
  <si>
    <t>eliminar productos que hayan sido mal registrados</t>
  </si>
  <si>
    <t>Modificar una compra</t>
  </si>
  <si>
    <t>modificar los datos ingresados en una compra registrada</t>
  </si>
  <si>
    <t>Modificar un proveedor</t>
  </si>
  <si>
    <t>modificar los datos mal registrados de un proveedor</t>
  </si>
  <si>
    <t>Visualizar compras</t>
  </si>
  <si>
    <t>visualizar el registro de compras realizadas</t>
  </si>
  <si>
    <t>Visualizar productos</t>
  </si>
  <si>
    <t>Buscar compra</t>
  </si>
  <si>
    <t>realizar la busqueda de una determinada compra mediantem su código</t>
  </si>
  <si>
    <t>Vendedor</t>
  </si>
  <si>
    <t>Necesito</t>
  </si>
  <si>
    <t>así podre...</t>
  </si>
  <si>
    <t>Prioridad</t>
  </si>
  <si>
    <t>Tareas</t>
  </si>
  <si>
    <t>Asignado</t>
  </si>
  <si>
    <t>Estimado</t>
  </si>
  <si>
    <t>Gerente</t>
  </si>
  <si>
    <t>Agregar un proveedor a la base de datos</t>
  </si>
  <si>
    <t>visualizar los productos que se adquirieron en una compra</t>
  </si>
  <si>
    <t>No iniciado</t>
  </si>
  <si>
    <t>-</t>
  </si>
  <si>
    <t>TOTAL</t>
  </si>
  <si>
    <t>SUBTOTAL</t>
  </si>
  <si>
    <t>HU1-1</t>
  </si>
  <si>
    <t>HU2-1</t>
  </si>
  <si>
    <t>HU2-2</t>
  </si>
  <si>
    <t>HU3-3</t>
  </si>
  <si>
    <t>HU3-1</t>
  </si>
  <si>
    <t>HU3-2</t>
  </si>
  <si>
    <t>HU4-1</t>
  </si>
  <si>
    <t>HU4-2</t>
  </si>
  <si>
    <t>HU5-1</t>
  </si>
  <si>
    <t>HU5-2</t>
  </si>
  <si>
    <t>HU6-1</t>
  </si>
  <si>
    <t>HU6-2</t>
  </si>
  <si>
    <t>HU7-1</t>
  </si>
  <si>
    <t>HU7-2</t>
  </si>
  <si>
    <t>HU7-3</t>
  </si>
  <si>
    <t>HU8-1</t>
  </si>
  <si>
    <t>HU8-2</t>
  </si>
  <si>
    <t>HU8-3</t>
  </si>
  <si>
    <t>HU2-3</t>
  </si>
  <si>
    <t>HU1-2</t>
  </si>
  <si>
    <t>Ventas</t>
  </si>
  <si>
    <t>VP1</t>
  </si>
  <si>
    <t>VP2</t>
  </si>
  <si>
    <t>VP3</t>
  </si>
  <si>
    <t>VP4</t>
  </si>
  <si>
    <t>VP5</t>
  </si>
  <si>
    <t>VP6</t>
  </si>
  <si>
    <t>VP7</t>
  </si>
  <si>
    <t>VP8</t>
  </si>
  <si>
    <t>VP9</t>
  </si>
  <si>
    <t>VP10</t>
  </si>
  <si>
    <t>VP11</t>
  </si>
  <si>
    <t>VP12</t>
  </si>
  <si>
    <t>Cajero</t>
  </si>
  <si>
    <t>agregar datos generales del cliente</t>
  </si>
  <si>
    <t>Registrar datos del cliente</t>
  </si>
  <si>
    <t>Registrar datos del cajero</t>
  </si>
  <si>
    <t>agregar datos generales del cajero</t>
  </si>
  <si>
    <t>Modificar datos del cliente</t>
  </si>
  <si>
    <t>Control de caja</t>
  </si>
  <si>
    <t>registrar las ventas realizadas y realizar el arqueo de caja</t>
  </si>
  <si>
    <t>Modificar datos del cajero</t>
  </si>
  <si>
    <t>Eliminar datos del cajero</t>
  </si>
  <si>
    <t>actualizar datos del cajero</t>
  </si>
  <si>
    <t>eliminar datos del cajero</t>
  </si>
  <si>
    <t>actualizar datos del cliente</t>
  </si>
  <si>
    <t>Impresión de facturas</t>
  </si>
  <si>
    <t>Imprimir la información correspondiente a la venta</t>
  </si>
  <si>
    <t>VP13</t>
  </si>
  <si>
    <t>a ap</t>
  </si>
  <si>
    <t>visualizar los productos que se desean comprar</t>
  </si>
  <si>
    <t>ver el precio de los productos con su precio</t>
  </si>
  <si>
    <t>Ver los productos a vender</t>
  </si>
  <si>
    <t>Visualizar reportes de ventas</t>
  </si>
  <si>
    <t>Visualizar reportes de ventas realizadas en un periodo de tiempo</t>
  </si>
  <si>
    <t>Calcular el precio total de venta</t>
  </si>
  <si>
    <t>Cobrar al cliente el valor exacto de sus productos, con el valor del iva incluido</t>
  </si>
  <si>
    <t>realizar la busqueda de una determinada compra mediante su código de venta</t>
  </si>
  <si>
    <t>Crear una base de datos</t>
  </si>
  <si>
    <t>Sebastian</t>
  </si>
  <si>
    <t>Crear proyecto en C# y configurarlo</t>
  </si>
  <si>
    <t>Emilio</t>
  </si>
  <si>
    <t>Conectar base de datos con proyecto</t>
  </si>
  <si>
    <t>Crear procedimientos de almacenamiento en base de datos</t>
  </si>
  <si>
    <t>Anthony</t>
  </si>
  <si>
    <t>Crear tablas y campos de base de datos</t>
  </si>
  <si>
    <t>Michael</t>
  </si>
  <si>
    <t>Configurar el programa para almacenar datos</t>
  </si>
  <si>
    <t>Robinson</t>
  </si>
  <si>
    <t>Crear formulario de categorías de productos</t>
  </si>
  <si>
    <t>Configurar opciones de CRUD en formulario de categorias</t>
  </si>
  <si>
    <t>Crear formulario de artículos/productos</t>
  </si>
  <si>
    <t>Crear listado de artículos</t>
  </si>
  <si>
    <t>Crear tablas y configuración del programa de clientes</t>
  </si>
  <si>
    <t>Crear tablas y configuración de trabajadores</t>
  </si>
  <si>
    <t>Crear sistema de acceso</t>
  </si>
  <si>
    <t>Sebastian/Emilio</t>
  </si>
  <si>
    <t>Crear gestión de accesos</t>
  </si>
  <si>
    <t>Formulario principal</t>
  </si>
  <si>
    <t>Formularios de ingresos</t>
  </si>
  <si>
    <t xml:space="preserve">Formulario y registro de ventas </t>
  </si>
  <si>
    <t>Tablas de ventas (base de datos)</t>
  </si>
  <si>
    <t>Generación e impresión de facturas</t>
  </si>
  <si>
    <t>Crear reportes de ventas</t>
  </si>
  <si>
    <t>Crear formulario de reportes de ventas</t>
  </si>
  <si>
    <t>Generar listado de artículos</t>
  </si>
  <si>
    <t>Crear instalador</t>
  </si>
  <si>
    <t>Generar reportes de ingresos</t>
  </si>
  <si>
    <t>Realizar pruebas de software</t>
  </si>
  <si>
    <t>Grupo</t>
  </si>
  <si>
    <t>Configurar el formulario de artículos para crear, eliminar, editar artículos</t>
  </si>
  <si>
    <t>Media</t>
  </si>
  <si>
    <t>HU10-1</t>
  </si>
  <si>
    <t>HU10-2</t>
  </si>
  <si>
    <t>In Progress</t>
  </si>
  <si>
    <t>HU9-1</t>
  </si>
  <si>
    <t>HU9-2</t>
  </si>
  <si>
    <t>HU10-3</t>
  </si>
  <si>
    <t>HU10-4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</si>
</sst>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egoe UI Light"/>
      <family val="2"/>
    </font>
    <font>
      <sz val="11"/>
      <color theme="1"/>
      <name val="Segoe UI Ligh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theme="1"/>
      <name val="Segoe UI Light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FC5E8"/>
        <bgColor rgb="FF9FC5E8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indent="1"/>
    </xf>
    <xf numFmtId="0" fontId="3" fillId="0" borderId="0" xfId="0" applyFont="1"/>
    <xf numFmtId="0" fontId="3" fillId="0" borderId="0" xfId="0" applyFont="1" applyAlignment="1">
      <alignment horizontal="right"/>
    </xf>
    <xf numFmtId="14" fontId="3" fillId="2" borderId="3" xfId="0" applyNumberFormat="1" applyFont="1" applyFill="1" applyBorder="1"/>
    <xf numFmtId="14" fontId="3" fillId="2" borderId="4" xfId="0" applyNumberFormat="1" applyFont="1" applyFill="1" applyBorder="1"/>
    <xf numFmtId="0" fontId="3" fillId="2" borderId="2" xfId="0" applyFont="1" applyFill="1" applyBorder="1"/>
    <xf numFmtId="9" fontId="3" fillId="2" borderId="2" xfId="1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2" borderId="1" xfId="0" applyFont="1" applyFill="1" applyBorder="1"/>
    <xf numFmtId="0" fontId="3" fillId="2" borderId="1" xfId="0" applyNumberFormat="1" applyFont="1" applyFill="1" applyBorder="1"/>
    <xf numFmtId="1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2" borderId="1" xfId="0" applyNumberFormat="1" applyFont="1" applyFill="1" applyBorder="1"/>
    <xf numFmtId="0" fontId="7" fillId="0" borderId="0" xfId="0" applyFont="1" applyAlignment="1">
      <alignment horizontal="center"/>
    </xf>
    <xf numFmtId="0" fontId="8" fillId="0" borderId="0" xfId="0" applyFont="1" applyAlignment="1"/>
    <xf numFmtId="0" fontId="0" fillId="0" borderId="0" xfId="0" applyFont="1" applyAlignment="1"/>
    <xf numFmtId="0" fontId="8" fillId="3" borderId="0" xfId="0" applyFont="1" applyFill="1" applyAlignment="1"/>
    <xf numFmtId="0" fontId="8" fillId="3" borderId="0" xfId="0" applyFont="1" applyFill="1"/>
    <xf numFmtId="0" fontId="7" fillId="0" borderId="0" xfId="0" applyFont="1" applyAlignment="1"/>
    <xf numFmtId="0" fontId="8" fillId="4" borderId="1" xfId="0" applyFont="1" applyFill="1" applyBorder="1" applyAlignment="1"/>
    <xf numFmtId="0" fontId="8" fillId="5" borderId="1" xfId="0" applyFont="1" applyFill="1" applyBorder="1" applyAlignment="1"/>
    <xf numFmtId="0" fontId="0" fillId="5" borderId="1" xfId="0" applyFont="1" applyFill="1" applyBorder="1" applyAlignment="1"/>
    <xf numFmtId="0" fontId="8" fillId="4" borderId="5" xfId="0" applyFont="1" applyFill="1" applyBorder="1" applyAlignment="1"/>
    <xf numFmtId="0" fontId="8" fillId="5" borderId="5" xfId="0" applyFont="1" applyFill="1" applyBorder="1" applyAlignment="1"/>
    <xf numFmtId="0" fontId="8" fillId="6" borderId="8" xfId="0" applyFont="1" applyFill="1" applyBorder="1" applyAlignment="1"/>
    <xf numFmtId="0" fontId="8" fillId="6" borderId="9" xfId="0" applyFont="1" applyFill="1" applyBorder="1" applyAlignment="1"/>
    <xf numFmtId="0" fontId="2" fillId="7" borderId="10" xfId="0" applyFont="1" applyFill="1" applyBorder="1"/>
    <xf numFmtId="0" fontId="8" fillId="4" borderId="11" xfId="0" applyFont="1" applyFill="1" applyBorder="1" applyAlignment="1"/>
    <xf numFmtId="0" fontId="8" fillId="4" borderId="12" xfId="0" applyFont="1" applyFill="1" applyBorder="1" applyAlignment="1"/>
    <xf numFmtId="0" fontId="8" fillId="4" borderId="13" xfId="0" applyFont="1" applyFill="1" applyBorder="1" applyAlignment="1"/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8" fillId="0" borderId="18" xfId="0" applyFont="1" applyBorder="1" applyAlignment="1"/>
    <xf numFmtId="0" fontId="7" fillId="0" borderId="19" xfId="0" applyFont="1" applyBorder="1" applyAlignment="1"/>
    <xf numFmtId="0" fontId="8" fillId="0" borderId="19" xfId="0" applyFont="1" applyBorder="1" applyAlignment="1"/>
    <xf numFmtId="0" fontId="7" fillId="0" borderId="20" xfId="0" applyFont="1" applyBorder="1" applyAlignment="1"/>
    <xf numFmtId="0" fontId="8" fillId="0" borderId="21" xfId="0" applyFont="1" applyBorder="1" applyAlignment="1"/>
    <xf numFmtId="0" fontId="8" fillId="0" borderId="0" xfId="0" applyFont="1" applyBorder="1" applyAlignment="1"/>
    <xf numFmtId="0" fontId="8" fillId="0" borderId="22" xfId="0" applyFont="1" applyBorder="1" applyAlignment="1">
      <alignment horizontal="right"/>
    </xf>
    <xf numFmtId="0" fontId="8" fillId="0" borderId="23" xfId="0" applyFont="1" applyBorder="1" applyAlignment="1"/>
    <xf numFmtId="0" fontId="8" fillId="0" borderId="24" xfId="0" applyFont="1" applyBorder="1" applyAlignment="1"/>
    <xf numFmtId="0" fontId="8" fillId="0" borderId="25" xfId="0" applyFont="1" applyBorder="1" applyAlignment="1">
      <alignment horizontal="right"/>
    </xf>
    <xf numFmtId="0" fontId="8" fillId="0" borderId="20" xfId="0" applyFont="1" applyBorder="1" applyAlignment="1">
      <alignment horizontal="right"/>
    </xf>
    <xf numFmtId="0" fontId="8" fillId="0" borderId="25" xfId="0" applyFont="1" applyBorder="1" applyAlignment="1"/>
    <xf numFmtId="0" fontId="9" fillId="0" borderId="0" xfId="0" applyFont="1"/>
    <xf numFmtId="0" fontId="10" fillId="0" borderId="0" xfId="0" applyFont="1"/>
    <xf numFmtId="0" fontId="6" fillId="0" borderId="23" xfId="0" applyFont="1" applyBorder="1"/>
    <xf numFmtId="0" fontId="6" fillId="0" borderId="25" xfId="0" applyFont="1" applyBorder="1"/>
    <xf numFmtId="0" fontId="7" fillId="0" borderId="23" xfId="0" applyFont="1" applyBorder="1" applyAlignment="1"/>
    <xf numFmtId="0" fontId="7" fillId="0" borderId="25" xfId="0" applyFont="1" applyBorder="1" applyAlignment="1">
      <alignment horizontal="right"/>
    </xf>
    <xf numFmtId="0" fontId="7" fillId="0" borderId="25" xfId="0" applyFont="1" applyBorder="1" applyAlignment="1">
      <alignment horizontal="center"/>
    </xf>
    <xf numFmtId="0" fontId="8" fillId="0" borderId="19" xfId="0" applyFont="1" applyBorder="1" applyAlignment="1"/>
    <xf numFmtId="0" fontId="8" fillId="0" borderId="0" xfId="0" applyFont="1" applyBorder="1" applyAlignment="1"/>
    <xf numFmtId="0" fontId="8" fillId="0" borderId="24" xfId="0" applyFont="1" applyBorder="1" applyAlignment="1"/>
    <xf numFmtId="0" fontId="8" fillId="0" borderId="0" xfId="0" applyFont="1" applyAlignment="1"/>
    <xf numFmtId="0" fontId="0" fillId="4" borderId="1" xfId="0" applyFont="1" applyFill="1" applyBorder="1" applyAlignment="1"/>
    <xf numFmtId="0" fontId="8" fillId="4" borderId="6" xfId="0" applyFont="1" applyFill="1" applyBorder="1" applyAlignment="1"/>
    <xf numFmtId="0" fontId="8" fillId="4" borderId="7" xfId="0" applyFont="1" applyFill="1" applyBorder="1" applyAlignment="1"/>
    <xf numFmtId="0" fontId="11" fillId="2" borderId="1" xfId="0" applyNumberFormat="1" applyFont="1" applyFill="1" applyBorder="1"/>
    <xf numFmtId="0" fontId="11" fillId="0" borderId="26" xfId="0" applyFont="1" applyBorder="1"/>
    <xf numFmtId="0" fontId="11" fillId="2" borderId="27" xfId="0" applyNumberFormat="1" applyFont="1" applyFill="1" applyBorder="1"/>
    <xf numFmtId="0" fontId="11" fillId="2" borderId="1" xfId="0" applyFont="1" applyFill="1" applyBorder="1"/>
    <xf numFmtId="0" fontId="11" fillId="0" borderId="0" xfId="0" applyFont="1"/>
    <xf numFmtId="0" fontId="8" fillId="0" borderId="19" xfId="0" applyFont="1" applyBorder="1" applyAlignment="1"/>
    <xf numFmtId="0" fontId="0" fillId="0" borderId="19" xfId="0" applyFont="1" applyBorder="1" applyAlignment="1"/>
    <xf numFmtId="0" fontId="8" fillId="0" borderId="24" xfId="0" applyFont="1" applyBorder="1" applyAlignment="1"/>
    <xf numFmtId="0" fontId="0" fillId="0" borderId="24" xfId="0" applyFont="1" applyBorder="1" applyAlignment="1"/>
    <xf numFmtId="0" fontId="0" fillId="0" borderId="0" xfId="0" applyFont="1" applyAlignment="1"/>
    <xf numFmtId="0" fontId="8" fillId="0" borderId="0" xfId="0" applyFont="1" applyAlignment="1"/>
    <xf numFmtId="0" fontId="8" fillId="0" borderId="24" xfId="0" applyFont="1" applyBorder="1" applyAlignment="1">
      <alignment horizontal="left"/>
    </xf>
    <xf numFmtId="0" fontId="8" fillId="0" borderId="0" xfId="0" applyFont="1" applyBorder="1" applyAlignment="1"/>
    <xf numFmtId="0" fontId="0" fillId="0" borderId="0" xfId="0" applyFont="1" applyBorder="1" applyAlignment="1"/>
  </cellXfs>
  <cellStyles count="2">
    <cellStyle name="Normal" xfId="0" builtinId="0"/>
    <cellStyle name="Porcentaje" xfId="1" builtinId="5"/>
  </cellStyles>
  <dxfs count="58"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rgb="FF000000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1 Burn 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BurnDown1Table!$B$2</c:f>
              <c:strCache>
                <c:ptCount val="1"/>
                <c:pt idx="0">
                  <c:v>Target Burn 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BurnDown1Table!$A$3:$A$23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BurnDown1Table!$B$3:$B$23</c:f>
              <c:numCache>
                <c:formatCode>0</c:formatCode>
                <c:ptCount val="21"/>
                <c:pt idx="0">
                  <c:v>84</c:v>
                </c:pt>
                <c:pt idx="1">
                  <c:v>79.8</c:v>
                </c:pt>
                <c:pt idx="2">
                  <c:v>75.599999999999994</c:v>
                </c:pt>
                <c:pt idx="3">
                  <c:v>71.400000000000006</c:v>
                </c:pt>
                <c:pt idx="4">
                  <c:v>67.2</c:v>
                </c:pt>
                <c:pt idx="5">
                  <c:v>63</c:v>
                </c:pt>
                <c:pt idx="6">
                  <c:v>58.8</c:v>
                </c:pt>
                <c:pt idx="7">
                  <c:v>54.599999999999994</c:v>
                </c:pt>
                <c:pt idx="8">
                  <c:v>50.4</c:v>
                </c:pt>
                <c:pt idx="9">
                  <c:v>46.199999999999996</c:v>
                </c:pt>
                <c:pt idx="10">
                  <c:v>42</c:v>
                </c:pt>
                <c:pt idx="11">
                  <c:v>37.799999999999997</c:v>
                </c:pt>
                <c:pt idx="12">
                  <c:v>33.599999999999994</c:v>
                </c:pt>
                <c:pt idx="13">
                  <c:v>29.4</c:v>
                </c:pt>
                <c:pt idx="14">
                  <c:v>25.199999999999996</c:v>
                </c:pt>
                <c:pt idx="15">
                  <c:v>21</c:v>
                </c:pt>
                <c:pt idx="16">
                  <c:v>16.799999999999997</c:v>
                </c:pt>
                <c:pt idx="17">
                  <c:v>12.599999999999994</c:v>
                </c:pt>
                <c:pt idx="18">
                  <c:v>8.3999999999999915</c:v>
                </c:pt>
                <c:pt idx="19">
                  <c:v>4.2000000000000028</c:v>
                </c:pt>
                <c:pt idx="2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7AD-4103-AA38-D12E8EA744C5}"/>
            </c:ext>
          </c:extLst>
        </c:ser>
        <c:ser>
          <c:idx val="1"/>
          <c:order val="1"/>
          <c:tx>
            <c:strRef>
              <c:f>BurnDown1Table!$C$2</c:f>
              <c:strCache>
                <c:ptCount val="1"/>
                <c:pt idx="0">
                  <c:v>Forecast Burn Down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cat>
            <c:numRef>
              <c:f>BurnDown1Table!$A$3:$A$23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BurnDown1Table!$C$3:$C$23</c:f>
              <c:numCache>
                <c:formatCode>0</c:formatCode>
                <c:ptCount val="21"/>
                <c:pt idx="0">
                  <c:v>84</c:v>
                </c:pt>
                <c:pt idx="1">
                  <c:v>79.826086956521735</c:v>
                </c:pt>
                <c:pt idx="2">
                  <c:v>75.652173913043484</c:v>
                </c:pt>
                <c:pt idx="3">
                  <c:v>71.478260869565219</c:v>
                </c:pt>
                <c:pt idx="4">
                  <c:v>67.304347826086953</c:v>
                </c:pt>
                <c:pt idx="5">
                  <c:v>63.130434782608695</c:v>
                </c:pt>
                <c:pt idx="6">
                  <c:v>58.956521739130437</c:v>
                </c:pt>
                <c:pt idx="7">
                  <c:v>54.782608695652172</c:v>
                </c:pt>
                <c:pt idx="8">
                  <c:v>50.608695652173914</c:v>
                </c:pt>
                <c:pt idx="9">
                  <c:v>46.434782608695656</c:v>
                </c:pt>
                <c:pt idx="10">
                  <c:v>42.260869565217391</c:v>
                </c:pt>
                <c:pt idx="11">
                  <c:v>38.086956521739133</c:v>
                </c:pt>
                <c:pt idx="12">
                  <c:v>33.913043478260875</c:v>
                </c:pt>
                <c:pt idx="13">
                  <c:v>29.739130434782609</c:v>
                </c:pt>
                <c:pt idx="14">
                  <c:v>25.565217391304351</c:v>
                </c:pt>
                <c:pt idx="15">
                  <c:v>21.391304347826086</c:v>
                </c:pt>
                <c:pt idx="16">
                  <c:v>17.217391304347828</c:v>
                </c:pt>
                <c:pt idx="17">
                  <c:v>13.043478260869563</c:v>
                </c:pt>
                <c:pt idx="18">
                  <c:v>8.8695652173913118</c:v>
                </c:pt>
                <c:pt idx="19">
                  <c:v>4.6956521739130466</c:v>
                </c:pt>
                <c:pt idx="20">
                  <c:v>0.52173913043478137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7AD-4103-AA38-D12E8EA744C5}"/>
            </c:ext>
          </c:extLst>
        </c:ser>
        <c:ser>
          <c:idx val="2"/>
          <c:order val="2"/>
          <c:tx>
            <c:strRef>
              <c:f>BurnDown1Table!$D$2</c:f>
              <c:strCache>
                <c:ptCount val="1"/>
                <c:pt idx="0">
                  <c:v>Actual Burn Down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cat>
            <c:numRef>
              <c:f>BurnDown1Table!$A$3:$A$23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BurnDown1Table!$D$3:$D$23</c:f>
              <c:numCache>
                <c:formatCode>0</c:formatCode>
                <c:ptCount val="21"/>
                <c:pt idx="0">
                  <c:v>84</c:v>
                </c:pt>
                <c:pt idx="1">
                  <c:v>57</c:v>
                </c:pt>
                <c:pt idx="2">
                  <c:v>57</c:v>
                </c:pt>
                <c:pt idx="3">
                  <c:v>57</c:v>
                </c:pt>
                <c:pt idx="4">
                  <c:v>57</c:v>
                </c:pt>
                <c:pt idx="5">
                  <c:v>57</c:v>
                </c:pt>
                <c:pt idx="6">
                  <c:v>57</c:v>
                </c:pt>
                <c:pt idx="7">
                  <c:v>57</c:v>
                </c:pt>
                <c:pt idx="8">
                  <c:v>57</c:v>
                </c:pt>
                <c:pt idx="9">
                  <c:v>57</c:v>
                </c:pt>
                <c:pt idx="10">
                  <c:v>57</c:v>
                </c:pt>
                <c:pt idx="11">
                  <c:v>57</c:v>
                </c:pt>
                <c:pt idx="12">
                  <c:v>57</c:v>
                </c:pt>
                <c:pt idx="13">
                  <c:v>57</c:v>
                </c:pt>
                <c:pt idx="14">
                  <c:v>57</c:v>
                </c:pt>
                <c:pt idx="15">
                  <c:v>57</c:v>
                </c:pt>
                <c:pt idx="16">
                  <c:v>57</c:v>
                </c:pt>
                <c:pt idx="17">
                  <c:v>57</c:v>
                </c:pt>
                <c:pt idx="18">
                  <c:v>57</c:v>
                </c:pt>
                <c:pt idx="19">
                  <c:v>57</c:v>
                </c:pt>
                <c:pt idx="20">
                  <c:v>57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7AD-4103-AA38-D12E8EA74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9343728"/>
        <c:axId val="239344120"/>
      </c:lineChart>
      <c:catAx>
        <c:axId val="23934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9344120"/>
        <c:crosses val="autoZero"/>
        <c:auto val="1"/>
        <c:lblAlgn val="ctr"/>
        <c:lblOffset val="100"/>
        <c:noMultiLvlLbl val="0"/>
      </c:catAx>
      <c:valAx>
        <c:axId val="239344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934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Sprint 2 Burn Down</a:t>
            </a:r>
            <a:endParaRPr lang="es-E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BurnDown2Table!$B$2</c:f>
              <c:strCache>
                <c:ptCount val="1"/>
                <c:pt idx="0">
                  <c:v>Target Burn 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BurnDown2Table!$A$3:$A$25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cat>
          <c:val>
            <c:numRef>
              <c:f>BurnDown2Table!$B$3:$B$25</c:f>
              <c:numCache>
                <c:formatCode>0</c:formatCode>
                <c:ptCount val="23"/>
                <c:pt idx="0">
                  <c:v>96</c:v>
                </c:pt>
                <c:pt idx="1">
                  <c:v>91.63636363636364</c:v>
                </c:pt>
                <c:pt idx="2">
                  <c:v>87.27272727272728</c:v>
                </c:pt>
                <c:pt idx="3">
                  <c:v>82.909090909090907</c:v>
                </c:pt>
                <c:pt idx="4">
                  <c:v>78.545454545454547</c:v>
                </c:pt>
                <c:pt idx="5">
                  <c:v>74.181818181818187</c:v>
                </c:pt>
                <c:pt idx="6">
                  <c:v>69.818181818181813</c:v>
                </c:pt>
                <c:pt idx="7">
                  <c:v>65.454545454545453</c:v>
                </c:pt>
                <c:pt idx="8">
                  <c:v>61.090909090909093</c:v>
                </c:pt>
                <c:pt idx="9">
                  <c:v>56.727272727272734</c:v>
                </c:pt>
                <c:pt idx="10">
                  <c:v>52.363636363636367</c:v>
                </c:pt>
                <c:pt idx="11">
                  <c:v>48</c:v>
                </c:pt>
                <c:pt idx="12">
                  <c:v>43.63636363636364</c:v>
                </c:pt>
                <c:pt idx="13">
                  <c:v>39.27272727272728</c:v>
                </c:pt>
                <c:pt idx="14">
                  <c:v>34.909090909090914</c:v>
                </c:pt>
                <c:pt idx="15">
                  <c:v>30.545454545454547</c:v>
                </c:pt>
                <c:pt idx="16">
                  <c:v>26.181818181818187</c:v>
                </c:pt>
                <c:pt idx="17">
                  <c:v>21.818181818181827</c:v>
                </c:pt>
                <c:pt idx="18">
                  <c:v>17.454545454545467</c:v>
                </c:pt>
                <c:pt idx="19">
                  <c:v>13.090909090909093</c:v>
                </c:pt>
                <c:pt idx="20">
                  <c:v>8.7272727272727337</c:v>
                </c:pt>
                <c:pt idx="21">
                  <c:v>4.363636363636374</c:v>
                </c:pt>
                <c:pt idx="22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BurnDown2Table!$C$2</c:f>
              <c:strCache>
                <c:ptCount val="1"/>
                <c:pt idx="0">
                  <c:v>Forecast Burn Down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BurnDown2Table!$A$3:$A$25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cat>
          <c:val>
            <c:numRef>
              <c:f>BurnDown2Table!$C$3:$C$25</c:f>
              <c:numCache>
                <c:formatCode>0</c:formatCode>
                <c:ptCount val="23"/>
                <c:pt idx="0">
                  <c:v>96</c:v>
                </c:pt>
                <c:pt idx="1">
                  <c:v>91.84</c:v>
                </c:pt>
                <c:pt idx="2">
                  <c:v>87.68</c:v>
                </c:pt>
                <c:pt idx="3">
                  <c:v>83.52</c:v>
                </c:pt>
                <c:pt idx="4">
                  <c:v>79.36</c:v>
                </c:pt>
                <c:pt idx="5">
                  <c:v>75.2</c:v>
                </c:pt>
                <c:pt idx="6">
                  <c:v>71.039999999999992</c:v>
                </c:pt>
                <c:pt idx="7">
                  <c:v>66.88</c:v>
                </c:pt>
                <c:pt idx="8">
                  <c:v>62.72</c:v>
                </c:pt>
                <c:pt idx="9">
                  <c:v>58.56</c:v>
                </c:pt>
                <c:pt idx="10">
                  <c:v>54.4</c:v>
                </c:pt>
                <c:pt idx="11">
                  <c:v>50.239999999999995</c:v>
                </c:pt>
                <c:pt idx="12">
                  <c:v>46.08</c:v>
                </c:pt>
                <c:pt idx="13">
                  <c:v>41.92</c:v>
                </c:pt>
                <c:pt idx="14">
                  <c:v>37.76</c:v>
                </c:pt>
                <c:pt idx="15">
                  <c:v>33.599999999999994</c:v>
                </c:pt>
                <c:pt idx="16">
                  <c:v>29.439999999999998</c:v>
                </c:pt>
                <c:pt idx="17">
                  <c:v>25.28</c:v>
                </c:pt>
                <c:pt idx="18">
                  <c:v>21.120000000000005</c:v>
                </c:pt>
                <c:pt idx="19">
                  <c:v>16.959999999999994</c:v>
                </c:pt>
                <c:pt idx="20">
                  <c:v>12.799999999999997</c:v>
                </c:pt>
                <c:pt idx="21">
                  <c:v>8.64</c:v>
                </c:pt>
                <c:pt idx="22">
                  <c:v>4.4799999999999898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BurnDown2Table!$D$2</c:f>
              <c:strCache>
                <c:ptCount val="1"/>
                <c:pt idx="0">
                  <c:v>Actual Burn Down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BurnDown2Table!$A$3:$A$25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cat>
          <c:val>
            <c:numRef>
              <c:f>BurnDown2Table!$D$3:$D$25</c:f>
              <c:numCache>
                <c:formatCode>0</c:formatCode>
                <c:ptCount val="23"/>
                <c:pt idx="0">
                  <c:v>96</c:v>
                </c:pt>
                <c:pt idx="1">
                  <c:v>59</c:v>
                </c:pt>
                <c:pt idx="2">
                  <c:v>59</c:v>
                </c:pt>
                <c:pt idx="3">
                  <c:v>59</c:v>
                </c:pt>
                <c:pt idx="4">
                  <c:v>59</c:v>
                </c:pt>
                <c:pt idx="5">
                  <c:v>59</c:v>
                </c:pt>
                <c:pt idx="6">
                  <c:v>59</c:v>
                </c:pt>
                <c:pt idx="7">
                  <c:v>59</c:v>
                </c:pt>
                <c:pt idx="8">
                  <c:v>59</c:v>
                </c:pt>
                <c:pt idx="9">
                  <c:v>59</c:v>
                </c:pt>
                <c:pt idx="10">
                  <c:v>59</c:v>
                </c:pt>
                <c:pt idx="11">
                  <c:v>59</c:v>
                </c:pt>
                <c:pt idx="12">
                  <c:v>59</c:v>
                </c:pt>
                <c:pt idx="13">
                  <c:v>59</c:v>
                </c:pt>
                <c:pt idx="14">
                  <c:v>59</c:v>
                </c:pt>
                <c:pt idx="15">
                  <c:v>59</c:v>
                </c:pt>
                <c:pt idx="16">
                  <c:v>59</c:v>
                </c:pt>
                <c:pt idx="17">
                  <c:v>59</c:v>
                </c:pt>
                <c:pt idx="18">
                  <c:v>59</c:v>
                </c:pt>
                <c:pt idx="19">
                  <c:v>59</c:v>
                </c:pt>
                <c:pt idx="20">
                  <c:v>59</c:v>
                </c:pt>
                <c:pt idx="21">
                  <c:v>59</c:v>
                </c:pt>
                <c:pt idx="22">
                  <c:v>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9344904"/>
        <c:axId val="239345296"/>
      </c:lineChart>
      <c:catAx>
        <c:axId val="239344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9345296"/>
        <c:crosses val="autoZero"/>
        <c:auto val="1"/>
        <c:lblAlgn val="ctr"/>
        <c:lblOffset val="100"/>
        <c:noMultiLvlLbl val="0"/>
      </c:catAx>
      <c:valAx>
        <c:axId val="23934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9344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200024</xdr:rowOff>
    </xdr:from>
    <xdr:to>
      <xdr:col>16</xdr:col>
      <xdr:colOff>514350</xdr:colOff>
      <xdr:row>26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1</xdr:row>
      <xdr:rowOff>4762</xdr:rowOff>
    </xdr:from>
    <xdr:to>
      <xdr:col>14</xdr:col>
      <xdr:colOff>752475</xdr:colOff>
      <xdr:row>23</xdr:row>
      <xdr:rowOff>9525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2:B10" headerRowCount="0" totalsRowShown="0" headerRowDxfId="57" dataDxfId="56">
  <tableColumns count="2">
    <tableColumn id="1" name="Column1" headerRowDxfId="55" dataDxfId="54"/>
    <tableColumn id="2" name="Column2" headerRowDxfId="53" dataDxfId="52"/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2:B10" headerRowCount="0" totalsRowShown="0" headerRowDxfId="51" dataDxfId="50">
  <tableColumns count="2">
    <tableColumn id="1" name="Column1" headerRowDxfId="49" dataDxfId="48"/>
    <tableColumn id="2" name="Column2" headerRowDxfId="47" dataDxfId="46"/>
  </tableColumns>
  <tableStyleInfo name="TableStyleMedium26" showFirstColumn="0" showLastColumn="0" showRowStripes="1" showColumnStripes="0"/>
</table>
</file>

<file path=xl/tables/table3.xml><?xml version="1.0" encoding="utf-8"?>
<table xmlns="http://schemas.openxmlformats.org/spreadsheetml/2006/main" id="1" name="SprintBacklog" displayName="SprintBacklog" ref="A2:G17" totalsRowCount="1" headerRowDxfId="45" dataDxfId="44" totalsRowDxfId="43">
  <autoFilter ref="A2:G16"/>
  <tableColumns count="7">
    <tableColumn id="1" name="Sprint" totalsRowLabel="Total" dataDxfId="42" totalsRowDxfId="41"/>
    <tableColumn id="2" name="Item ID" dataDxfId="40" totalsRowDxfId="39">
      <calculatedColumnFormula>IFERROR(B2+1,1)</calculatedColumnFormula>
    </tableColumn>
    <tableColumn id="3" name="Estimated Hours" totalsRowFunction="sum" dataDxfId="38" totalsRowDxfId="37"/>
    <tableColumn id="4" name="Task Name" dataDxfId="36" totalsRowDxfId="35"/>
    <tableColumn id="5" name="Assigned To" dataDxfId="34" totalsRowDxfId="33"/>
    <tableColumn id="6" name="Remaining Hours" totalsRowFunction="sum" dataDxfId="32" totalsRowDxfId="31">
      <calculatedColumnFormula>SprintBacklog[[#This Row],[Estimated Hours]]</calculatedColumnFormula>
    </tableColumn>
    <tableColumn id="7" name="Status" dataDxfId="30" totalsRowDxfId="29"/>
  </tableColumns>
  <tableStyleInfo name="TableStyleMedium26" showFirstColumn="0" showLastColumn="0" showRowStripes="1" showColumnStripes="0"/>
</table>
</file>

<file path=xl/tables/table4.xml><?xml version="1.0" encoding="utf-8"?>
<table xmlns="http://schemas.openxmlformats.org/spreadsheetml/2006/main" id="5" name="SprintBacklog6" displayName="SprintBacklog6" ref="A2:G15" totalsRowCount="1" headerRowDxfId="28" dataDxfId="27" totalsRowDxfId="26">
  <autoFilter ref="A2:G14"/>
  <tableColumns count="7">
    <tableColumn id="1" name="Sprint" totalsRowLabel="Total" dataDxfId="25" totalsRowDxfId="24"/>
    <tableColumn id="2" name="Item ID" dataDxfId="23" totalsRowDxfId="22">
      <calculatedColumnFormula>IFERROR(B2+1,1)</calculatedColumnFormula>
    </tableColumn>
    <tableColumn id="3" name="Estimated Hours" totalsRowFunction="sum" dataDxfId="21" totalsRowDxfId="20"/>
    <tableColumn id="4" name="Task Name" dataDxfId="19" totalsRowDxfId="18"/>
    <tableColumn id="5" name="Assigned To" dataDxfId="17" totalsRowDxfId="16"/>
    <tableColumn id="6" name="Remaining Hours" totalsRowFunction="sum" dataDxfId="15" totalsRowDxfId="14">
      <calculatedColumnFormula>SprintBacklog6[[#This Row],[Estimated Hours]]</calculatedColumnFormula>
    </tableColumn>
    <tableColumn id="7" name="Status" dataDxfId="13" totalsRowDxfId="12"/>
  </tableColumns>
  <tableStyleInfo name="TableStyleMedium26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2:D23" totalsRowShown="0" headerRowDxfId="11" dataDxfId="10">
  <autoFilter ref="A2:D23"/>
  <tableColumns count="4">
    <tableColumn id="1" name="Work Day" dataDxfId="9"/>
    <tableColumn id="2" name="Target Burn Down" dataDxfId="8">
      <calculatedColumnFormula>IFERROR(TotalHours-(Table3[[#This Row],[Work Day]]*(TotalHours/WorkingDays)),0)</calculatedColumnFormula>
    </tableColumn>
    <tableColumn id="3" name="Forecast Burn Down" dataDxfId="7">
      <calculatedColumnFormula>TotalHours-(Table3[[#This Row],[Work Day]]*DevRate)</calculatedColumnFormula>
    </tableColumn>
    <tableColumn id="4" name="Actual Burn Down" dataDxfId="6"/>
  </tableColumns>
  <tableStyleInfo name="TableStyleMedium26" showFirstColumn="0" showLastColumn="0" showRowStripes="1" showColumnStripes="0"/>
</table>
</file>

<file path=xl/tables/table6.xml><?xml version="1.0" encoding="utf-8"?>
<table xmlns="http://schemas.openxmlformats.org/spreadsheetml/2006/main" id="7" name="Table38" displayName="Table38" ref="A2:D25" totalsRowShown="0" headerRowDxfId="5" dataDxfId="4">
  <autoFilter ref="A2:D25"/>
  <tableColumns count="4">
    <tableColumn id="1" name="Work Day" dataDxfId="3"/>
    <tableColumn id="2" name="Target Burn Down" dataDxfId="2">
      <calculatedColumnFormula>IFERROR(SprintBacklog6[[#Totals],[Estimated Hours]]-(Table38[[#This Row],[Work Day]]*(SprintBacklog6[[#Totals],[Estimated Hours]]/Sprint2Info!WorkingDays)),0)</calculatedColumnFormula>
    </tableColumn>
    <tableColumn id="3" name="Forecast Burn Down" dataDxfId="1">
      <calculatedColumnFormula>SprintBacklog6[[#Totals],[Estimated Hours]]-(Table38[[#This Row],[Work Day]]*Sprint2Info!DevRate)</calculatedColumnFormula>
    </tableColumn>
    <tableColumn id="4" name="Actual Burn Down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1.xml"/><Relationship Id="rId4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115" zoomScaleNormal="115" workbookViewId="0">
      <selection activeCell="I14" sqref="I14"/>
    </sheetView>
  </sheetViews>
  <sheetFormatPr baseColWidth="10" defaultColWidth="11.42578125" defaultRowHeight="15" x14ac:dyDescent="0.25"/>
  <cols>
    <col min="4" max="4" width="31.7109375" customWidth="1"/>
    <col min="5" max="5" width="63.85546875" customWidth="1"/>
    <col min="6" max="6" width="18.5703125" customWidth="1"/>
  </cols>
  <sheetData>
    <row r="1" spans="1:8" ht="15.75" thickBot="1" x14ac:dyDescent="0.3">
      <c r="A1" s="34" t="s">
        <v>129</v>
      </c>
      <c r="B1" s="35" t="s">
        <v>35</v>
      </c>
      <c r="C1" s="35" t="s">
        <v>36</v>
      </c>
      <c r="D1" s="35" t="s">
        <v>37</v>
      </c>
      <c r="E1" s="37" t="s">
        <v>38</v>
      </c>
      <c r="F1" s="37" t="s">
        <v>39</v>
      </c>
      <c r="G1" s="35" t="s">
        <v>40</v>
      </c>
      <c r="H1" s="36" t="s">
        <v>41</v>
      </c>
    </row>
    <row r="2" spans="1:8" ht="16.5" x14ac:dyDescent="0.3">
      <c r="A2" s="30" t="s">
        <v>101</v>
      </c>
      <c r="B2" s="31" t="s">
        <v>100</v>
      </c>
      <c r="C2" s="32" t="s">
        <v>113</v>
      </c>
      <c r="D2" s="32" t="s">
        <v>115</v>
      </c>
      <c r="E2" s="23" t="s">
        <v>114</v>
      </c>
      <c r="F2" s="25" t="s">
        <v>77</v>
      </c>
      <c r="G2" s="33" t="s">
        <v>171</v>
      </c>
      <c r="H2" s="28" t="s">
        <v>76</v>
      </c>
    </row>
    <row r="3" spans="1:8" ht="16.5" x14ac:dyDescent="0.3">
      <c r="A3" s="30" t="s">
        <v>102</v>
      </c>
      <c r="B3" s="31" t="s">
        <v>100</v>
      </c>
      <c r="C3" s="24" t="s">
        <v>43</v>
      </c>
      <c r="D3" s="24" t="s">
        <v>116</v>
      </c>
      <c r="E3" s="24" t="s">
        <v>117</v>
      </c>
      <c r="F3" s="25" t="s">
        <v>77</v>
      </c>
      <c r="G3" s="26" t="s">
        <v>46</v>
      </c>
      <c r="H3" s="28" t="s">
        <v>76</v>
      </c>
    </row>
    <row r="4" spans="1:8" ht="16.5" x14ac:dyDescent="0.3">
      <c r="A4" s="30" t="s">
        <v>103</v>
      </c>
      <c r="B4" s="31" t="s">
        <v>100</v>
      </c>
      <c r="C4" s="23" t="s">
        <v>113</v>
      </c>
      <c r="D4" s="23" t="s">
        <v>118</v>
      </c>
      <c r="E4" s="23" t="s">
        <v>125</v>
      </c>
      <c r="F4" s="25" t="s">
        <v>77</v>
      </c>
      <c r="G4" s="26" t="s">
        <v>171</v>
      </c>
      <c r="H4" s="28" t="s">
        <v>76</v>
      </c>
    </row>
    <row r="5" spans="1:8" ht="16.5" x14ac:dyDescent="0.3">
      <c r="A5" s="30" t="s">
        <v>104</v>
      </c>
      <c r="B5" s="31" t="s">
        <v>100</v>
      </c>
      <c r="C5" s="24" t="s">
        <v>43</v>
      </c>
      <c r="D5" s="24" t="s">
        <v>119</v>
      </c>
      <c r="E5" s="24" t="s">
        <v>120</v>
      </c>
      <c r="F5" s="25" t="s">
        <v>77</v>
      </c>
      <c r="G5" s="26" t="s">
        <v>46</v>
      </c>
      <c r="H5" s="28" t="s">
        <v>76</v>
      </c>
    </row>
    <row r="6" spans="1:8" ht="16.5" x14ac:dyDescent="0.3">
      <c r="A6" s="30" t="s">
        <v>105</v>
      </c>
      <c r="B6" s="31" t="s">
        <v>100</v>
      </c>
      <c r="C6" s="24" t="s">
        <v>43</v>
      </c>
      <c r="D6" s="24" t="s">
        <v>121</v>
      </c>
      <c r="E6" s="24" t="s">
        <v>123</v>
      </c>
      <c r="F6" s="25" t="s">
        <v>77</v>
      </c>
      <c r="G6" s="26" t="s">
        <v>46</v>
      </c>
      <c r="H6" s="28" t="s">
        <v>76</v>
      </c>
    </row>
    <row r="7" spans="1:8" ht="16.5" x14ac:dyDescent="0.3">
      <c r="A7" s="30" t="s">
        <v>106</v>
      </c>
      <c r="B7" s="31" t="s">
        <v>100</v>
      </c>
      <c r="C7" s="24" t="s">
        <v>43</v>
      </c>
      <c r="D7" s="24" t="s">
        <v>122</v>
      </c>
      <c r="E7" s="24" t="s">
        <v>124</v>
      </c>
      <c r="F7" s="25" t="s">
        <v>77</v>
      </c>
      <c r="G7" s="26" t="s">
        <v>46</v>
      </c>
      <c r="H7" s="28" t="s">
        <v>76</v>
      </c>
    </row>
    <row r="8" spans="1:8" ht="16.5" x14ac:dyDescent="0.3">
      <c r="A8" s="30" t="s">
        <v>107</v>
      </c>
      <c r="B8" s="31" t="s">
        <v>100</v>
      </c>
      <c r="C8" s="23" t="s">
        <v>113</v>
      </c>
      <c r="D8" s="23" t="s">
        <v>126</v>
      </c>
      <c r="E8" s="23" t="s">
        <v>127</v>
      </c>
      <c r="F8" s="25" t="s">
        <v>77</v>
      </c>
      <c r="G8" s="26" t="s">
        <v>171</v>
      </c>
      <c r="H8" s="28" t="s">
        <v>76</v>
      </c>
    </row>
    <row r="9" spans="1:8" ht="16.5" x14ac:dyDescent="0.3">
      <c r="A9" s="30" t="s">
        <v>108</v>
      </c>
      <c r="B9" s="31" t="s">
        <v>100</v>
      </c>
      <c r="C9" s="23" t="s">
        <v>113</v>
      </c>
      <c r="D9" s="23" t="s">
        <v>61</v>
      </c>
      <c r="E9" s="23" t="s">
        <v>62</v>
      </c>
      <c r="F9" s="25" t="s">
        <v>77</v>
      </c>
      <c r="G9" s="26" t="s">
        <v>171</v>
      </c>
      <c r="H9" s="28" t="s">
        <v>76</v>
      </c>
    </row>
    <row r="10" spans="1:8" ht="16.5" x14ac:dyDescent="0.3">
      <c r="A10" s="30" t="s">
        <v>109</v>
      </c>
      <c r="B10" s="31" t="s">
        <v>100</v>
      </c>
      <c r="C10" s="23" t="s">
        <v>113</v>
      </c>
      <c r="D10" s="23" t="s">
        <v>132</v>
      </c>
      <c r="E10" s="23" t="s">
        <v>131</v>
      </c>
      <c r="F10" s="25" t="s">
        <v>77</v>
      </c>
      <c r="G10" s="26" t="s">
        <v>46</v>
      </c>
      <c r="H10" s="28" t="s">
        <v>76</v>
      </c>
    </row>
    <row r="11" spans="1:8" ht="16.5" x14ac:dyDescent="0.3">
      <c r="A11" s="30" t="s">
        <v>110</v>
      </c>
      <c r="B11" s="31" t="s">
        <v>100</v>
      </c>
      <c r="C11" s="23" t="s">
        <v>113</v>
      </c>
      <c r="D11" s="23" t="s">
        <v>135</v>
      </c>
      <c r="E11" s="23" t="s">
        <v>136</v>
      </c>
      <c r="F11" s="25" t="s">
        <v>77</v>
      </c>
      <c r="G11" s="26" t="s">
        <v>46</v>
      </c>
      <c r="H11" s="28" t="s">
        <v>76</v>
      </c>
    </row>
    <row r="12" spans="1:8" ht="16.5" x14ac:dyDescent="0.3">
      <c r="A12" s="30" t="s">
        <v>111</v>
      </c>
      <c r="B12" s="31" t="s">
        <v>100</v>
      </c>
      <c r="C12" s="24" t="s">
        <v>43</v>
      </c>
      <c r="D12" s="24" t="s">
        <v>133</v>
      </c>
      <c r="E12" s="24" t="s">
        <v>134</v>
      </c>
      <c r="F12" s="25" t="s">
        <v>77</v>
      </c>
      <c r="G12" s="27" t="s">
        <v>171</v>
      </c>
      <c r="H12" s="28" t="s">
        <v>76</v>
      </c>
    </row>
    <row r="13" spans="1:8" ht="16.5" x14ac:dyDescent="0.3">
      <c r="A13" s="30" t="s">
        <v>112</v>
      </c>
      <c r="B13" s="31" t="s">
        <v>100</v>
      </c>
      <c r="C13" s="23" t="s">
        <v>113</v>
      </c>
      <c r="D13" s="23" t="s">
        <v>63</v>
      </c>
      <c r="E13" s="23" t="s">
        <v>130</v>
      </c>
      <c r="F13" s="61" t="s">
        <v>77</v>
      </c>
      <c r="G13" s="26" t="s">
        <v>46</v>
      </c>
      <c r="H13" s="28" t="s">
        <v>76</v>
      </c>
    </row>
    <row r="14" spans="1:8" ht="17.25" thickBot="1" x14ac:dyDescent="0.35">
      <c r="A14" s="30" t="s">
        <v>128</v>
      </c>
      <c r="B14" s="31" t="s">
        <v>100</v>
      </c>
      <c r="C14" s="62" t="s">
        <v>113</v>
      </c>
      <c r="D14" s="62" t="s">
        <v>64</v>
      </c>
      <c r="E14" s="23" t="s">
        <v>137</v>
      </c>
      <c r="F14" s="61" t="s">
        <v>77</v>
      </c>
      <c r="G14" s="63" t="s">
        <v>171</v>
      </c>
      <c r="H14" s="29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A28" zoomScale="130" zoomScaleNormal="130" workbookViewId="0">
      <selection activeCell="I42" sqref="I42"/>
    </sheetView>
  </sheetViews>
  <sheetFormatPr baseColWidth="10" defaultColWidth="11.42578125" defaultRowHeight="15" x14ac:dyDescent="0.25"/>
  <cols>
    <col min="6" max="6" width="32.140625" customWidth="1"/>
  </cols>
  <sheetData>
    <row r="1" spans="1:9" x14ac:dyDescent="0.25">
      <c r="A1" s="19"/>
      <c r="B1" s="17" t="s">
        <v>34</v>
      </c>
      <c r="C1" s="17" t="s">
        <v>35</v>
      </c>
      <c r="D1" s="17" t="s">
        <v>36</v>
      </c>
      <c r="E1" s="17" t="s">
        <v>67</v>
      </c>
      <c r="F1" s="17" t="s">
        <v>68</v>
      </c>
      <c r="G1" s="17" t="s">
        <v>39</v>
      </c>
      <c r="H1" s="17" t="s">
        <v>69</v>
      </c>
      <c r="I1" s="17" t="s">
        <v>10</v>
      </c>
    </row>
    <row r="2" spans="1:9" ht="15.75" thickBot="1" x14ac:dyDescent="0.3">
      <c r="A2" s="19"/>
      <c r="B2" s="20" t="s">
        <v>24</v>
      </c>
      <c r="C2" s="20" t="s">
        <v>42</v>
      </c>
      <c r="D2" s="20" t="s">
        <v>43</v>
      </c>
      <c r="E2" s="20" t="s">
        <v>44</v>
      </c>
      <c r="F2" s="20" t="s">
        <v>45</v>
      </c>
      <c r="G2" s="21"/>
      <c r="H2" s="20" t="s">
        <v>46</v>
      </c>
      <c r="I2" s="20" t="s">
        <v>47</v>
      </c>
    </row>
    <row r="3" spans="1:9" x14ac:dyDescent="0.25">
      <c r="A3" s="19"/>
      <c r="B3" s="38"/>
      <c r="C3" s="39" t="s">
        <v>70</v>
      </c>
      <c r="D3" s="40"/>
      <c r="E3" s="40"/>
      <c r="F3" s="40"/>
      <c r="G3" s="39" t="s">
        <v>71</v>
      </c>
      <c r="H3" s="40"/>
      <c r="I3" s="41" t="s">
        <v>72</v>
      </c>
    </row>
    <row r="4" spans="1:9" x14ac:dyDescent="0.25">
      <c r="A4" s="19"/>
      <c r="B4" s="42" t="s">
        <v>80</v>
      </c>
      <c r="C4" s="76" t="s">
        <v>138</v>
      </c>
      <c r="D4" s="77"/>
      <c r="E4" s="77"/>
      <c r="F4" s="77"/>
      <c r="G4" s="43" t="s">
        <v>146</v>
      </c>
      <c r="H4" s="43"/>
      <c r="I4" s="44">
        <v>5</v>
      </c>
    </row>
    <row r="5" spans="1:9" ht="15.75" thickBot="1" x14ac:dyDescent="0.3">
      <c r="A5" s="19"/>
      <c r="B5" s="45" t="s">
        <v>99</v>
      </c>
      <c r="C5" s="71" t="s">
        <v>145</v>
      </c>
      <c r="D5" s="72"/>
      <c r="E5" s="72"/>
      <c r="F5" s="72"/>
      <c r="G5" s="46" t="s">
        <v>139</v>
      </c>
      <c r="H5" s="46"/>
      <c r="I5" s="47">
        <v>6</v>
      </c>
    </row>
    <row r="6" spans="1:9" ht="15.75" thickBot="1" x14ac:dyDescent="0.3">
      <c r="A6" s="19"/>
      <c r="B6" s="18"/>
      <c r="C6" s="73"/>
      <c r="D6" s="73"/>
      <c r="E6" s="73"/>
      <c r="F6" s="73"/>
      <c r="G6" s="18"/>
      <c r="H6" s="52" t="s">
        <v>79</v>
      </c>
      <c r="I6" s="56">
        <f>SUM(I4:I5)</f>
        <v>11</v>
      </c>
    </row>
    <row r="7" spans="1:9" x14ac:dyDescent="0.25">
      <c r="A7" s="19"/>
      <c r="B7" s="17" t="s">
        <v>34</v>
      </c>
      <c r="C7" s="17" t="s">
        <v>35</v>
      </c>
      <c r="D7" s="17" t="s">
        <v>36</v>
      </c>
      <c r="E7" s="17" t="s">
        <v>67</v>
      </c>
      <c r="F7" s="17" t="s">
        <v>68</v>
      </c>
      <c r="G7" s="17" t="s">
        <v>39</v>
      </c>
      <c r="H7" s="17" t="s">
        <v>69</v>
      </c>
      <c r="I7" s="17" t="s">
        <v>10</v>
      </c>
    </row>
    <row r="8" spans="1:9" x14ac:dyDescent="0.25">
      <c r="A8" s="19"/>
      <c r="B8" s="20" t="s">
        <v>25</v>
      </c>
      <c r="C8" s="20" t="s">
        <v>42</v>
      </c>
      <c r="D8" s="20" t="s">
        <v>73</v>
      </c>
      <c r="E8" s="20" t="s">
        <v>48</v>
      </c>
      <c r="F8" s="20" t="s">
        <v>74</v>
      </c>
      <c r="G8" s="20"/>
      <c r="H8" s="20" t="s">
        <v>46</v>
      </c>
      <c r="I8" s="20" t="s">
        <v>47</v>
      </c>
    </row>
    <row r="9" spans="1:9" ht="15.75" thickBot="1" x14ac:dyDescent="0.3">
      <c r="A9" s="19"/>
      <c r="B9" s="18"/>
      <c r="C9" s="22" t="s">
        <v>70</v>
      </c>
      <c r="D9" s="18"/>
      <c r="E9" s="18"/>
      <c r="F9" s="18"/>
      <c r="G9" s="22" t="s">
        <v>71</v>
      </c>
      <c r="H9" s="18"/>
      <c r="I9" s="22" t="s">
        <v>72</v>
      </c>
    </row>
    <row r="10" spans="1:9" x14ac:dyDescent="0.25">
      <c r="A10" s="19"/>
      <c r="B10" s="38" t="s">
        <v>81</v>
      </c>
      <c r="C10" s="69" t="s">
        <v>140</v>
      </c>
      <c r="D10" s="70"/>
      <c r="E10" s="70"/>
      <c r="F10" s="70"/>
      <c r="G10" s="40" t="s">
        <v>141</v>
      </c>
      <c r="H10" s="40"/>
      <c r="I10" s="48">
        <v>5</v>
      </c>
    </row>
    <row r="11" spans="1:9" x14ac:dyDescent="0.25">
      <c r="A11" s="19"/>
      <c r="B11" s="42" t="s">
        <v>82</v>
      </c>
      <c r="C11" s="76" t="s">
        <v>142</v>
      </c>
      <c r="D11" s="77"/>
      <c r="E11" s="77"/>
      <c r="F11" s="77"/>
      <c r="G11" s="43" t="s">
        <v>139</v>
      </c>
      <c r="H11" s="43"/>
      <c r="I11" s="44">
        <v>6</v>
      </c>
    </row>
    <row r="12" spans="1:9" ht="15.75" thickBot="1" x14ac:dyDescent="0.3">
      <c r="A12" s="19"/>
      <c r="B12" s="45" t="s">
        <v>98</v>
      </c>
      <c r="C12" s="71" t="s">
        <v>143</v>
      </c>
      <c r="D12" s="72"/>
      <c r="E12" s="72"/>
      <c r="F12" s="72"/>
      <c r="G12" s="46" t="s">
        <v>144</v>
      </c>
      <c r="H12" s="46"/>
      <c r="I12" s="49">
        <v>5</v>
      </c>
    </row>
    <row r="13" spans="1:9" ht="15.75" thickBot="1" x14ac:dyDescent="0.3">
      <c r="A13" s="19"/>
      <c r="B13" s="18"/>
      <c r="C13" s="73"/>
      <c r="D13" s="73"/>
      <c r="E13" s="73"/>
      <c r="F13" s="73"/>
      <c r="G13" s="18"/>
      <c r="H13" s="52" t="s">
        <v>79</v>
      </c>
      <c r="I13" s="56">
        <f>SUM(I10:I12)</f>
        <v>16</v>
      </c>
    </row>
    <row r="14" spans="1:9" x14ac:dyDescent="0.25">
      <c r="A14" s="19"/>
      <c r="B14" s="17" t="s">
        <v>34</v>
      </c>
      <c r="C14" s="17" t="s">
        <v>35</v>
      </c>
      <c r="D14" s="17" t="s">
        <v>36</v>
      </c>
      <c r="E14" s="17" t="s">
        <v>67</v>
      </c>
      <c r="F14" s="17" t="s">
        <v>68</v>
      </c>
      <c r="G14" s="17" t="s">
        <v>39</v>
      </c>
      <c r="H14" s="17" t="s">
        <v>69</v>
      </c>
      <c r="I14" s="17" t="s">
        <v>10</v>
      </c>
    </row>
    <row r="15" spans="1:9" x14ac:dyDescent="0.25">
      <c r="A15" s="19"/>
      <c r="B15" s="20" t="s">
        <v>26</v>
      </c>
      <c r="C15" s="20" t="s">
        <v>42</v>
      </c>
      <c r="D15" s="20" t="s">
        <v>43</v>
      </c>
      <c r="E15" s="20" t="s">
        <v>49</v>
      </c>
      <c r="F15" s="20" t="s">
        <v>50</v>
      </c>
      <c r="G15" s="21"/>
      <c r="H15" s="20" t="s">
        <v>46</v>
      </c>
      <c r="I15" s="20" t="s">
        <v>47</v>
      </c>
    </row>
    <row r="16" spans="1:9" ht="15.75" thickBot="1" x14ac:dyDescent="0.3">
      <c r="A16" s="19"/>
      <c r="B16" s="18"/>
      <c r="C16" s="22" t="s">
        <v>70</v>
      </c>
      <c r="D16" s="18"/>
      <c r="E16" s="18"/>
      <c r="F16" s="18"/>
      <c r="G16" s="22" t="s">
        <v>71</v>
      </c>
      <c r="H16" s="18"/>
      <c r="I16" s="22" t="s">
        <v>72</v>
      </c>
    </row>
    <row r="17" spans="1:9" x14ac:dyDescent="0.25">
      <c r="A17" s="19"/>
      <c r="B17" s="38" t="s">
        <v>84</v>
      </c>
      <c r="C17" s="69" t="s">
        <v>147</v>
      </c>
      <c r="D17" s="70"/>
      <c r="E17" s="70"/>
      <c r="F17" s="70"/>
      <c r="G17" s="40" t="s">
        <v>148</v>
      </c>
      <c r="H17" s="40"/>
      <c r="I17" s="48">
        <v>5</v>
      </c>
    </row>
    <row r="18" spans="1:9" x14ac:dyDescent="0.25">
      <c r="A18" s="19"/>
      <c r="B18" s="42" t="s">
        <v>85</v>
      </c>
      <c r="C18" s="76" t="s">
        <v>149</v>
      </c>
      <c r="D18" s="77"/>
      <c r="E18" s="77"/>
      <c r="F18" s="77"/>
      <c r="G18" s="43" t="s">
        <v>141</v>
      </c>
      <c r="H18" s="43"/>
      <c r="I18" s="44">
        <v>5</v>
      </c>
    </row>
    <row r="19" spans="1:9" ht="15.75" thickBot="1" x14ac:dyDescent="0.3">
      <c r="A19" s="19"/>
      <c r="B19" s="45" t="s">
        <v>83</v>
      </c>
      <c r="C19" s="71" t="s">
        <v>150</v>
      </c>
      <c r="D19" s="72"/>
      <c r="E19" s="72"/>
      <c r="F19" s="72"/>
      <c r="G19" s="46" t="s">
        <v>139</v>
      </c>
      <c r="H19" s="46"/>
      <c r="I19" s="47">
        <v>7</v>
      </c>
    </row>
    <row r="20" spans="1:9" ht="15.75" thickBot="1" x14ac:dyDescent="0.3">
      <c r="A20" s="19"/>
      <c r="B20" s="17"/>
      <c r="C20" s="17"/>
      <c r="D20" s="17"/>
      <c r="E20" s="17"/>
      <c r="F20" s="17"/>
      <c r="G20" s="17"/>
      <c r="H20" s="52" t="s">
        <v>79</v>
      </c>
      <c r="I20" s="56">
        <f>SUM(I17:I19)</f>
        <v>17</v>
      </c>
    </row>
    <row r="21" spans="1:9" x14ac:dyDescent="0.25">
      <c r="A21" s="19"/>
      <c r="B21" s="17" t="s">
        <v>34</v>
      </c>
      <c r="C21" s="17" t="s">
        <v>35</v>
      </c>
      <c r="D21" s="17" t="s">
        <v>36</v>
      </c>
      <c r="E21" s="17" t="s">
        <v>67</v>
      </c>
      <c r="F21" s="17" t="s">
        <v>68</v>
      </c>
      <c r="G21" s="17" t="s">
        <v>39</v>
      </c>
      <c r="H21" s="17" t="s">
        <v>69</v>
      </c>
      <c r="I21" s="17" t="s">
        <v>10</v>
      </c>
    </row>
    <row r="22" spans="1:9" x14ac:dyDescent="0.25">
      <c r="A22" s="19"/>
      <c r="B22" s="20" t="s">
        <v>27</v>
      </c>
      <c r="C22" s="20" t="s">
        <v>42</v>
      </c>
      <c r="D22" s="20" t="s">
        <v>43</v>
      </c>
      <c r="E22" s="20" t="s">
        <v>51</v>
      </c>
      <c r="F22" s="20" t="s">
        <v>52</v>
      </c>
      <c r="G22" s="21"/>
      <c r="H22" s="20" t="s">
        <v>46</v>
      </c>
      <c r="I22" s="20" t="s">
        <v>47</v>
      </c>
    </row>
    <row r="23" spans="1:9" ht="15.75" thickBot="1" x14ac:dyDescent="0.3">
      <c r="A23" s="19"/>
      <c r="B23" s="18"/>
      <c r="C23" s="22" t="s">
        <v>70</v>
      </c>
      <c r="D23" s="18"/>
      <c r="E23" s="18"/>
      <c r="F23" s="18"/>
      <c r="G23" s="22" t="s">
        <v>71</v>
      </c>
      <c r="H23" s="18"/>
      <c r="I23" s="22" t="s">
        <v>72</v>
      </c>
    </row>
    <row r="24" spans="1:9" x14ac:dyDescent="0.25">
      <c r="A24" s="19"/>
      <c r="B24" s="38" t="s">
        <v>86</v>
      </c>
      <c r="C24" s="69" t="s">
        <v>151</v>
      </c>
      <c r="D24" s="70"/>
      <c r="E24" s="70"/>
      <c r="F24" s="70"/>
      <c r="G24" s="40" t="s">
        <v>144</v>
      </c>
      <c r="H24" s="40"/>
      <c r="I24" s="48">
        <v>5</v>
      </c>
    </row>
    <row r="25" spans="1:9" ht="15.75" thickBot="1" x14ac:dyDescent="0.3">
      <c r="A25" s="19"/>
      <c r="B25" s="45" t="s">
        <v>87</v>
      </c>
      <c r="C25" s="75" t="s">
        <v>170</v>
      </c>
      <c r="D25" s="75"/>
      <c r="E25" s="75"/>
      <c r="F25" s="75"/>
      <c r="G25" s="46" t="s">
        <v>146</v>
      </c>
      <c r="H25" s="46"/>
      <c r="I25" s="47">
        <v>8</v>
      </c>
    </row>
    <row r="26" spans="1:9" ht="15.75" thickBot="1" x14ac:dyDescent="0.3">
      <c r="A26" s="19"/>
      <c r="B26" s="18"/>
      <c r="C26" s="74"/>
      <c r="D26" s="73"/>
      <c r="E26" s="73"/>
      <c r="F26" s="73"/>
      <c r="G26" s="18"/>
      <c r="H26" s="52" t="s">
        <v>79</v>
      </c>
      <c r="I26" s="56">
        <f>SUM(I24:I25)</f>
        <v>13</v>
      </c>
    </row>
    <row r="27" spans="1:9" x14ac:dyDescent="0.25">
      <c r="A27" s="19"/>
      <c r="B27" s="17" t="s">
        <v>34</v>
      </c>
      <c r="C27" s="17" t="s">
        <v>35</v>
      </c>
      <c r="D27" s="17" t="s">
        <v>36</v>
      </c>
      <c r="E27" s="17" t="s">
        <v>67</v>
      </c>
      <c r="F27" s="17" t="s">
        <v>68</v>
      </c>
      <c r="G27" s="17" t="s">
        <v>39</v>
      </c>
      <c r="H27" s="17" t="s">
        <v>69</v>
      </c>
      <c r="I27" s="17" t="s">
        <v>10</v>
      </c>
    </row>
    <row r="28" spans="1:9" x14ac:dyDescent="0.25">
      <c r="A28" s="19"/>
      <c r="B28" s="20" t="s">
        <v>28</v>
      </c>
      <c r="C28" s="20" t="s">
        <v>42</v>
      </c>
      <c r="D28" s="20" t="s">
        <v>43</v>
      </c>
      <c r="E28" s="20" t="s">
        <v>53</v>
      </c>
      <c r="F28" s="20" t="s">
        <v>54</v>
      </c>
      <c r="G28" s="21"/>
      <c r="H28" s="20" t="s">
        <v>46</v>
      </c>
      <c r="I28" s="20" t="s">
        <v>47</v>
      </c>
    </row>
    <row r="29" spans="1:9" x14ac:dyDescent="0.25">
      <c r="A29" s="19"/>
      <c r="B29" s="18"/>
      <c r="C29" s="18"/>
      <c r="D29" s="18"/>
      <c r="E29" s="18"/>
      <c r="F29" s="18"/>
      <c r="G29" s="18"/>
      <c r="H29" s="18"/>
      <c r="I29" s="18"/>
    </row>
    <row r="30" spans="1:9" ht="15.75" thickBot="1" x14ac:dyDescent="0.3">
      <c r="A30" s="19"/>
      <c r="B30" s="18"/>
      <c r="C30" s="22" t="s">
        <v>70</v>
      </c>
      <c r="D30" s="18"/>
      <c r="E30" s="18"/>
      <c r="F30" s="18"/>
      <c r="G30" s="22" t="s">
        <v>71</v>
      </c>
      <c r="H30" s="18"/>
      <c r="I30" s="22" t="s">
        <v>72</v>
      </c>
    </row>
    <row r="31" spans="1:9" x14ac:dyDescent="0.25">
      <c r="A31" s="19"/>
      <c r="B31" s="38" t="s">
        <v>88</v>
      </c>
      <c r="C31" s="69" t="s">
        <v>152</v>
      </c>
      <c r="D31" s="70"/>
      <c r="E31" s="70"/>
      <c r="F31" s="70"/>
      <c r="G31" s="40" t="s">
        <v>139</v>
      </c>
      <c r="H31" s="40"/>
      <c r="I31" s="48">
        <v>6</v>
      </c>
    </row>
    <row r="32" spans="1:9" ht="15.75" thickBot="1" x14ac:dyDescent="0.3">
      <c r="A32" s="19"/>
      <c r="B32" s="45" t="s">
        <v>89</v>
      </c>
      <c r="C32" s="71" t="s">
        <v>154</v>
      </c>
      <c r="D32" s="72"/>
      <c r="E32" s="72"/>
      <c r="F32" s="72"/>
      <c r="G32" s="46" t="s">
        <v>144</v>
      </c>
      <c r="H32" s="46"/>
      <c r="I32" s="47">
        <v>7</v>
      </c>
    </row>
    <row r="33" spans="1:9" ht="15.75" thickBot="1" x14ac:dyDescent="0.3">
      <c r="A33" s="19"/>
      <c r="B33" s="18"/>
      <c r="C33" s="18"/>
      <c r="D33" s="19"/>
      <c r="E33" s="19"/>
      <c r="F33" s="19"/>
      <c r="G33" s="18"/>
      <c r="H33" s="52" t="s">
        <v>79</v>
      </c>
      <c r="I33" s="56">
        <f>SUM(I31:I32)</f>
        <v>13</v>
      </c>
    </row>
    <row r="34" spans="1:9" x14ac:dyDescent="0.25">
      <c r="A34" s="19"/>
      <c r="B34" s="17" t="s">
        <v>34</v>
      </c>
      <c r="C34" s="17" t="s">
        <v>35</v>
      </c>
      <c r="D34" s="17" t="s">
        <v>36</v>
      </c>
      <c r="E34" s="17" t="s">
        <v>67</v>
      </c>
      <c r="F34" s="17" t="s">
        <v>68</v>
      </c>
      <c r="G34" s="17" t="s">
        <v>39</v>
      </c>
      <c r="H34" s="17" t="s">
        <v>69</v>
      </c>
      <c r="I34" s="17" t="s">
        <v>10</v>
      </c>
    </row>
    <row r="35" spans="1:9" x14ac:dyDescent="0.25">
      <c r="A35" s="19"/>
      <c r="B35" s="20" t="s">
        <v>29</v>
      </c>
      <c r="C35" s="20" t="s">
        <v>42</v>
      </c>
      <c r="D35" s="20" t="s">
        <v>43</v>
      </c>
      <c r="E35" s="20" t="s">
        <v>55</v>
      </c>
      <c r="F35" s="20" t="s">
        <v>56</v>
      </c>
      <c r="G35" s="21"/>
      <c r="H35" s="20" t="s">
        <v>46</v>
      </c>
      <c r="I35" s="20" t="s">
        <v>47</v>
      </c>
    </row>
    <row r="36" spans="1:9" ht="15.75" thickBot="1" x14ac:dyDescent="0.3">
      <c r="A36" s="19"/>
      <c r="B36" s="18"/>
      <c r="C36" s="22" t="s">
        <v>70</v>
      </c>
      <c r="D36" s="18"/>
      <c r="E36" s="18"/>
      <c r="F36" s="18"/>
      <c r="G36" s="22" t="s">
        <v>71</v>
      </c>
      <c r="H36" s="18"/>
      <c r="I36" s="22" t="s">
        <v>72</v>
      </c>
    </row>
    <row r="37" spans="1:9" x14ac:dyDescent="0.25">
      <c r="A37" s="19"/>
      <c r="B37" s="38" t="s">
        <v>90</v>
      </c>
      <c r="C37" s="69" t="s">
        <v>153</v>
      </c>
      <c r="D37" s="70"/>
      <c r="E37" s="70"/>
      <c r="F37" s="70"/>
      <c r="G37" s="40" t="s">
        <v>141</v>
      </c>
      <c r="H37" s="40"/>
      <c r="I37" s="48">
        <v>7</v>
      </c>
    </row>
    <row r="38" spans="1:9" ht="15.75" thickBot="1" x14ac:dyDescent="0.3">
      <c r="A38" s="19"/>
      <c r="B38" s="45" t="s">
        <v>91</v>
      </c>
      <c r="C38" s="71" t="s">
        <v>158</v>
      </c>
      <c r="D38" s="72"/>
      <c r="E38" s="72"/>
      <c r="F38" s="72"/>
      <c r="G38" s="46" t="s">
        <v>148</v>
      </c>
      <c r="H38" s="46"/>
      <c r="I38" s="47">
        <v>7</v>
      </c>
    </row>
    <row r="39" spans="1:9" ht="15.75" thickBot="1" x14ac:dyDescent="0.3">
      <c r="A39" s="19"/>
      <c r="B39" s="18"/>
      <c r="C39" s="73"/>
      <c r="D39" s="73"/>
      <c r="E39" s="73"/>
      <c r="F39" s="73"/>
      <c r="G39" s="18"/>
      <c r="H39" s="52" t="s">
        <v>79</v>
      </c>
      <c r="I39" s="56">
        <f>SUM(I37:I38)</f>
        <v>14</v>
      </c>
    </row>
    <row r="40" spans="1:9" x14ac:dyDescent="0.25">
      <c r="A40" s="19"/>
    </row>
    <row r="41" spans="1:9" ht="21" x14ac:dyDescent="0.35">
      <c r="A41" s="19"/>
      <c r="H41" s="51" t="s">
        <v>78</v>
      </c>
      <c r="I41" s="51">
        <f>I6+I13+I20+I26+I33+I39</f>
        <v>84</v>
      </c>
    </row>
    <row r="42" spans="1:9" x14ac:dyDescent="0.25">
      <c r="A42" s="19"/>
    </row>
    <row r="43" spans="1:9" x14ac:dyDescent="0.25">
      <c r="A43" s="19"/>
    </row>
    <row r="44" spans="1:9" x14ac:dyDescent="0.25">
      <c r="A44" s="19"/>
    </row>
    <row r="45" spans="1:9" x14ac:dyDescent="0.25">
      <c r="A45" s="19"/>
    </row>
    <row r="46" spans="1:9" x14ac:dyDescent="0.25">
      <c r="A46" s="19"/>
    </row>
    <row r="47" spans="1:9" x14ac:dyDescent="0.25">
      <c r="A47" s="19"/>
    </row>
    <row r="48" spans="1:9" x14ac:dyDescent="0.25">
      <c r="A48" s="19"/>
    </row>
    <row r="49" spans="1:9" x14ac:dyDescent="0.25">
      <c r="A49" s="19"/>
    </row>
    <row r="50" spans="1:9" x14ac:dyDescent="0.25">
      <c r="A50" s="19"/>
    </row>
    <row r="51" spans="1:9" x14ac:dyDescent="0.25">
      <c r="A51" s="19"/>
    </row>
    <row r="52" spans="1:9" x14ac:dyDescent="0.25">
      <c r="A52" s="19"/>
    </row>
    <row r="54" spans="1:9" x14ac:dyDescent="0.25">
      <c r="B54" s="18"/>
      <c r="C54" s="18"/>
      <c r="D54" s="18"/>
      <c r="E54" s="18"/>
      <c r="F54" s="18"/>
      <c r="G54" s="18"/>
      <c r="H54" s="18"/>
      <c r="I54" s="18"/>
    </row>
    <row r="55" spans="1:9" x14ac:dyDescent="0.25">
      <c r="B55" s="18"/>
      <c r="C55" s="22"/>
      <c r="D55" s="18"/>
      <c r="E55" s="18"/>
      <c r="F55" s="18"/>
      <c r="G55" s="22"/>
      <c r="H55" s="18"/>
      <c r="I55" s="22"/>
    </row>
    <row r="56" spans="1:9" x14ac:dyDescent="0.25">
      <c r="B56" s="17"/>
      <c r="C56" s="17"/>
      <c r="D56" s="17"/>
      <c r="E56" s="17"/>
      <c r="F56" s="17"/>
      <c r="G56" s="17"/>
      <c r="H56" s="17"/>
      <c r="I56" s="17"/>
    </row>
    <row r="57" spans="1:9" x14ac:dyDescent="0.25">
      <c r="B57" s="18"/>
      <c r="C57" s="22"/>
      <c r="D57" s="18"/>
      <c r="E57" s="18"/>
      <c r="F57" s="18"/>
      <c r="G57" s="22"/>
      <c r="H57" s="18"/>
      <c r="I57" s="22"/>
    </row>
  </sheetData>
  <mergeCells count="18">
    <mergeCell ref="C26:F26"/>
    <mergeCell ref="C25:F25"/>
    <mergeCell ref="C4:F4"/>
    <mergeCell ref="C5:F5"/>
    <mergeCell ref="C6:F6"/>
    <mergeCell ref="C10:F10"/>
    <mergeCell ref="C11:F11"/>
    <mergeCell ref="C12:F12"/>
    <mergeCell ref="C13:F13"/>
    <mergeCell ref="C17:F17"/>
    <mergeCell ref="C18:F18"/>
    <mergeCell ref="C19:F19"/>
    <mergeCell ref="C24:F24"/>
    <mergeCell ref="C31:F31"/>
    <mergeCell ref="C32:F32"/>
    <mergeCell ref="C37:F37"/>
    <mergeCell ref="C38:F38"/>
    <mergeCell ref="C39:F3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="115" zoomScaleNormal="115" workbookViewId="0">
      <selection activeCell="I29" sqref="I29"/>
    </sheetView>
  </sheetViews>
  <sheetFormatPr baseColWidth="10" defaultColWidth="11.42578125" defaultRowHeight="15" x14ac:dyDescent="0.25"/>
  <sheetData>
    <row r="1" spans="1:9" x14ac:dyDescent="0.25">
      <c r="B1" s="17" t="s">
        <v>34</v>
      </c>
      <c r="C1" s="17" t="s">
        <v>35</v>
      </c>
      <c r="D1" s="17" t="s">
        <v>36</v>
      </c>
      <c r="E1" s="17" t="s">
        <v>67</v>
      </c>
      <c r="F1" s="17" t="s">
        <v>68</v>
      </c>
      <c r="G1" s="17" t="s">
        <v>39</v>
      </c>
      <c r="H1" s="17" t="s">
        <v>69</v>
      </c>
      <c r="I1" s="17" t="s">
        <v>10</v>
      </c>
    </row>
    <row r="2" spans="1:9" x14ac:dyDescent="0.25">
      <c r="B2" s="20" t="s">
        <v>30</v>
      </c>
      <c r="C2" s="20" t="s">
        <v>42</v>
      </c>
      <c r="D2" s="20" t="s">
        <v>66</v>
      </c>
      <c r="E2" s="20" t="s">
        <v>57</v>
      </c>
      <c r="F2" s="20" t="s">
        <v>58</v>
      </c>
      <c r="G2" s="21"/>
      <c r="H2" s="20" t="s">
        <v>46</v>
      </c>
      <c r="I2" s="20" t="s">
        <v>47</v>
      </c>
    </row>
    <row r="3" spans="1:9" ht="15.75" thickBot="1" x14ac:dyDescent="0.3">
      <c r="B3" s="18"/>
      <c r="C3" s="22" t="s">
        <v>70</v>
      </c>
      <c r="D3" s="18"/>
      <c r="E3" s="18"/>
      <c r="F3" s="18"/>
      <c r="G3" s="22" t="s">
        <v>71</v>
      </c>
      <c r="H3" s="18"/>
      <c r="I3" s="22" t="s">
        <v>72</v>
      </c>
    </row>
    <row r="4" spans="1:9" x14ac:dyDescent="0.25">
      <c r="B4" s="38" t="s">
        <v>92</v>
      </c>
      <c r="C4" s="69" t="s">
        <v>155</v>
      </c>
      <c r="D4" s="70"/>
      <c r="E4" s="70"/>
      <c r="F4" s="70"/>
      <c r="G4" s="40" t="s">
        <v>156</v>
      </c>
      <c r="H4" s="40"/>
      <c r="I4" s="48">
        <v>9</v>
      </c>
    </row>
    <row r="5" spans="1:9" x14ac:dyDescent="0.25">
      <c r="B5" s="42" t="s">
        <v>93</v>
      </c>
      <c r="C5" s="76" t="s">
        <v>157</v>
      </c>
      <c r="D5" s="77"/>
      <c r="E5" s="77"/>
      <c r="F5" s="77"/>
      <c r="G5" s="43" t="s">
        <v>146</v>
      </c>
      <c r="H5" s="43"/>
      <c r="I5" s="44">
        <v>7</v>
      </c>
    </row>
    <row r="6" spans="1:9" ht="15.75" thickBot="1" x14ac:dyDescent="0.3">
      <c r="B6" s="45" t="s">
        <v>94</v>
      </c>
      <c r="C6" s="71" t="s">
        <v>159</v>
      </c>
      <c r="D6" s="72"/>
      <c r="E6" s="72"/>
      <c r="F6" s="72"/>
      <c r="G6" s="46" t="s">
        <v>144</v>
      </c>
      <c r="H6" s="46"/>
      <c r="I6" s="47">
        <v>8</v>
      </c>
    </row>
    <row r="7" spans="1:9" ht="15.75" thickBot="1" x14ac:dyDescent="0.3">
      <c r="B7" s="17"/>
      <c r="C7" s="17"/>
      <c r="D7" s="17"/>
      <c r="E7" s="17"/>
      <c r="F7" s="17"/>
      <c r="G7" s="17"/>
      <c r="H7" s="52" t="s">
        <v>79</v>
      </c>
      <c r="I7" s="56">
        <f>SUM(I4:I6)</f>
        <v>24</v>
      </c>
    </row>
    <row r="8" spans="1:9" x14ac:dyDescent="0.25">
      <c r="B8" s="17" t="s">
        <v>34</v>
      </c>
      <c r="C8" s="17" t="s">
        <v>35</v>
      </c>
      <c r="D8" s="17" t="s">
        <v>36</v>
      </c>
      <c r="E8" s="17" t="s">
        <v>67</v>
      </c>
      <c r="F8" s="17" t="s">
        <v>68</v>
      </c>
      <c r="G8" s="17" t="s">
        <v>39</v>
      </c>
      <c r="H8" s="17" t="s">
        <v>69</v>
      </c>
      <c r="I8" s="17" t="s">
        <v>10</v>
      </c>
    </row>
    <row r="9" spans="1:9" x14ac:dyDescent="0.25">
      <c r="B9" s="20" t="s">
        <v>31</v>
      </c>
      <c r="C9" s="20" t="s">
        <v>42</v>
      </c>
      <c r="D9" s="20" t="s">
        <v>43</v>
      </c>
      <c r="E9" s="20" t="s">
        <v>59</v>
      </c>
      <c r="F9" s="20" t="s">
        <v>60</v>
      </c>
      <c r="G9" s="21"/>
      <c r="H9" s="20" t="s">
        <v>46</v>
      </c>
      <c r="I9" s="20" t="s">
        <v>47</v>
      </c>
    </row>
    <row r="10" spans="1:9" ht="15.75" thickBot="1" x14ac:dyDescent="0.3">
      <c r="B10" s="18"/>
      <c r="C10" s="22" t="s">
        <v>70</v>
      </c>
      <c r="D10" s="18"/>
      <c r="E10" s="18"/>
      <c r="F10" s="18"/>
      <c r="G10" s="22" t="s">
        <v>71</v>
      </c>
      <c r="H10" s="18"/>
      <c r="I10" s="22" t="s">
        <v>72</v>
      </c>
    </row>
    <row r="11" spans="1:9" x14ac:dyDescent="0.25">
      <c r="B11" s="38" t="s">
        <v>95</v>
      </c>
      <c r="C11" s="69" t="s">
        <v>160</v>
      </c>
      <c r="D11" s="70"/>
      <c r="E11" s="70"/>
      <c r="F11" s="70"/>
      <c r="G11" s="40" t="s">
        <v>141</v>
      </c>
      <c r="H11" s="40"/>
      <c r="I11" s="48">
        <v>8</v>
      </c>
    </row>
    <row r="12" spans="1:9" x14ac:dyDescent="0.25">
      <c r="B12" s="42" t="s">
        <v>96</v>
      </c>
      <c r="C12" s="76" t="s">
        <v>161</v>
      </c>
      <c r="D12" s="77"/>
      <c r="E12" s="77"/>
      <c r="F12" s="77"/>
      <c r="G12" s="43" t="s">
        <v>139</v>
      </c>
      <c r="H12" s="43"/>
      <c r="I12" s="44">
        <v>9</v>
      </c>
    </row>
    <row r="13" spans="1:9" ht="15.75" thickBot="1" x14ac:dyDescent="0.3">
      <c r="B13" s="45" t="s">
        <v>97</v>
      </c>
      <c r="C13" s="71" t="s">
        <v>162</v>
      </c>
      <c r="D13" s="72"/>
      <c r="E13" s="72"/>
      <c r="F13" s="72"/>
      <c r="G13" s="46" t="s">
        <v>144</v>
      </c>
      <c r="H13" s="46"/>
      <c r="I13" s="47">
        <v>8</v>
      </c>
    </row>
    <row r="14" spans="1:9" ht="15.75" thickBot="1" x14ac:dyDescent="0.3">
      <c r="H14" s="52" t="s">
        <v>79</v>
      </c>
      <c r="I14" s="56">
        <f>SUM(I11:I13)</f>
        <v>25</v>
      </c>
    </row>
    <row r="15" spans="1:9" x14ac:dyDescent="0.25">
      <c r="A15" s="19"/>
      <c r="B15" s="17"/>
      <c r="C15" s="17"/>
      <c r="D15" s="17"/>
      <c r="E15" s="17"/>
      <c r="F15" s="17"/>
      <c r="G15" s="17"/>
      <c r="H15" s="17"/>
    </row>
    <row r="16" spans="1:9" x14ac:dyDescent="0.25">
      <c r="B16" s="17" t="s">
        <v>34</v>
      </c>
      <c r="C16" s="17" t="s">
        <v>35</v>
      </c>
      <c r="D16" s="17" t="s">
        <v>36</v>
      </c>
      <c r="E16" s="17" t="s">
        <v>67</v>
      </c>
      <c r="F16" s="17" t="s">
        <v>68</v>
      </c>
      <c r="G16" s="17" t="s">
        <v>39</v>
      </c>
      <c r="H16" s="17" t="s">
        <v>69</v>
      </c>
      <c r="I16" s="17" t="s">
        <v>10</v>
      </c>
    </row>
    <row r="17" spans="2:9" x14ac:dyDescent="0.25">
      <c r="B17" s="20" t="s">
        <v>32</v>
      </c>
      <c r="C17" s="20" t="s">
        <v>42</v>
      </c>
      <c r="D17" s="20" t="s">
        <v>43</v>
      </c>
      <c r="E17" s="20" t="s">
        <v>63</v>
      </c>
      <c r="F17" s="20" t="s">
        <v>75</v>
      </c>
      <c r="G17" s="21"/>
      <c r="H17" s="20" t="s">
        <v>46</v>
      </c>
      <c r="I17" s="20" t="s">
        <v>47</v>
      </c>
    </row>
    <row r="18" spans="2:9" ht="15.75" thickBot="1" x14ac:dyDescent="0.3">
      <c r="B18" s="60"/>
      <c r="C18" s="22" t="s">
        <v>70</v>
      </c>
      <c r="D18" s="60"/>
      <c r="E18" s="60"/>
      <c r="F18" s="60"/>
      <c r="G18" s="22" t="s">
        <v>71</v>
      </c>
      <c r="H18" s="60"/>
      <c r="I18" s="22" t="s">
        <v>72</v>
      </c>
    </row>
    <row r="19" spans="2:9" x14ac:dyDescent="0.25">
      <c r="B19" s="38" t="s">
        <v>175</v>
      </c>
      <c r="C19" s="69" t="s">
        <v>163</v>
      </c>
      <c r="D19" s="69"/>
      <c r="E19" s="69"/>
      <c r="F19" s="69"/>
      <c r="G19" s="57" t="s">
        <v>148</v>
      </c>
      <c r="H19" s="57"/>
      <c r="I19" s="48">
        <v>7</v>
      </c>
    </row>
    <row r="20" spans="2:9" ht="15.75" thickBot="1" x14ac:dyDescent="0.3">
      <c r="B20" s="45" t="s">
        <v>176</v>
      </c>
      <c r="C20" s="59" t="s">
        <v>164</v>
      </c>
      <c r="D20" s="59"/>
      <c r="E20" s="59"/>
      <c r="F20" s="59"/>
      <c r="G20" s="59" t="s">
        <v>146</v>
      </c>
      <c r="H20" s="59"/>
      <c r="I20" s="47">
        <v>9</v>
      </c>
    </row>
    <row r="21" spans="2:9" ht="15.75" thickBot="1" x14ac:dyDescent="0.3">
      <c r="B21" s="60"/>
      <c r="C21" s="69"/>
      <c r="D21" s="69"/>
      <c r="E21" s="69"/>
      <c r="F21" s="69"/>
      <c r="G21" s="60"/>
      <c r="H21" s="54" t="s">
        <v>79</v>
      </c>
      <c r="I21" s="55">
        <f>SUM(I19:I20)</f>
        <v>16</v>
      </c>
    </row>
    <row r="22" spans="2:9" x14ac:dyDescent="0.25">
      <c r="B22" s="17"/>
      <c r="C22" s="17"/>
      <c r="D22" s="17"/>
      <c r="E22" s="17"/>
      <c r="F22" s="17"/>
      <c r="G22" s="17"/>
      <c r="H22" s="17"/>
      <c r="I22" s="17"/>
    </row>
    <row r="23" spans="2:9" x14ac:dyDescent="0.25">
      <c r="B23" s="17" t="s">
        <v>34</v>
      </c>
      <c r="C23" s="17" t="s">
        <v>35</v>
      </c>
      <c r="D23" s="17" t="s">
        <v>36</v>
      </c>
      <c r="E23" s="17" t="s">
        <v>67</v>
      </c>
      <c r="F23" s="17" t="s">
        <v>68</v>
      </c>
      <c r="G23" s="17" t="s">
        <v>39</v>
      </c>
      <c r="H23" s="17" t="s">
        <v>69</v>
      </c>
      <c r="I23" s="17" t="s">
        <v>10</v>
      </c>
    </row>
    <row r="24" spans="2:9" x14ac:dyDescent="0.25">
      <c r="B24" s="20" t="s">
        <v>33</v>
      </c>
      <c r="C24" s="20" t="s">
        <v>42</v>
      </c>
      <c r="D24" s="20" t="s">
        <v>43</v>
      </c>
      <c r="E24" s="20" t="s">
        <v>64</v>
      </c>
      <c r="F24" s="20" t="s">
        <v>65</v>
      </c>
      <c r="G24" s="21"/>
      <c r="H24" s="20" t="s">
        <v>46</v>
      </c>
      <c r="I24" s="20" t="s">
        <v>47</v>
      </c>
    </row>
    <row r="25" spans="2:9" ht="15.75" thickBot="1" x14ac:dyDescent="0.3">
      <c r="B25" s="60"/>
      <c r="C25" s="22" t="s">
        <v>70</v>
      </c>
      <c r="D25" s="60"/>
      <c r="E25" s="60"/>
      <c r="F25" s="60"/>
      <c r="G25" s="22" t="s">
        <v>71</v>
      </c>
      <c r="H25" s="60"/>
      <c r="I25" s="22" t="s">
        <v>72</v>
      </c>
    </row>
    <row r="26" spans="2:9" ht="15.75" thickBot="1" x14ac:dyDescent="0.3">
      <c r="B26" s="38" t="s">
        <v>172</v>
      </c>
      <c r="C26" s="69" t="s">
        <v>165</v>
      </c>
      <c r="D26" s="69"/>
      <c r="E26" s="69"/>
      <c r="F26" s="69"/>
      <c r="G26" s="57" t="s">
        <v>156</v>
      </c>
      <c r="H26" s="57"/>
      <c r="I26" s="48">
        <v>8</v>
      </c>
    </row>
    <row r="27" spans="2:9" x14ac:dyDescent="0.25">
      <c r="B27" s="38" t="s">
        <v>173</v>
      </c>
      <c r="C27" s="69" t="s">
        <v>167</v>
      </c>
      <c r="D27" s="69"/>
      <c r="E27" s="69"/>
      <c r="F27" s="69"/>
      <c r="G27" s="58" t="s">
        <v>144</v>
      </c>
      <c r="H27" s="58"/>
      <c r="I27" s="44">
        <v>7</v>
      </c>
    </row>
    <row r="28" spans="2:9" ht="15.75" thickBot="1" x14ac:dyDescent="0.3">
      <c r="B28" s="45" t="s">
        <v>177</v>
      </c>
      <c r="C28" s="71" t="s">
        <v>166</v>
      </c>
      <c r="D28" s="71"/>
      <c r="E28" s="71"/>
      <c r="F28" s="71"/>
      <c r="G28" s="59" t="s">
        <v>141</v>
      </c>
      <c r="H28" s="59"/>
      <c r="I28" s="47">
        <v>6</v>
      </c>
    </row>
    <row r="29" spans="2:9" ht="15.75" thickBot="1" x14ac:dyDescent="0.3">
      <c r="B29" s="45" t="s">
        <v>178</v>
      </c>
      <c r="C29" s="71" t="s">
        <v>168</v>
      </c>
      <c r="D29" s="71"/>
      <c r="E29" s="71"/>
      <c r="F29" s="71"/>
      <c r="G29" s="59" t="s">
        <v>169</v>
      </c>
      <c r="H29" s="59"/>
      <c r="I29" s="47">
        <v>10</v>
      </c>
    </row>
    <row r="30" spans="2:9" ht="15.75" thickBot="1" x14ac:dyDescent="0.3">
      <c r="H30" s="52" t="s">
        <v>79</v>
      </c>
      <c r="I30" s="53">
        <f>SUM(I26:I29)</f>
        <v>31</v>
      </c>
    </row>
    <row r="31" spans="2:9" x14ac:dyDescent="0.25">
      <c r="H31" s="50" t="s">
        <v>78</v>
      </c>
      <c r="I31" s="50">
        <f>I14+I7+I21+I30</f>
        <v>96</v>
      </c>
    </row>
  </sheetData>
  <mergeCells count="12">
    <mergeCell ref="C12:F12"/>
    <mergeCell ref="C13:F13"/>
    <mergeCell ref="C11:F11"/>
    <mergeCell ref="C4:F4"/>
    <mergeCell ref="C5:F5"/>
    <mergeCell ref="C6:F6"/>
    <mergeCell ref="C29:F29"/>
    <mergeCell ref="C27:F27"/>
    <mergeCell ref="C28:F28"/>
    <mergeCell ref="C19:F19"/>
    <mergeCell ref="C21:F21"/>
    <mergeCell ref="C26:F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66" zoomScaleNormal="166" workbookViewId="0">
      <selection activeCell="B9" sqref="B9"/>
    </sheetView>
  </sheetViews>
  <sheetFormatPr baseColWidth="10" defaultColWidth="9.140625" defaultRowHeight="16.5" x14ac:dyDescent="0.3"/>
  <cols>
    <col min="1" max="1" width="22.5703125" style="4" customWidth="1"/>
    <col min="2" max="2" width="11" style="3" customWidth="1"/>
    <col min="3" max="3" width="43.42578125" style="3" customWidth="1"/>
  </cols>
  <sheetData>
    <row r="1" spans="1:3" ht="17.25" thickBot="1" x14ac:dyDescent="0.35">
      <c r="C1" s="1"/>
    </row>
    <row r="2" spans="1:3" x14ac:dyDescent="0.3">
      <c r="A2" s="4" t="s">
        <v>0</v>
      </c>
      <c r="B2" s="5">
        <v>44552</v>
      </c>
      <c r="C2" s="2" t="s">
        <v>19</v>
      </c>
    </row>
    <row r="3" spans="1:3" ht="17.25" thickBot="1" x14ac:dyDescent="0.35">
      <c r="B3" s="6">
        <v>44583</v>
      </c>
      <c r="C3" s="2" t="s">
        <v>20</v>
      </c>
    </row>
    <row r="4" spans="1:3" ht="17.25" thickBot="1" x14ac:dyDescent="0.35">
      <c r="A4" s="4" t="s">
        <v>14</v>
      </c>
      <c r="B4" s="3">
        <f>NETWORKDAYS(B2,B3)</f>
        <v>23</v>
      </c>
      <c r="C4" s="2"/>
    </row>
    <row r="5" spans="1:3" ht="17.25" thickBot="1" x14ac:dyDescent="0.35">
      <c r="A5" s="4" t="s">
        <v>1</v>
      </c>
      <c r="B5" s="7">
        <v>3</v>
      </c>
      <c r="C5" s="2" t="s">
        <v>21</v>
      </c>
    </row>
    <row r="6" spans="1:3" x14ac:dyDescent="0.3">
      <c r="A6" s="4" t="s">
        <v>15</v>
      </c>
      <c r="B6" s="3">
        <f>B4-B5</f>
        <v>20</v>
      </c>
      <c r="C6" s="2"/>
    </row>
    <row r="7" spans="1:3" ht="17.25" thickBot="1" x14ac:dyDescent="0.35">
      <c r="A7" s="4" t="s">
        <v>3</v>
      </c>
      <c r="B7" s="3">
        <v>4</v>
      </c>
      <c r="C7" s="2"/>
    </row>
    <row r="8" spans="1:3" ht="17.25" thickBot="1" x14ac:dyDescent="0.35">
      <c r="A8" s="4" t="s">
        <v>22</v>
      </c>
      <c r="B8" s="8">
        <v>0.15</v>
      </c>
      <c r="C8" s="2" t="s">
        <v>23</v>
      </c>
    </row>
    <row r="9" spans="1:3" x14ac:dyDescent="0.3">
      <c r="A9" s="4" t="s">
        <v>2</v>
      </c>
      <c r="B9" s="3">
        <f>(B4-B5)*B8*B7*8</f>
        <v>96</v>
      </c>
      <c r="C9" s="2"/>
    </row>
    <row r="10" spans="1:3" x14ac:dyDescent="0.3">
      <c r="A10" s="4" t="s">
        <v>4</v>
      </c>
      <c r="B10" s="3">
        <f>IFERROR(B9/B4,0)</f>
        <v>4.1739130434782608</v>
      </c>
      <c r="C10" s="2"/>
    </row>
    <row r="11" spans="1:3" x14ac:dyDescent="0.3">
      <c r="C11" s="2"/>
    </row>
    <row r="12" spans="1:3" x14ac:dyDescent="0.3">
      <c r="C12" s="2"/>
    </row>
    <row r="13" spans="1:3" x14ac:dyDescent="0.3">
      <c r="C13" s="2"/>
    </row>
    <row r="14" spans="1:3" x14ac:dyDescent="0.3">
      <c r="C14" s="2"/>
    </row>
    <row r="15" spans="1:3" x14ac:dyDescent="0.3">
      <c r="C15" s="2"/>
    </row>
    <row r="16" spans="1:3" x14ac:dyDescent="0.3">
      <c r="C16" s="2"/>
    </row>
    <row r="17" spans="3:3" x14ac:dyDescent="0.3">
      <c r="C1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66" zoomScaleNormal="166" workbookViewId="0">
      <selection activeCell="B8" sqref="B8"/>
    </sheetView>
  </sheetViews>
  <sheetFormatPr baseColWidth="10" defaultColWidth="9.140625" defaultRowHeight="16.5" x14ac:dyDescent="0.3"/>
  <cols>
    <col min="1" max="1" width="22.5703125" style="4" customWidth="1"/>
    <col min="2" max="2" width="11" style="3" customWidth="1"/>
    <col min="3" max="3" width="43.42578125" style="3" customWidth="1"/>
  </cols>
  <sheetData>
    <row r="1" spans="1:3" ht="17.25" thickBot="1" x14ac:dyDescent="0.35">
      <c r="C1" s="1"/>
    </row>
    <row r="2" spans="1:3" x14ac:dyDescent="0.3">
      <c r="A2" s="4" t="s">
        <v>0</v>
      </c>
      <c r="B2" s="5">
        <v>44585</v>
      </c>
      <c r="C2" s="2" t="s">
        <v>19</v>
      </c>
    </row>
    <row r="3" spans="1:3" ht="17.25" thickBot="1" x14ac:dyDescent="0.35">
      <c r="B3" s="6">
        <v>44614</v>
      </c>
      <c r="C3" s="2" t="s">
        <v>20</v>
      </c>
    </row>
    <row r="4" spans="1:3" ht="17.25" thickBot="1" x14ac:dyDescent="0.35">
      <c r="A4" s="4" t="s">
        <v>14</v>
      </c>
      <c r="B4" s="3">
        <f>NETWORKDAYS(B2,B3)</f>
        <v>22</v>
      </c>
      <c r="C4" s="2"/>
    </row>
    <row r="5" spans="1:3" ht="17.25" thickBot="1" x14ac:dyDescent="0.35">
      <c r="A5" s="4" t="s">
        <v>1</v>
      </c>
      <c r="B5" s="7">
        <v>0</v>
      </c>
      <c r="C5" s="2" t="s">
        <v>21</v>
      </c>
    </row>
    <row r="6" spans="1:3" x14ac:dyDescent="0.3">
      <c r="A6" s="4" t="s">
        <v>15</v>
      </c>
      <c r="B6" s="3">
        <f>B4-B5</f>
        <v>22</v>
      </c>
      <c r="C6" s="2"/>
    </row>
    <row r="7" spans="1:3" ht="17.25" thickBot="1" x14ac:dyDescent="0.35">
      <c r="A7" s="4" t="s">
        <v>3</v>
      </c>
      <c r="B7" s="3">
        <v>4</v>
      </c>
      <c r="C7" s="2"/>
    </row>
    <row r="8" spans="1:3" ht="17.25" thickBot="1" x14ac:dyDescent="0.35">
      <c r="A8" s="4" t="s">
        <v>22</v>
      </c>
      <c r="B8" s="8">
        <v>0.13</v>
      </c>
      <c r="C8" s="2" t="s">
        <v>23</v>
      </c>
    </row>
    <row r="9" spans="1:3" x14ac:dyDescent="0.3">
      <c r="A9" s="4" t="s">
        <v>2</v>
      </c>
      <c r="B9" s="3">
        <f>(B4-B5)*B8*B7*8</f>
        <v>91.52000000000001</v>
      </c>
      <c r="C9" s="2"/>
    </row>
    <row r="10" spans="1:3" x14ac:dyDescent="0.3">
      <c r="A10" s="4" t="s">
        <v>4</v>
      </c>
      <c r="B10" s="3">
        <f>IFERROR(B9/B4,0)</f>
        <v>4.16</v>
      </c>
      <c r="C10" s="2"/>
    </row>
    <row r="11" spans="1:3" x14ac:dyDescent="0.3">
      <c r="C11" s="2"/>
    </row>
    <row r="12" spans="1:3" x14ac:dyDescent="0.3">
      <c r="C12" s="2"/>
    </row>
    <row r="13" spans="1:3" x14ac:dyDescent="0.3">
      <c r="C13" s="2"/>
    </row>
    <row r="14" spans="1:3" x14ac:dyDescent="0.3">
      <c r="C14" s="2"/>
    </row>
    <row r="15" spans="1:3" x14ac:dyDescent="0.3">
      <c r="C15" s="2"/>
    </row>
    <row r="16" spans="1:3" x14ac:dyDescent="0.3">
      <c r="C16" s="2"/>
    </row>
    <row r="17" spans="3:3" x14ac:dyDescent="0.3">
      <c r="C1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topLeftCell="A5" zoomScale="130" zoomScaleNormal="130" workbookViewId="0">
      <selection activeCell="C3" sqref="C3"/>
    </sheetView>
  </sheetViews>
  <sheetFormatPr baseColWidth="10" defaultColWidth="9.140625" defaultRowHeight="16.5" x14ac:dyDescent="0.3"/>
  <cols>
    <col min="1" max="1" width="9.140625" style="3"/>
    <col min="2" max="2" width="9.5703125" style="3" customWidth="1"/>
    <col min="3" max="3" width="11.28515625" style="3" customWidth="1"/>
    <col min="4" max="4" width="35.140625" style="3" customWidth="1"/>
    <col min="5" max="5" width="10.85546875" style="3" customWidth="1"/>
    <col min="6" max="6" width="12.42578125" style="3" customWidth="1"/>
    <col min="7" max="7" width="13.5703125" style="3" customWidth="1"/>
    <col min="8" max="16384" width="9.140625" style="3"/>
  </cols>
  <sheetData>
    <row r="2" spans="1:7" ht="33" x14ac:dyDescent="0.3">
      <c r="A2" s="9" t="s">
        <v>11</v>
      </c>
      <c r="B2" s="9" t="s">
        <v>5</v>
      </c>
      <c r="C2" s="10" t="s">
        <v>6</v>
      </c>
      <c r="D2" s="9" t="s">
        <v>7</v>
      </c>
      <c r="E2" s="10" t="s">
        <v>8</v>
      </c>
      <c r="F2" s="10" t="s">
        <v>9</v>
      </c>
      <c r="G2" s="9" t="s">
        <v>10</v>
      </c>
    </row>
    <row r="3" spans="1:7" x14ac:dyDescent="0.3">
      <c r="A3" s="11">
        <v>1</v>
      </c>
      <c r="B3" s="3">
        <f>IFERROR(B2+1,1)</f>
        <v>1</v>
      </c>
      <c r="C3" s="11">
        <v>5</v>
      </c>
      <c r="D3" s="11" t="s">
        <v>80</v>
      </c>
      <c r="E3" s="11" t="s">
        <v>146</v>
      </c>
      <c r="F3" s="11">
        <v>2</v>
      </c>
      <c r="G3" s="11" t="s">
        <v>174</v>
      </c>
    </row>
    <row r="4" spans="1:7" x14ac:dyDescent="0.3">
      <c r="A4" s="11">
        <v>1</v>
      </c>
      <c r="B4" s="3">
        <f t="shared" ref="B4:B12" si="0">IFERROR(B3+1,1)</f>
        <v>2</v>
      </c>
      <c r="C4" s="11">
        <v>6</v>
      </c>
      <c r="D4" s="12" t="s">
        <v>99</v>
      </c>
      <c r="E4" s="11" t="s">
        <v>139</v>
      </c>
      <c r="F4" s="11">
        <v>4</v>
      </c>
      <c r="G4" s="11" t="s">
        <v>174</v>
      </c>
    </row>
    <row r="5" spans="1:7" x14ac:dyDescent="0.3">
      <c r="A5" s="11">
        <v>1</v>
      </c>
      <c r="B5" s="3">
        <f t="shared" si="0"/>
        <v>3</v>
      </c>
      <c r="C5" s="11">
        <v>5</v>
      </c>
      <c r="D5" s="12" t="s">
        <v>81</v>
      </c>
      <c r="E5" s="11" t="s">
        <v>141</v>
      </c>
      <c r="F5" s="11">
        <v>2</v>
      </c>
      <c r="G5" s="11" t="s">
        <v>174</v>
      </c>
    </row>
    <row r="6" spans="1:7" x14ac:dyDescent="0.3">
      <c r="A6" s="11">
        <v>1</v>
      </c>
      <c r="B6" s="3">
        <f t="shared" si="0"/>
        <v>4</v>
      </c>
      <c r="C6" s="11">
        <v>6</v>
      </c>
      <c r="D6" s="12" t="s">
        <v>82</v>
      </c>
      <c r="E6" s="11" t="s">
        <v>139</v>
      </c>
      <c r="F6" s="11">
        <v>3</v>
      </c>
      <c r="G6" s="11" t="s">
        <v>174</v>
      </c>
    </row>
    <row r="7" spans="1:7" x14ac:dyDescent="0.3">
      <c r="A7" s="11">
        <v>1</v>
      </c>
      <c r="B7" s="3">
        <f t="shared" si="0"/>
        <v>5</v>
      </c>
      <c r="C7" s="11">
        <v>5</v>
      </c>
      <c r="D7" s="12" t="s">
        <v>98</v>
      </c>
      <c r="E7" s="11" t="s">
        <v>144</v>
      </c>
      <c r="F7" s="11">
        <v>3</v>
      </c>
      <c r="G7" s="11" t="s">
        <v>174</v>
      </c>
    </row>
    <row r="8" spans="1:7" x14ac:dyDescent="0.3">
      <c r="A8" s="11">
        <v>1</v>
      </c>
      <c r="B8" s="3">
        <f t="shared" si="0"/>
        <v>6</v>
      </c>
      <c r="C8" s="11">
        <v>5</v>
      </c>
      <c r="D8" s="12" t="s">
        <v>84</v>
      </c>
      <c r="E8" s="11" t="s">
        <v>148</v>
      </c>
      <c r="F8" s="11">
        <v>3</v>
      </c>
      <c r="G8" s="11" t="s">
        <v>174</v>
      </c>
    </row>
    <row r="9" spans="1:7" x14ac:dyDescent="0.3">
      <c r="A9" s="11">
        <v>1</v>
      </c>
      <c r="B9" s="3">
        <f t="shared" si="0"/>
        <v>7</v>
      </c>
      <c r="C9" s="11">
        <v>5</v>
      </c>
      <c r="D9" s="12" t="s">
        <v>85</v>
      </c>
      <c r="E9" s="11" t="s">
        <v>141</v>
      </c>
      <c r="F9" s="11">
        <v>2</v>
      </c>
      <c r="G9" s="11" t="s">
        <v>174</v>
      </c>
    </row>
    <row r="10" spans="1:7" x14ac:dyDescent="0.3">
      <c r="A10" s="11">
        <v>1</v>
      </c>
      <c r="B10" s="3">
        <f t="shared" si="0"/>
        <v>8</v>
      </c>
      <c r="C10" s="11">
        <v>7</v>
      </c>
      <c r="D10" s="12" t="s">
        <v>83</v>
      </c>
      <c r="E10" s="11" t="s">
        <v>139</v>
      </c>
      <c r="F10" s="11">
        <v>6</v>
      </c>
      <c r="G10" s="11" t="s">
        <v>174</v>
      </c>
    </row>
    <row r="11" spans="1:7" x14ac:dyDescent="0.3">
      <c r="A11" s="11">
        <v>1</v>
      </c>
      <c r="B11" s="3">
        <f t="shared" si="0"/>
        <v>9</v>
      </c>
      <c r="C11" s="11">
        <v>5</v>
      </c>
      <c r="D11" s="12" t="s">
        <v>86</v>
      </c>
      <c r="E11" s="11" t="s">
        <v>144</v>
      </c>
      <c r="F11" s="11">
        <v>2</v>
      </c>
      <c r="G11" s="11" t="s">
        <v>174</v>
      </c>
    </row>
    <row r="12" spans="1:7" x14ac:dyDescent="0.3">
      <c r="A12" s="11">
        <v>1</v>
      </c>
      <c r="B12" s="3">
        <f t="shared" si="0"/>
        <v>10</v>
      </c>
      <c r="C12" s="11">
        <v>8</v>
      </c>
      <c r="D12" s="11" t="s">
        <v>87</v>
      </c>
      <c r="E12" s="11" t="s">
        <v>146</v>
      </c>
      <c r="F12" s="11">
        <v>8</v>
      </c>
      <c r="G12" s="11" t="s">
        <v>174</v>
      </c>
    </row>
    <row r="13" spans="1:7" x14ac:dyDescent="0.3">
      <c r="A13" s="64">
        <v>1</v>
      </c>
      <c r="B13" s="65">
        <f>IFERROR(B12+1,1)</f>
        <v>11</v>
      </c>
      <c r="C13" s="66">
        <v>6</v>
      </c>
      <c r="D13" s="64" t="s">
        <v>88</v>
      </c>
      <c r="E13" s="67" t="s">
        <v>139</v>
      </c>
      <c r="F13" s="64">
        <v>4</v>
      </c>
      <c r="G13" s="11" t="s">
        <v>174</v>
      </c>
    </row>
    <row r="14" spans="1:7" x14ac:dyDescent="0.3">
      <c r="A14" s="64">
        <v>1</v>
      </c>
      <c r="B14" s="65">
        <f t="shared" ref="B14:B15" si="1">IFERROR(B13+1,1)</f>
        <v>12</v>
      </c>
      <c r="C14" s="66">
        <v>7</v>
      </c>
      <c r="D14" s="64" t="s">
        <v>89</v>
      </c>
      <c r="E14" s="67" t="s">
        <v>144</v>
      </c>
      <c r="F14" s="64">
        <v>6</v>
      </c>
      <c r="G14" s="11" t="s">
        <v>174</v>
      </c>
    </row>
    <row r="15" spans="1:7" x14ac:dyDescent="0.3">
      <c r="A15" s="64">
        <v>1</v>
      </c>
      <c r="B15" s="65">
        <f t="shared" si="1"/>
        <v>13</v>
      </c>
      <c r="C15" s="66">
        <v>7</v>
      </c>
      <c r="D15" s="64" t="s">
        <v>90</v>
      </c>
      <c r="E15" s="67" t="s">
        <v>141</v>
      </c>
      <c r="F15" s="64">
        <f>SprintBacklog[[#This Row],[Estimated Hours]]</f>
        <v>7</v>
      </c>
      <c r="G15" s="11" t="s">
        <v>174</v>
      </c>
    </row>
    <row r="16" spans="1:7" x14ac:dyDescent="0.3">
      <c r="A16" s="64">
        <v>1</v>
      </c>
      <c r="B16" s="65">
        <f t="shared" ref="B16" si="2">IFERROR(B15+1,1)</f>
        <v>14</v>
      </c>
      <c r="C16" s="66">
        <v>7</v>
      </c>
      <c r="D16" s="64" t="s">
        <v>91</v>
      </c>
      <c r="E16" s="67" t="s">
        <v>148</v>
      </c>
      <c r="F16" s="64">
        <f>SprintBacklog[[#This Row],[Estimated Hours]]</f>
        <v>7</v>
      </c>
      <c r="G16" s="11" t="s">
        <v>174</v>
      </c>
    </row>
    <row r="17" spans="1:7" x14ac:dyDescent="0.3">
      <c r="A17" s="68" t="s">
        <v>12</v>
      </c>
      <c r="B17" s="68"/>
      <c r="C17" s="68">
        <f>SUBTOTAL(109,SprintBacklog[Estimated Hours])</f>
        <v>84</v>
      </c>
      <c r="D17" s="68"/>
      <c r="E17" s="68"/>
      <c r="F17" s="68">
        <f>SUBTOTAL(109,SprintBacklog[Remaining Hours])</f>
        <v>59</v>
      </c>
      <c r="G17" s="68"/>
    </row>
  </sheetData>
  <dataValidations count="1">
    <dataValidation type="list" allowBlank="1" showInputMessage="1" showErrorMessage="1" sqref="G3:G16">
      <formula1>"In Progress, Completed, Blocked"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zoomScale="130" zoomScaleNormal="130" workbookViewId="0">
      <selection activeCell="C14" sqref="C14"/>
    </sheetView>
  </sheetViews>
  <sheetFormatPr baseColWidth="10" defaultColWidth="9.140625" defaultRowHeight="16.5" x14ac:dyDescent="0.3"/>
  <cols>
    <col min="1" max="1" width="9.140625" style="3"/>
    <col min="2" max="2" width="9.5703125" style="3" customWidth="1"/>
    <col min="3" max="3" width="11.28515625" style="3" customWidth="1"/>
    <col min="4" max="4" width="35.140625" style="3" customWidth="1"/>
    <col min="5" max="5" width="10.85546875" style="3" customWidth="1"/>
    <col min="6" max="6" width="12.42578125" style="3" customWidth="1"/>
    <col min="7" max="7" width="13.5703125" style="3" customWidth="1"/>
    <col min="8" max="16384" width="9.140625" style="3"/>
  </cols>
  <sheetData>
    <row r="2" spans="1:7" ht="33" x14ac:dyDescent="0.3">
      <c r="A2" s="9" t="s">
        <v>11</v>
      </c>
      <c r="B2" s="9" t="s">
        <v>5</v>
      </c>
      <c r="C2" s="10" t="s">
        <v>6</v>
      </c>
      <c r="D2" s="9" t="s">
        <v>7</v>
      </c>
      <c r="E2" s="10" t="s">
        <v>8</v>
      </c>
      <c r="F2" s="10" t="s">
        <v>9</v>
      </c>
      <c r="G2" s="9" t="s">
        <v>10</v>
      </c>
    </row>
    <row r="3" spans="1:7" x14ac:dyDescent="0.3">
      <c r="A3" s="11">
        <v>2</v>
      </c>
      <c r="B3" s="3">
        <f>IFERROR(B2+1,1)</f>
        <v>1</v>
      </c>
      <c r="C3" s="11">
        <v>9</v>
      </c>
      <c r="D3" s="11" t="s">
        <v>92</v>
      </c>
      <c r="E3" s="11" t="s">
        <v>156</v>
      </c>
      <c r="F3" s="11">
        <v>7</v>
      </c>
      <c r="G3" s="11" t="s">
        <v>174</v>
      </c>
    </row>
    <row r="4" spans="1:7" x14ac:dyDescent="0.3">
      <c r="A4" s="11">
        <v>2</v>
      </c>
      <c r="B4" s="3">
        <f t="shared" ref="B4:B12" si="0">IFERROR(B3+1,1)</f>
        <v>2</v>
      </c>
      <c r="C4" s="11">
        <v>7</v>
      </c>
      <c r="D4" s="12" t="s">
        <v>93</v>
      </c>
      <c r="E4" s="11" t="s">
        <v>146</v>
      </c>
      <c r="F4" s="11">
        <v>3</v>
      </c>
      <c r="G4" s="11" t="s">
        <v>174</v>
      </c>
    </row>
    <row r="5" spans="1:7" x14ac:dyDescent="0.3">
      <c r="A5" s="11">
        <v>2</v>
      </c>
      <c r="B5" s="3">
        <f t="shared" si="0"/>
        <v>3</v>
      </c>
      <c r="C5" s="11">
        <v>8</v>
      </c>
      <c r="D5" s="12" t="s">
        <v>94</v>
      </c>
      <c r="E5" s="11" t="s">
        <v>144</v>
      </c>
      <c r="F5" s="11">
        <v>4</v>
      </c>
      <c r="G5" s="11" t="s">
        <v>174</v>
      </c>
    </row>
    <row r="6" spans="1:7" x14ac:dyDescent="0.3">
      <c r="A6" s="11">
        <v>2</v>
      </c>
      <c r="B6" s="3">
        <f t="shared" si="0"/>
        <v>4</v>
      </c>
      <c r="C6" s="11">
        <v>8</v>
      </c>
      <c r="D6" s="12" t="s">
        <v>95</v>
      </c>
      <c r="E6" s="11" t="s">
        <v>141</v>
      </c>
      <c r="F6" s="11">
        <v>7</v>
      </c>
      <c r="G6" s="11" t="s">
        <v>174</v>
      </c>
    </row>
    <row r="7" spans="1:7" x14ac:dyDescent="0.3">
      <c r="A7" s="11">
        <v>2</v>
      </c>
      <c r="B7" s="3">
        <f t="shared" si="0"/>
        <v>5</v>
      </c>
      <c r="C7" s="11">
        <v>9</v>
      </c>
      <c r="D7" s="12" t="s">
        <v>96</v>
      </c>
      <c r="E7" s="11" t="s">
        <v>139</v>
      </c>
      <c r="F7" s="11">
        <v>2</v>
      </c>
      <c r="G7" s="11" t="s">
        <v>174</v>
      </c>
    </row>
    <row r="8" spans="1:7" x14ac:dyDescent="0.3">
      <c r="A8" s="11">
        <v>2</v>
      </c>
      <c r="B8" s="3">
        <f t="shared" si="0"/>
        <v>6</v>
      </c>
      <c r="C8" s="11">
        <v>8</v>
      </c>
      <c r="D8" s="12" t="s">
        <v>97</v>
      </c>
      <c r="E8" s="11" t="s">
        <v>144</v>
      </c>
      <c r="F8" s="11">
        <v>6</v>
      </c>
      <c r="G8" s="11" t="s">
        <v>174</v>
      </c>
    </row>
    <row r="9" spans="1:7" x14ac:dyDescent="0.3">
      <c r="A9" s="11">
        <v>2</v>
      </c>
      <c r="B9" s="3">
        <f t="shared" si="0"/>
        <v>7</v>
      </c>
      <c r="C9" s="11">
        <v>7</v>
      </c>
      <c r="D9" s="12" t="s">
        <v>175</v>
      </c>
      <c r="E9" s="11" t="s">
        <v>148</v>
      </c>
      <c r="F9" s="11">
        <v>5</v>
      </c>
      <c r="G9" s="11" t="s">
        <v>174</v>
      </c>
    </row>
    <row r="10" spans="1:7" x14ac:dyDescent="0.3">
      <c r="A10" s="11">
        <v>2</v>
      </c>
      <c r="B10" s="3">
        <f t="shared" si="0"/>
        <v>8</v>
      </c>
      <c r="C10" s="11">
        <v>9</v>
      </c>
      <c r="D10" s="12" t="s">
        <v>176</v>
      </c>
      <c r="E10" s="11" t="s">
        <v>146</v>
      </c>
      <c r="F10" s="11">
        <v>3</v>
      </c>
      <c r="G10" s="11" t="s">
        <v>174</v>
      </c>
    </row>
    <row r="11" spans="1:7" x14ac:dyDescent="0.3">
      <c r="A11" s="11">
        <v>2</v>
      </c>
      <c r="B11" s="3">
        <f t="shared" si="0"/>
        <v>9</v>
      </c>
      <c r="C11" s="11">
        <v>8</v>
      </c>
      <c r="D11" s="12" t="s">
        <v>172</v>
      </c>
      <c r="E11" s="11" t="s">
        <v>156</v>
      </c>
      <c r="F11" s="11">
        <v>8</v>
      </c>
      <c r="G11" s="11" t="s">
        <v>174</v>
      </c>
    </row>
    <row r="12" spans="1:7" x14ac:dyDescent="0.3">
      <c r="A12" s="11">
        <v>2</v>
      </c>
      <c r="B12" s="3">
        <f t="shared" si="0"/>
        <v>10</v>
      </c>
      <c r="C12" s="11">
        <v>7</v>
      </c>
      <c r="D12" s="11" t="s">
        <v>173</v>
      </c>
      <c r="E12" s="11" t="s">
        <v>144</v>
      </c>
      <c r="F12" s="11">
        <v>3</v>
      </c>
      <c r="G12" s="11" t="s">
        <v>174</v>
      </c>
    </row>
    <row r="13" spans="1:7" x14ac:dyDescent="0.3">
      <c r="A13" s="11">
        <v>2</v>
      </c>
      <c r="B13" s="65">
        <f>IFERROR(B12+1,1)</f>
        <v>11</v>
      </c>
      <c r="C13" s="66">
        <v>6</v>
      </c>
      <c r="D13" s="64" t="s">
        <v>177</v>
      </c>
      <c r="E13" s="67" t="s">
        <v>141</v>
      </c>
      <c r="F13" s="64">
        <v>1</v>
      </c>
      <c r="G13" s="11" t="s">
        <v>174</v>
      </c>
    </row>
    <row r="14" spans="1:7" x14ac:dyDescent="0.3">
      <c r="A14" s="11">
        <v>2</v>
      </c>
      <c r="B14" s="65">
        <f t="shared" ref="B14" si="1">IFERROR(B13+1,1)</f>
        <v>12</v>
      </c>
      <c r="C14" s="66">
        <v>10</v>
      </c>
      <c r="D14" s="64" t="s">
        <v>178</v>
      </c>
      <c r="E14" s="67" t="s">
        <v>169</v>
      </c>
      <c r="F14" s="64">
        <v>10</v>
      </c>
      <c r="G14" s="11" t="s">
        <v>174</v>
      </c>
    </row>
    <row r="15" spans="1:7" x14ac:dyDescent="0.3">
      <c r="A15" s="68" t="s">
        <v>12</v>
      </c>
      <c r="B15" s="68"/>
      <c r="C15" s="68">
        <f>SUBTOTAL(109,SprintBacklog6[Estimated Hours])</f>
        <v>96</v>
      </c>
      <c r="D15" s="68"/>
      <c r="E15" s="68"/>
      <c r="F15" s="68">
        <f>SUBTOTAL(109,SprintBacklog6[Remaining Hours])</f>
        <v>59</v>
      </c>
      <c r="G15" s="68"/>
    </row>
  </sheetData>
  <dataValidations count="1">
    <dataValidation type="list" allowBlank="1" showInputMessage="1" showErrorMessage="1" sqref="G3:G14">
      <formula1>"In Progress, Completed, Blocked"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23"/>
  <sheetViews>
    <sheetView topLeftCell="A5" zoomScale="80" zoomScaleNormal="80" workbookViewId="0">
      <selection activeCell="B4" sqref="B4"/>
    </sheetView>
  </sheetViews>
  <sheetFormatPr baseColWidth="10" defaultColWidth="7.85546875" defaultRowHeight="16.5" x14ac:dyDescent="0.3"/>
  <cols>
    <col min="1" max="1" width="10.28515625" style="3" customWidth="1"/>
    <col min="2" max="4" width="10.28515625" style="15" customWidth="1"/>
    <col min="5" max="16384" width="7.85546875" style="3"/>
  </cols>
  <sheetData>
    <row r="2" spans="1:5" ht="49.5" x14ac:dyDescent="0.3">
      <c r="A2" s="10" t="s">
        <v>13</v>
      </c>
      <c r="B2" s="13" t="s">
        <v>16</v>
      </c>
      <c r="C2" s="13" t="s">
        <v>17</v>
      </c>
      <c r="D2" s="13" t="s">
        <v>18</v>
      </c>
      <c r="E2" s="14"/>
    </row>
    <row r="3" spans="1:5" x14ac:dyDescent="0.3">
      <c r="A3" s="3">
        <v>0</v>
      </c>
      <c r="B3" s="15">
        <f>IFERROR(TotalHours-(Table3[[#This Row],[Work Day]]*(TotalHours/WorkingDays)),0)</f>
        <v>84</v>
      </c>
      <c r="C3" s="15">
        <f>TotalHours-(Table3[[#This Row],[Work Day]]*DevRate)</f>
        <v>84</v>
      </c>
      <c r="D3" s="15">
        <f>Table3[[#This Row],[Target Burn Down]]</f>
        <v>84</v>
      </c>
      <c r="E3" s="15"/>
    </row>
    <row r="4" spans="1:5" x14ac:dyDescent="0.3">
      <c r="A4" s="3">
        <v>1</v>
      </c>
      <c r="B4" s="15">
        <f>IFERROR(TotalHours-(Table3[[#This Row],[Work Day]]*(TotalHours/WorkingDays)),0)</f>
        <v>79.8</v>
      </c>
      <c r="C4" s="15">
        <f>TotalHours-(Table3[[#This Row],[Work Day]]*DevRate)</f>
        <v>79.826086956521735</v>
      </c>
      <c r="D4" s="16">
        <v>57</v>
      </c>
      <c r="E4" s="15"/>
    </row>
    <row r="5" spans="1:5" x14ac:dyDescent="0.3">
      <c r="A5" s="3">
        <v>2</v>
      </c>
      <c r="B5" s="15">
        <f>IFERROR(TotalHours-(Table3[[#This Row],[Work Day]]*(TotalHours/WorkingDays)),0)</f>
        <v>75.599999999999994</v>
      </c>
      <c r="C5" s="15">
        <f>TotalHours-(Table3[[#This Row],[Work Day]]*DevRate)</f>
        <v>75.652173913043484</v>
      </c>
      <c r="D5" s="16">
        <v>57</v>
      </c>
      <c r="E5" s="15"/>
    </row>
    <row r="6" spans="1:5" x14ac:dyDescent="0.3">
      <c r="A6" s="3">
        <v>3</v>
      </c>
      <c r="B6" s="15">
        <f>IFERROR(TotalHours-(Table3[[#This Row],[Work Day]]*(TotalHours/WorkingDays)),0)</f>
        <v>71.400000000000006</v>
      </c>
      <c r="C6" s="15">
        <f>TotalHours-(Table3[[#This Row],[Work Day]]*DevRate)</f>
        <v>71.478260869565219</v>
      </c>
      <c r="D6" s="16">
        <v>57</v>
      </c>
      <c r="E6" s="15"/>
    </row>
    <row r="7" spans="1:5" x14ac:dyDescent="0.3">
      <c r="A7" s="3">
        <v>4</v>
      </c>
      <c r="B7" s="15">
        <f>IFERROR(TotalHours-(Table3[[#This Row],[Work Day]]*(TotalHours/WorkingDays)),0)</f>
        <v>67.2</v>
      </c>
      <c r="C7" s="15">
        <f>TotalHours-(Table3[[#This Row],[Work Day]]*DevRate)</f>
        <v>67.304347826086953</v>
      </c>
      <c r="D7" s="16">
        <v>57</v>
      </c>
      <c r="E7" s="15"/>
    </row>
    <row r="8" spans="1:5" x14ac:dyDescent="0.3">
      <c r="A8" s="3">
        <v>5</v>
      </c>
      <c r="B8" s="15">
        <f>IFERROR(TotalHours-(Table3[[#This Row],[Work Day]]*(TotalHours/WorkingDays)),0)</f>
        <v>63</v>
      </c>
      <c r="C8" s="15">
        <f>TotalHours-(Table3[[#This Row],[Work Day]]*DevRate)</f>
        <v>63.130434782608695</v>
      </c>
      <c r="D8" s="16">
        <v>57</v>
      </c>
      <c r="E8" s="15"/>
    </row>
    <row r="9" spans="1:5" x14ac:dyDescent="0.3">
      <c r="A9" s="3">
        <v>6</v>
      </c>
      <c r="B9" s="15">
        <f>IFERROR(TotalHours-(Table3[[#This Row],[Work Day]]*(TotalHours/WorkingDays)),0)</f>
        <v>58.8</v>
      </c>
      <c r="C9" s="15">
        <f>TotalHours-(Table3[[#This Row],[Work Day]]*DevRate)</f>
        <v>58.956521739130437</v>
      </c>
      <c r="D9" s="16">
        <v>57</v>
      </c>
      <c r="E9" s="15"/>
    </row>
    <row r="10" spans="1:5" x14ac:dyDescent="0.3">
      <c r="A10" s="3">
        <v>7</v>
      </c>
      <c r="B10" s="15">
        <f>IFERROR(TotalHours-(Table3[[#This Row],[Work Day]]*(TotalHours/WorkingDays)),0)</f>
        <v>54.599999999999994</v>
      </c>
      <c r="C10" s="15">
        <f>TotalHours-(Table3[[#This Row],[Work Day]]*DevRate)</f>
        <v>54.782608695652172</v>
      </c>
      <c r="D10" s="16">
        <v>57</v>
      </c>
      <c r="E10" s="15"/>
    </row>
    <row r="11" spans="1:5" x14ac:dyDescent="0.3">
      <c r="A11" s="3">
        <v>8</v>
      </c>
      <c r="B11" s="15">
        <f>IFERROR(TotalHours-(Table3[[#This Row],[Work Day]]*(TotalHours/WorkingDays)),0)</f>
        <v>50.4</v>
      </c>
      <c r="C11" s="15">
        <f>TotalHours-(Table3[[#This Row],[Work Day]]*DevRate)</f>
        <v>50.608695652173914</v>
      </c>
      <c r="D11" s="16">
        <v>57</v>
      </c>
      <c r="E11" s="15"/>
    </row>
    <row r="12" spans="1:5" x14ac:dyDescent="0.3">
      <c r="A12" s="3">
        <v>9</v>
      </c>
      <c r="B12" s="15">
        <f>IFERROR(TotalHours-(Table3[[#This Row],[Work Day]]*(TotalHours/WorkingDays)),0)</f>
        <v>46.199999999999996</v>
      </c>
      <c r="C12" s="15">
        <f>TotalHours-(Table3[[#This Row],[Work Day]]*DevRate)</f>
        <v>46.434782608695656</v>
      </c>
      <c r="D12" s="16">
        <v>57</v>
      </c>
      <c r="E12" s="15"/>
    </row>
    <row r="13" spans="1:5" x14ac:dyDescent="0.3">
      <c r="A13" s="3">
        <v>10</v>
      </c>
      <c r="B13" s="15">
        <f>IFERROR(TotalHours-(Table3[[#This Row],[Work Day]]*(TotalHours/WorkingDays)),0)</f>
        <v>42</v>
      </c>
      <c r="C13" s="15">
        <f>TotalHours-(Table3[[#This Row],[Work Day]]*DevRate)</f>
        <v>42.260869565217391</v>
      </c>
      <c r="D13" s="16">
        <v>57</v>
      </c>
      <c r="E13" s="15"/>
    </row>
    <row r="14" spans="1:5" x14ac:dyDescent="0.3">
      <c r="A14" s="3">
        <v>11</v>
      </c>
      <c r="B14" s="15">
        <f>IFERROR(TotalHours-(Table3[[#This Row],[Work Day]]*(TotalHours/WorkingDays)),0)</f>
        <v>37.799999999999997</v>
      </c>
      <c r="C14" s="15">
        <f>TotalHours-(Table3[[#This Row],[Work Day]]*DevRate)</f>
        <v>38.086956521739133</v>
      </c>
      <c r="D14" s="16">
        <v>57</v>
      </c>
    </row>
    <row r="15" spans="1:5" x14ac:dyDescent="0.3">
      <c r="A15" s="3">
        <v>12</v>
      </c>
      <c r="B15" s="15">
        <f>IFERROR(TotalHours-(Table3[[#This Row],[Work Day]]*(TotalHours/WorkingDays)),0)</f>
        <v>33.599999999999994</v>
      </c>
      <c r="C15" s="15">
        <f>TotalHours-(Table3[[#This Row],[Work Day]]*DevRate)</f>
        <v>33.913043478260875</v>
      </c>
      <c r="D15" s="16">
        <v>57</v>
      </c>
    </row>
    <row r="16" spans="1:5" x14ac:dyDescent="0.3">
      <c r="A16" s="3">
        <v>13</v>
      </c>
      <c r="B16" s="15">
        <f>IFERROR(TotalHours-(Table3[[#This Row],[Work Day]]*(TotalHours/WorkingDays)),0)</f>
        <v>29.4</v>
      </c>
      <c r="C16" s="15">
        <f>TotalHours-(Table3[[#This Row],[Work Day]]*DevRate)</f>
        <v>29.739130434782609</v>
      </c>
      <c r="D16" s="16">
        <v>57</v>
      </c>
    </row>
    <row r="17" spans="1:4" x14ac:dyDescent="0.3">
      <c r="A17" s="3">
        <v>14</v>
      </c>
      <c r="B17" s="15">
        <f>IFERROR(TotalHours-(Table3[[#This Row],[Work Day]]*(TotalHours/WorkingDays)),0)</f>
        <v>25.199999999999996</v>
      </c>
      <c r="C17" s="15">
        <f>TotalHours-(Table3[[#This Row],[Work Day]]*DevRate)</f>
        <v>25.565217391304351</v>
      </c>
      <c r="D17" s="16">
        <v>57</v>
      </c>
    </row>
    <row r="18" spans="1:4" x14ac:dyDescent="0.3">
      <c r="A18" s="3">
        <v>15</v>
      </c>
      <c r="B18" s="15">
        <f>IFERROR(TotalHours-(Table3[[#This Row],[Work Day]]*(TotalHours/WorkingDays)),0)</f>
        <v>21</v>
      </c>
      <c r="C18" s="15">
        <f>TotalHours-(Table3[[#This Row],[Work Day]]*DevRate)</f>
        <v>21.391304347826086</v>
      </c>
      <c r="D18" s="16">
        <v>57</v>
      </c>
    </row>
    <row r="19" spans="1:4" x14ac:dyDescent="0.3">
      <c r="A19" s="3">
        <v>16</v>
      </c>
      <c r="B19" s="15">
        <f>IFERROR(TotalHours-(Table3[[#This Row],[Work Day]]*(TotalHours/WorkingDays)),0)</f>
        <v>16.799999999999997</v>
      </c>
      <c r="C19" s="15">
        <f>TotalHours-(Table3[[#This Row],[Work Day]]*DevRate)</f>
        <v>17.217391304347828</v>
      </c>
      <c r="D19" s="16">
        <v>57</v>
      </c>
    </row>
    <row r="20" spans="1:4" x14ac:dyDescent="0.3">
      <c r="A20" s="3">
        <v>17</v>
      </c>
      <c r="B20" s="15">
        <f>IFERROR(TotalHours-(Table3[[#This Row],[Work Day]]*(TotalHours/WorkingDays)),0)</f>
        <v>12.599999999999994</v>
      </c>
      <c r="C20" s="15">
        <f>TotalHours-(Table3[[#This Row],[Work Day]]*DevRate)</f>
        <v>13.043478260869563</v>
      </c>
      <c r="D20" s="16">
        <v>57</v>
      </c>
    </row>
    <row r="21" spans="1:4" x14ac:dyDescent="0.3">
      <c r="A21" s="3">
        <v>18</v>
      </c>
      <c r="B21" s="15">
        <f>IFERROR(TotalHours-(Table3[[#This Row],[Work Day]]*(TotalHours/WorkingDays)),0)</f>
        <v>8.3999999999999915</v>
      </c>
      <c r="C21" s="15">
        <f>TotalHours-(Table3[[#This Row],[Work Day]]*DevRate)</f>
        <v>8.8695652173913118</v>
      </c>
      <c r="D21" s="16">
        <v>57</v>
      </c>
    </row>
    <row r="22" spans="1:4" x14ac:dyDescent="0.3">
      <c r="A22" s="3">
        <v>19</v>
      </c>
      <c r="B22" s="15">
        <f>IFERROR(TotalHours-(Table3[[#This Row],[Work Day]]*(TotalHours/WorkingDays)),0)</f>
        <v>4.2000000000000028</v>
      </c>
      <c r="C22" s="15">
        <f>TotalHours-(Table3[[#This Row],[Work Day]]*DevRate)</f>
        <v>4.6956521739130466</v>
      </c>
      <c r="D22" s="16">
        <v>57</v>
      </c>
    </row>
    <row r="23" spans="1:4" x14ac:dyDescent="0.3">
      <c r="A23" s="3">
        <v>20</v>
      </c>
      <c r="B23" s="15">
        <f>IFERROR(TotalHours-(Table3[[#This Row],[Work Day]]*(TotalHours/WorkingDays)),0)</f>
        <v>0</v>
      </c>
      <c r="C23" s="15">
        <f>TotalHours-(Table3[[#This Row],[Work Day]]*DevRate)</f>
        <v>0.52173913043478137</v>
      </c>
      <c r="D23" s="16">
        <v>57</v>
      </c>
    </row>
  </sheetData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5"/>
  <sheetViews>
    <sheetView workbookViewId="0">
      <selection activeCell="C4" sqref="C4"/>
    </sheetView>
  </sheetViews>
  <sheetFormatPr baseColWidth="10" defaultRowHeight="15" x14ac:dyDescent="0.25"/>
  <sheetData>
    <row r="1" spans="1:16" ht="16.5" x14ac:dyDescent="0.3">
      <c r="A1" s="3"/>
      <c r="B1" s="15"/>
      <c r="C1" s="15"/>
      <c r="D1" s="15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32.25" customHeight="1" x14ac:dyDescent="0.3">
      <c r="A2" s="10" t="s">
        <v>13</v>
      </c>
      <c r="B2" s="13" t="s">
        <v>16</v>
      </c>
      <c r="C2" s="13" t="s">
        <v>17</v>
      </c>
      <c r="D2" s="13" t="s">
        <v>18</v>
      </c>
      <c r="E2" s="14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6.5" x14ac:dyDescent="0.3">
      <c r="A3" s="3">
        <v>0</v>
      </c>
      <c r="B3" s="15">
        <f>IFERROR(SprintBacklog6[[#Totals],[Estimated Hours]]-(Table38[[#This Row],[Work Day]]*(SprintBacklog6[[#Totals],[Estimated Hours]]/Sprint2Info!WorkingDays)),0)</f>
        <v>96</v>
      </c>
      <c r="C3" s="15">
        <f>SprintBacklog6[[#Totals],[Estimated Hours]]-(Table38[[#This Row],[Work Day]]*Sprint2Info!DevRate)</f>
        <v>96</v>
      </c>
      <c r="D3" s="15">
        <f>Table38[[#This Row],[Target Burn Down]]</f>
        <v>96</v>
      </c>
      <c r="E3" s="15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6.5" x14ac:dyDescent="0.3">
      <c r="A4" s="3">
        <v>1</v>
      </c>
      <c r="B4" s="15">
        <f>IFERROR(SprintBacklog6[[#Totals],[Estimated Hours]]-(Table38[[#This Row],[Work Day]]*(SprintBacklog6[[#Totals],[Estimated Hours]]/Sprint2Info!WorkingDays)),0)</f>
        <v>91.63636363636364</v>
      </c>
      <c r="C4" s="15">
        <f>SprintBacklog6[[#Totals],[Estimated Hours]]-(Table38[[#This Row],[Work Day]]*Sprint2Info!DevRate)</f>
        <v>91.84</v>
      </c>
      <c r="D4" s="16">
        <v>59</v>
      </c>
      <c r="E4" s="15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6.5" x14ac:dyDescent="0.3">
      <c r="A5" s="3">
        <v>2</v>
      </c>
      <c r="B5" s="15">
        <f>IFERROR(SprintBacklog6[[#Totals],[Estimated Hours]]-(Table38[[#This Row],[Work Day]]*(SprintBacklog6[[#Totals],[Estimated Hours]]/Sprint2Info!WorkingDays)),0)</f>
        <v>87.27272727272728</v>
      </c>
      <c r="C5" s="15">
        <f>SprintBacklog6[[#Totals],[Estimated Hours]]-(Table38[[#This Row],[Work Day]]*Sprint2Info!DevRate)</f>
        <v>87.68</v>
      </c>
      <c r="D5" s="16">
        <v>59</v>
      </c>
      <c r="E5" s="15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16.5" x14ac:dyDescent="0.3">
      <c r="A6" s="3">
        <v>3</v>
      </c>
      <c r="B6" s="15">
        <f>IFERROR(SprintBacklog6[[#Totals],[Estimated Hours]]-(Table38[[#This Row],[Work Day]]*(SprintBacklog6[[#Totals],[Estimated Hours]]/Sprint2Info!WorkingDays)),0)</f>
        <v>82.909090909090907</v>
      </c>
      <c r="C6" s="15">
        <f>SprintBacklog6[[#Totals],[Estimated Hours]]-(Table38[[#This Row],[Work Day]]*Sprint2Info!DevRate)</f>
        <v>83.52</v>
      </c>
      <c r="D6" s="16">
        <v>59</v>
      </c>
      <c r="E6" s="15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16.5" x14ac:dyDescent="0.3">
      <c r="A7" s="3">
        <v>4</v>
      </c>
      <c r="B7" s="15">
        <f>IFERROR(SprintBacklog6[[#Totals],[Estimated Hours]]-(Table38[[#This Row],[Work Day]]*(SprintBacklog6[[#Totals],[Estimated Hours]]/Sprint2Info!WorkingDays)),0)</f>
        <v>78.545454545454547</v>
      </c>
      <c r="C7" s="15">
        <f>SprintBacklog6[[#Totals],[Estimated Hours]]-(Table38[[#This Row],[Work Day]]*Sprint2Info!DevRate)</f>
        <v>79.36</v>
      </c>
      <c r="D7" s="16">
        <v>59</v>
      </c>
      <c r="E7" s="15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16.5" x14ac:dyDescent="0.3">
      <c r="A8" s="3">
        <v>5</v>
      </c>
      <c r="B8" s="15">
        <f>IFERROR(SprintBacklog6[[#Totals],[Estimated Hours]]-(Table38[[#This Row],[Work Day]]*(SprintBacklog6[[#Totals],[Estimated Hours]]/Sprint2Info!WorkingDays)),0)</f>
        <v>74.181818181818187</v>
      </c>
      <c r="C8" s="15">
        <f>SprintBacklog6[[#Totals],[Estimated Hours]]-(Table38[[#This Row],[Work Day]]*Sprint2Info!DevRate)</f>
        <v>75.2</v>
      </c>
      <c r="D8" s="16">
        <v>59</v>
      </c>
      <c r="E8" s="15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6.5" x14ac:dyDescent="0.3">
      <c r="A9" s="3">
        <v>6</v>
      </c>
      <c r="B9" s="15">
        <f>IFERROR(SprintBacklog6[[#Totals],[Estimated Hours]]-(Table38[[#This Row],[Work Day]]*(SprintBacklog6[[#Totals],[Estimated Hours]]/Sprint2Info!WorkingDays)),0)</f>
        <v>69.818181818181813</v>
      </c>
      <c r="C9" s="15">
        <f>SprintBacklog6[[#Totals],[Estimated Hours]]-(Table38[[#This Row],[Work Day]]*Sprint2Info!DevRate)</f>
        <v>71.039999999999992</v>
      </c>
      <c r="D9" s="16">
        <v>59</v>
      </c>
      <c r="E9" s="15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6.5" x14ac:dyDescent="0.3">
      <c r="A10" s="3">
        <v>7</v>
      </c>
      <c r="B10" s="15">
        <f>IFERROR(SprintBacklog6[[#Totals],[Estimated Hours]]-(Table38[[#This Row],[Work Day]]*(SprintBacklog6[[#Totals],[Estimated Hours]]/Sprint2Info!WorkingDays)),0)</f>
        <v>65.454545454545453</v>
      </c>
      <c r="C10" s="15">
        <f>SprintBacklog6[[#Totals],[Estimated Hours]]-(Table38[[#This Row],[Work Day]]*Sprint2Info!DevRate)</f>
        <v>66.88</v>
      </c>
      <c r="D10" s="16">
        <v>59</v>
      </c>
      <c r="E10" s="1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6.5" x14ac:dyDescent="0.3">
      <c r="A11" s="3">
        <v>8</v>
      </c>
      <c r="B11" s="15">
        <f>IFERROR(SprintBacklog6[[#Totals],[Estimated Hours]]-(Table38[[#This Row],[Work Day]]*(SprintBacklog6[[#Totals],[Estimated Hours]]/Sprint2Info!WorkingDays)),0)</f>
        <v>61.090909090909093</v>
      </c>
      <c r="C11" s="15">
        <f>SprintBacklog6[[#Totals],[Estimated Hours]]-(Table38[[#This Row],[Work Day]]*Sprint2Info!DevRate)</f>
        <v>62.72</v>
      </c>
      <c r="D11" s="16">
        <v>59</v>
      </c>
      <c r="E11" s="1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16.5" x14ac:dyDescent="0.3">
      <c r="A12" s="3">
        <v>9</v>
      </c>
      <c r="B12" s="15">
        <f>IFERROR(SprintBacklog6[[#Totals],[Estimated Hours]]-(Table38[[#This Row],[Work Day]]*(SprintBacklog6[[#Totals],[Estimated Hours]]/Sprint2Info!WorkingDays)),0)</f>
        <v>56.727272727272734</v>
      </c>
      <c r="C12" s="15">
        <f>SprintBacklog6[[#Totals],[Estimated Hours]]-(Table38[[#This Row],[Work Day]]*Sprint2Info!DevRate)</f>
        <v>58.56</v>
      </c>
      <c r="D12" s="16">
        <v>59</v>
      </c>
      <c r="E12" s="1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16.5" x14ac:dyDescent="0.3">
      <c r="A13" s="3">
        <v>10</v>
      </c>
      <c r="B13" s="15">
        <f>IFERROR(SprintBacklog6[[#Totals],[Estimated Hours]]-(Table38[[#This Row],[Work Day]]*(SprintBacklog6[[#Totals],[Estimated Hours]]/Sprint2Info!WorkingDays)),0)</f>
        <v>52.363636363636367</v>
      </c>
      <c r="C13" s="15">
        <f>SprintBacklog6[[#Totals],[Estimated Hours]]-(Table38[[#This Row],[Work Day]]*Sprint2Info!DevRate)</f>
        <v>54.4</v>
      </c>
      <c r="D13" s="16">
        <v>59</v>
      </c>
      <c r="E13" s="1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16.5" x14ac:dyDescent="0.3">
      <c r="A14" s="3">
        <v>11</v>
      </c>
      <c r="B14" s="15">
        <f>IFERROR(SprintBacklog6[[#Totals],[Estimated Hours]]-(Table38[[#This Row],[Work Day]]*(SprintBacklog6[[#Totals],[Estimated Hours]]/Sprint2Info!WorkingDays)),0)</f>
        <v>48</v>
      </c>
      <c r="C14" s="15">
        <f>SprintBacklog6[[#Totals],[Estimated Hours]]-(Table38[[#This Row],[Work Day]]*Sprint2Info!DevRate)</f>
        <v>50.239999999999995</v>
      </c>
      <c r="D14" s="16">
        <v>59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16.5" x14ac:dyDescent="0.3">
      <c r="A15" s="3">
        <v>12</v>
      </c>
      <c r="B15" s="15">
        <f>IFERROR(SprintBacklog6[[#Totals],[Estimated Hours]]-(Table38[[#This Row],[Work Day]]*(SprintBacklog6[[#Totals],[Estimated Hours]]/Sprint2Info!WorkingDays)),0)</f>
        <v>43.63636363636364</v>
      </c>
      <c r="C15" s="15">
        <f>SprintBacklog6[[#Totals],[Estimated Hours]]-(Table38[[#This Row],[Work Day]]*Sprint2Info!DevRate)</f>
        <v>46.08</v>
      </c>
      <c r="D15" s="16">
        <v>59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16.5" x14ac:dyDescent="0.3">
      <c r="A16" s="3">
        <v>13</v>
      </c>
      <c r="B16" s="15">
        <f>IFERROR(SprintBacklog6[[#Totals],[Estimated Hours]]-(Table38[[#This Row],[Work Day]]*(SprintBacklog6[[#Totals],[Estimated Hours]]/Sprint2Info!WorkingDays)),0)</f>
        <v>39.27272727272728</v>
      </c>
      <c r="C16" s="15">
        <f>SprintBacklog6[[#Totals],[Estimated Hours]]-(Table38[[#This Row],[Work Day]]*Sprint2Info!DevRate)</f>
        <v>41.92</v>
      </c>
      <c r="D16" s="16">
        <v>59</v>
      </c>
    </row>
    <row r="17" spans="1:4" ht="16.5" x14ac:dyDescent="0.3">
      <c r="A17" s="3">
        <v>14</v>
      </c>
      <c r="B17" s="15">
        <f>IFERROR(SprintBacklog6[[#Totals],[Estimated Hours]]-(Table38[[#This Row],[Work Day]]*(SprintBacklog6[[#Totals],[Estimated Hours]]/Sprint2Info!WorkingDays)),0)</f>
        <v>34.909090909090914</v>
      </c>
      <c r="C17" s="15">
        <f>SprintBacklog6[[#Totals],[Estimated Hours]]-(Table38[[#This Row],[Work Day]]*Sprint2Info!DevRate)</f>
        <v>37.76</v>
      </c>
      <c r="D17" s="16">
        <v>59</v>
      </c>
    </row>
    <row r="18" spans="1:4" ht="16.5" x14ac:dyDescent="0.3">
      <c r="A18" s="3">
        <v>15</v>
      </c>
      <c r="B18" s="15">
        <f>IFERROR(SprintBacklog6[[#Totals],[Estimated Hours]]-(Table38[[#This Row],[Work Day]]*(SprintBacklog6[[#Totals],[Estimated Hours]]/Sprint2Info!WorkingDays)),0)</f>
        <v>30.545454545454547</v>
      </c>
      <c r="C18" s="15">
        <f>SprintBacklog6[[#Totals],[Estimated Hours]]-(Table38[[#This Row],[Work Day]]*Sprint2Info!DevRate)</f>
        <v>33.599999999999994</v>
      </c>
      <c r="D18" s="16">
        <v>59</v>
      </c>
    </row>
    <row r="19" spans="1:4" ht="16.5" x14ac:dyDescent="0.3">
      <c r="A19" s="3">
        <v>16</v>
      </c>
      <c r="B19" s="15">
        <f>IFERROR(SprintBacklog6[[#Totals],[Estimated Hours]]-(Table38[[#This Row],[Work Day]]*(SprintBacklog6[[#Totals],[Estimated Hours]]/Sprint2Info!WorkingDays)),0)</f>
        <v>26.181818181818187</v>
      </c>
      <c r="C19" s="15">
        <f>SprintBacklog6[[#Totals],[Estimated Hours]]-(Table38[[#This Row],[Work Day]]*Sprint2Info!DevRate)</f>
        <v>29.439999999999998</v>
      </c>
      <c r="D19" s="16">
        <v>59</v>
      </c>
    </row>
    <row r="20" spans="1:4" ht="16.5" x14ac:dyDescent="0.3">
      <c r="A20" s="3">
        <v>17</v>
      </c>
      <c r="B20" s="15">
        <f>IFERROR(SprintBacklog6[[#Totals],[Estimated Hours]]-(Table38[[#This Row],[Work Day]]*(SprintBacklog6[[#Totals],[Estimated Hours]]/Sprint2Info!WorkingDays)),0)</f>
        <v>21.818181818181827</v>
      </c>
      <c r="C20" s="15">
        <f>SprintBacklog6[[#Totals],[Estimated Hours]]-(Table38[[#This Row],[Work Day]]*Sprint2Info!DevRate)</f>
        <v>25.28</v>
      </c>
      <c r="D20" s="16">
        <v>59</v>
      </c>
    </row>
    <row r="21" spans="1:4" ht="16.5" x14ac:dyDescent="0.3">
      <c r="A21" s="3">
        <v>18</v>
      </c>
      <c r="B21" s="15">
        <f>IFERROR(SprintBacklog6[[#Totals],[Estimated Hours]]-(Table38[[#This Row],[Work Day]]*(SprintBacklog6[[#Totals],[Estimated Hours]]/Sprint2Info!WorkingDays)),0)</f>
        <v>17.454545454545467</v>
      </c>
      <c r="C21" s="15">
        <f>SprintBacklog6[[#Totals],[Estimated Hours]]-(Table38[[#This Row],[Work Day]]*Sprint2Info!DevRate)</f>
        <v>21.120000000000005</v>
      </c>
      <c r="D21" s="16">
        <v>59</v>
      </c>
    </row>
    <row r="22" spans="1:4" ht="16.5" x14ac:dyDescent="0.3">
      <c r="A22" s="3">
        <v>19</v>
      </c>
      <c r="B22" s="15">
        <f>IFERROR(SprintBacklog6[[#Totals],[Estimated Hours]]-(Table38[[#This Row],[Work Day]]*(SprintBacklog6[[#Totals],[Estimated Hours]]/Sprint2Info!WorkingDays)),0)</f>
        <v>13.090909090909093</v>
      </c>
      <c r="C22" s="15">
        <f>SprintBacklog6[[#Totals],[Estimated Hours]]-(Table38[[#This Row],[Work Day]]*Sprint2Info!DevRate)</f>
        <v>16.959999999999994</v>
      </c>
      <c r="D22" s="16">
        <v>59</v>
      </c>
    </row>
    <row r="23" spans="1:4" ht="16.5" x14ac:dyDescent="0.3">
      <c r="A23" s="3">
        <v>20</v>
      </c>
      <c r="B23" s="15">
        <f>IFERROR(SprintBacklog6[[#Totals],[Estimated Hours]]-(Table38[[#This Row],[Work Day]]*(SprintBacklog6[[#Totals],[Estimated Hours]]/Sprint2Info!WorkingDays)),0)</f>
        <v>8.7272727272727337</v>
      </c>
      <c r="C23" s="15">
        <f>SprintBacklog6[[#Totals],[Estimated Hours]]-(Table38[[#This Row],[Work Day]]*Sprint2Info!DevRate)</f>
        <v>12.799999999999997</v>
      </c>
      <c r="D23" s="16">
        <v>59</v>
      </c>
    </row>
    <row r="24" spans="1:4" ht="16.5" x14ac:dyDescent="0.3">
      <c r="A24" s="3">
        <v>21</v>
      </c>
      <c r="B24" s="15">
        <f>IFERROR(SprintBacklog6[[#Totals],[Estimated Hours]]-(Table38[[#This Row],[Work Day]]*(SprintBacklog6[[#Totals],[Estimated Hours]]/Sprint2Info!WorkingDays)),0)</f>
        <v>4.363636363636374</v>
      </c>
      <c r="C24" s="15">
        <f>SprintBacklog6[[#Totals],[Estimated Hours]]-(Table38[[#This Row],[Work Day]]*Sprint2Info!DevRate)</f>
        <v>8.64</v>
      </c>
      <c r="D24" s="16">
        <v>59</v>
      </c>
    </row>
    <row r="25" spans="1:4" ht="16.5" x14ac:dyDescent="0.3">
      <c r="A25" s="3">
        <v>22</v>
      </c>
      <c r="B25" s="15">
        <f>IFERROR(SprintBacklog6[[#Totals],[Estimated Hours]]-(Table38[[#This Row],[Work Day]]*(SprintBacklog6[[#Totals],[Estimated Hours]]/Sprint2Info!WorkingDays)),0)</f>
        <v>0</v>
      </c>
      <c r="C25" s="15">
        <f>SprintBacklog6[[#Totals],[Estimated Hours]]-(Table38[[#This Row],[Work Day]]*Sprint2Info!DevRate)</f>
        <v>4.4799999999999898</v>
      </c>
      <c r="D25" s="16">
        <v>59</v>
      </c>
    </row>
  </sheetData>
  <pageMargins left="0.7" right="0.7" top="0.75" bottom="0.75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12</vt:i4>
      </vt:variant>
    </vt:vector>
  </HeadingPairs>
  <TitlesOfParts>
    <vt:vector size="21" baseType="lpstr">
      <vt:lpstr>BackLog</vt:lpstr>
      <vt:lpstr>Sprint1</vt:lpstr>
      <vt:lpstr>Sprint2</vt:lpstr>
      <vt:lpstr>Sprint1Info</vt:lpstr>
      <vt:lpstr>Sprint2Info</vt:lpstr>
      <vt:lpstr>Backlog1Table</vt:lpstr>
      <vt:lpstr>Backlog2Table</vt:lpstr>
      <vt:lpstr>BurnDown1Table</vt:lpstr>
      <vt:lpstr>BurnDown2Table</vt:lpstr>
      <vt:lpstr>Sprint2Info!DevRate</vt:lpstr>
      <vt:lpstr>DevRate</vt:lpstr>
      <vt:lpstr>Backlog2Table!RemainingHours</vt:lpstr>
      <vt:lpstr>Sprint2Info!RemainingHours</vt:lpstr>
      <vt:lpstr>RemainingHours</vt:lpstr>
      <vt:lpstr>Sprint2Info!StartDate</vt:lpstr>
      <vt:lpstr>StartDate</vt:lpstr>
      <vt:lpstr>Backlog2Table!TotalHours</vt:lpstr>
      <vt:lpstr>Sprint2Info!TotalHours</vt:lpstr>
      <vt:lpstr>TotalHours</vt:lpstr>
      <vt:lpstr>Sprint2Info!WorkingDays</vt:lpstr>
      <vt:lpstr>WorkingDays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PowerUps for Excel</dc:creator>
  <cp:lastModifiedBy>user</cp:lastModifiedBy>
  <dcterms:created xsi:type="dcterms:W3CDTF">2014-10-14T22:04:59Z</dcterms:created>
  <dcterms:modified xsi:type="dcterms:W3CDTF">2022-01-17T02:32:38Z</dcterms:modified>
</cp:coreProperties>
</file>