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 de Micha\Tercer Semestre\Proyecto Metodologia\proyectometodologia7342\"/>
    </mc:Choice>
  </mc:AlternateContent>
  <bookViews>
    <workbookView xWindow="-120" yWindow="-120" windowWidth="29040" windowHeight="15720" firstSheet="2" activeTab="7"/>
  </bookViews>
  <sheets>
    <sheet name="BackLog" sheetId="4" r:id="rId1"/>
    <sheet name="Sprint1" sheetId="5" r:id="rId2"/>
    <sheet name="Sprint2" sheetId="6" r:id="rId3"/>
    <sheet name="Sprint1Info" sheetId="2" r:id="rId4"/>
    <sheet name="Sprint2Info" sheetId="7" r:id="rId5"/>
    <sheet name="Backlog1Table" sheetId="1" r:id="rId6"/>
    <sheet name="BurnDown1Table" sheetId="3" r:id="rId7"/>
    <sheet name="BurnDown2Table" sheetId="8" r:id="rId8"/>
  </sheets>
  <definedNames>
    <definedName name="DevRate" localSheetId="4">Sprint2Info!$B$10</definedName>
    <definedName name="DevRate">Sprint1Info!$B$10</definedName>
    <definedName name="RemainingHours" localSheetId="4">SprintBacklog[[#Totals],[Remaining Hours]]</definedName>
    <definedName name="RemainingHours">SprintBacklog[[#Totals],[Remaining Hours]]</definedName>
    <definedName name="StartDate" localSheetId="4">Sprint2Info!$B$2</definedName>
    <definedName name="StartDate">Sprint1Info!$B$2</definedName>
    <definedName name="TotalHours" localSheetId="4">SprintBacklog[[#Totals],[Estimated Hours]]</definedName>
    <definedName name="TotalHours">SprintBacklog[[#Totals],[Estimated Hours]]</definedName>
    <definedName name="WorkingDays" localSheetId="4">Sprint2Info!$B$6</definedName>
    <definedName name="WorkingDays">Sprint1Info!$B$6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11" i="1"/>
  <c r="F13" i="1"/>
  <c r="C4" i="3"/>
  <c r="B4" i="3"/>
  <c r="C3" i="3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B3" i="3"/>
  <c r="B9" i="7"/>
  <c r="B4" i="7" l="1"/>
  <c r="B10" i="7" s="1"/>
  <c r="I21" i="6"/>
  <c r="I14" i="6"/>
  <c r="I7" i="6"/>
  <c r="I30" i="6"/>
  <c r="I39" i="5"/>
  <c r="I33" i="5"/>
  <c r="I26" i="5"/>
  <c r="I20" i="5"/>
  <c r="I13" i="5"/>
  <c r="I6" i="5"/>
  <c r="B6" i="7" l="1"/>
  <c r="I41" i="5"/>
  <c r="I31" i="6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4" i="2"/>
  <c r="B9" i="2" s="1"/>
  <c r="B10" i="2" s="1"/>
  <c r="B6" i="2" l="1"/>
  <c r="C14" i="1"/>
  <c r="F14" i="1"/>
  <c r="B24" i="3" l="1"/>
  <c r="B25" i="3"/>
  <c r="B26" i="3"/>
  <c r="B14" i="3"/>
  <c r="B15" i="3"/>
  <c r="B16" i="3"/>
  <c r="B17" i="3"/>
  <c r="B18" i="3"/>
  <c r="B19" i="3"/>
  <c r="B20" i="3"/>
  <c r="B21" i="3"/>
  <c r="B22" i="3"/>
  <c r="B23" i="3"/>
  <c r="B13" i="8"/>
  <c r="B12" i="8"/>
  <c r="B11" i="8"/>
  <c r="B10" i="8"/>
  <c r="B9" i="8"/>
  <c r="B8" i="8"/>
  <c r="B7" i="8"/>
  <c r="B6" i="8"/>
  <c r="B5" i="8"/>
  <c r="B4" i="8"/>
  <c r="B3" i="8"/>
  <c r="D3" i="8" s="1"/>
  <c r="C13" i="8"/>
  <c r="C12" i="8"/>
  <c r="C11" i="8"/>
  <c r="C10" i="8"/>
  <c r="C9" i="8"/>
  <c r="C8" i="8"/>
  <c r="C7" i="8"/>
  <c r="C6" i="8"/>
  <c r="C5" i="8"/>
  <c r="C4" i="8"/>
  <c r="C3" i="8"/>
  <c r="B8" i="3"/>
  <c r="B12" i="3"/>
  <c r="B6" i="3"/>
  <c r="B10" i="3"/>
  <c r="B5" i="3"/>
  <c r="B9" i="3"/>
  <c r="B13" i="3"/>
  <c r="D3" i="3"/>
  <c r="B7" i="3"/>
  <c r="B11" i="3"/>
</calcChain>
</file>

<file path=xl/comments1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comments2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<sst xmlns="http://schemas.openxmlformats.org/spreadsheetml/2006/main" count="433" uniqueCount="179">
  <si>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</si>
  <si>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</si>
  <si>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</si>
  <si>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</si>
  <si>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</si>
  <si>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</si>
  <si>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</si>
  <si>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</si>
  <si>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</si>
  <si>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</si>
  <si>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</si>
  <si>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</si>
  <si>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</si>
  <si>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</si>
  <si>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</si>
  <si>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</si>
  <si>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</si>
  <si>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</si>
  <si>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</si>
  <si>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</si>
  <si>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</si>
  <si>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</si>
  <si>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</si>
  <si>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</si>
  <si>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</si>
  <si>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</si>
  <si>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</si>
  <si>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</si>
  <si>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</si>
  <si>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</si>
  <si>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</si>
  <si>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</si>
  <si>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</si>
  <si>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</si>
  <si>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</si>
  <si>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</si>
  <si>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</si>
  <si>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</si>
  <si>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</si>
  <si>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</si>
  <si>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</si>
  <si>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</si>
  <si>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</si>
  <si>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</si>
  <si>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Agregar una compra</t>
  </si>
  <si>
    <t>registrar una compra realizada</t>
  </si>
  <si>
    <t>Alta</t>
  </si>
  <si>
    <t>Terminado</t>
  </si>
  <si>
    <t>Agregar un proveedor</t>
  </si>
  <si>
    <t>Agregar productos</t>
  </si>
  <si>
    <t>agregar productos a la base datos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</si>
  <si>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</si>
  <si>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</si>
  <si>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</si>
  <si>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</si>
  <si>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</si>
  <si>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</si>
  <si>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</si>
  <si>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</si>
  <si>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</si>
  <si>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</si>
  <si>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</si>
  <si>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</si>
  <si>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productos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</si>
  <si>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</si>
  <si>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</si>
  <si>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</si>
  <si>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</si>
  <si>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</si>
  <si>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</si>
  <si>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</si>
  <si>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</si>
  <si>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</si>
  <si>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Gerente</t>
  </si>
  <si>
    <t>Agregar un proveedor a la base de datos</t>
  </si>
  <si>
    <t>visualizar los productos que se adquirieron en una compra</t>
  </si>
  <si>
    <t>HU11</t>
  </si>
  <si>
    <t>No iniciado</t>
  </si>
  <si>
    <t>-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</si>
  <si>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</si>
  <si>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</si>
  <si>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</si>
  <si>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</si>
  <si>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</si>
  <si>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</si>
  <si>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</si>
  <si>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</si>
  <si>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</si>
  <si>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</si>
  <si>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HU5-1</t>
  </si>
  <si>
    <t>HU5-2</t>
  </si>
  <si>
    <t>HU6-1</t>
  </si>
  <si>
    <t>HU6-2</t>
  </si>
  <si>
    <t>HU7-1</t>
  </si>
  <si>
    <t>HU7-2</t>
  </si>
  <si>
    <t>HU7-3</t>
  </si>
  <si>
    <t>HU8-1</t>
  </si>
  <si>
    <t>HU8-2</t>
  </si>
  <si>
    <t>HU8-3</t>
  </si>
  <si>
    <t>HU11-1</t>
  </si>
  <si>
    <t>HU11-2</t>
  </si>
  <si>
    <t>HU2-3</t>
  </si>
  <si>
    <t>HU1-2</t>
  </si>
  <si>
    <t>Ventas</t>
  </si>
  <si>
    <t>VP1</t>
  </si>
  <si>
    <t>VP2</t>
  </si>
  <si>
    <t>VP3</t>
  </si>
  <si>
    <t>VP4</t>
  </si>
  <si>
    <t>VP5</t>
  </si>
  <si>
    <t>VP6</t>
  </si>
  <si>
    <t>VP7</t>
  </si>
  <si>
    <t>VP8</t>
  </si>
  <si>
    <t>VP9</t>
  </si>
  <si>
    <t>VP10</t>
  </si>
  <si>
    <t>VP11</t>
  </si>
  <si>
    <t>VP12</t>
  </si>
  <si>
    <t>Cajero</t>
  </si>
  <si>
    <t>agregar datos generales del cliente</t>
  </si>
  <si>
    <t>Registrar datos del cliente</t>
  </si>
  <si>
    <t>Registrar datos del cajero</t>
  </si>
  <si>
    <t>agregar datos generales del cajero</t>
  </si>
  <si>
    <t>Modificar datos del cliente</t>
  </si>
  <si>
    <t>Control de caja</t>
  </si>
  <si>
    <t>registrar las ventas realizadas y realizar el arqueo de caja</t>
  </si>
  <si>
    <t>Modificar datos del cajero</t>
  </si>
  <si>
    <t>Eliminar datos del cajero</t>
  </si>
  <si>
    <t>actualizar datos del cajero</t>
  </si>
  <si>
    <t>eliminar datos del cajero</t>
  </si>
  <si>
    <t>actualizar datos del cliente</t>
  </si>
  <si>
    <t>Impresión de facturas</t>
  </si>
  <si>
    <t>Imprimir la información correspondiente a la venta</t>
  </si>
  <si>
    <t>VP13</t>
  </si>
  <si>
    <t>a ap</t>
  </si>
  <si>
    <t>visualizar los productos que se desean comprar</t>
  </si>
  <si>
    <t>ver el precio de los productos con su precio</t>
  </si>
  <si>
    <t>Ver los productos a vender</t>
  </si>
  <si>
    <t>Visualizar reportes de ventas</t>
  </si>
  <si>
    <t>Visualizar reportes de ventas realizadas en un periodo de tiempo</t>
  </si>
  <si>
    <t>Calcular el precio total de venta</t>
  </si>
  <si>
    <t>Cobrar al cliente el valor exacto de sus productos, con el valor del iva incluido</t>
  </si>
  <si>
    <t>realizar la busqueda de una determinada compra mediante su código de venta</t>
  </si>
  <si>
    <t>Crear una base de datos</t>
  </si>
  <si>
    <t>Sebastian</t>
  </si>
  <si>
    <t>Crear proyecto en C# y configurarlo</t>
  </si>
  <si>
    <t>Emilio</t>
  </si>
  <si>
    <t>Conectar base de datos con proyecto</t>
  </si>
  <si>
    <t>Crear procedimientos de almacenamiento en base de datos</t>
  </si>
  <si>
    <t>Anthony</t>
  </si>
  <si>
    <t>Crear tablas y campos de base de datos</t>
  </si>
  <si>
    <t>Michael</t>
  </si>
  <si>
    <t>Configurar el programa para almacenar datos</t>
  </si>
  <si>
    <t>Robinson</t>
  </si>
  <si>
    <t>Crear formulario de categorías de productos</t>
  </si>
  <si>
    <t>Configurar opciones de CRUD en formulario de categorias</t>
  </si>
  <si>
    <t>Crear formulario de artículos/productos</t>
  </si>
  <si>
    <t>Crear listado de artículos</t>
  </si>
  <si>
    <t>Crear tablas y configuración del programa de clientes</t>
  </si>
  <si>
    <t>Crear tablas y configuración de trabajadores</t>
  </si>
  <si>
    <t>Crear sistema de acceso</t>
  </si>
  <si>
    <t>Sebastian/Emilio</t>
  </si>
  <si>
    <t>Crear gestión de accesos</t>
  </si>
  <si>
    <t>Formulario principal</t>
  </si>
  <si>
    <t>Formularios de ingresos</t>
  </si>
  <si>
    <t xml:space="preserve">Formulario y registro de ventas </t>
  </si>
  <si>
    <t>Tablas de ventas (base de datos)</t>
  </si>
  <si>
    <t>Generación e impresión de facturas</t>
  </si>
  <si>
    <t>Crear reportes de ventas</t>
  </si>
  <si>
    <t>Crear formulario de reportes de ventas</t>
  </si>
  <si>
    <t>Generar listado de artículos</t>
  </si>
  <si>
    <t>Crear instalador</t>
  </si>
  <si>
    <t>Generar reportes de ingresos</t>
  </si>
  <si>
    <t>Realizar pruebas de software</t>
  </si>
  <si>
    <t>Grupo</t>
  </si>
  <si>
    <t>Configurar el formulario de artículos para crear, eliminar, editar artículos</t>
  </si>
  <si>
    <t>Media</t>
  </si>
  <si>
    <t>HU10-1</t>
  </si>
  <si>
    <t>HU10-2</t>
  </si>
  <si>
    <t>HU11-3</t>
  </si>
  <si>
    <t>HU11-4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</si>
</sst>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5" borderId="5" xfId="0" applyFont="1" applyFill="1" applyBorder="1" applyAlignment="1"/>
    <xf numFmtId="0" fontId="8" fillId="6" borderId="8" xfId="0" applyFont="1" applyFill="1" applyBorder="1" applyAlignment="1"/>
    <xf numFmtId="0" fontId="8" fillId="6" borderId="9" xfId="0" applyFont="1" applyFill="1" applyBorder="1" applyAlignment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0" fillId="4" borderId="1" xfId="0" applyFont="1" applyFill="1" applyBorder="1" applyAlignment="1"/>
    <xf numFmtId="0" fontId="8" fillId="4" borderId="6" xfId="0" applyFont="1" applyFill="1" applyBorder="1" applyAlignment="1"/>
    <xf numFmtId="0" fontId="8" fillId="4" borderId="7" xfId="0" applyFont="1" applyFill="1" applyBorder="1" applyAlignment="1"/>
    <xf numFmtId="0" fontId="11" fillId="2" borderId="1" xfId="0" applyNumberFormat="1" applyFont="1" applyFill="1" applyBorder="1"/>
    <xf numFmtId="0" fontId="11" fillId="0" borderId="26" xfId="0" applyFont="1" applyBorder="1"/>
    <xf numFmtId="0" fontId="11" fillId="2" borderId="27" xfId="0" applyNumberFormat="1" applyFont="1" applyFill="1" applyBorder="1"/>
    <xf numFmtId="0" fontId="11" fillId="2" borderId="1" xfId="0" applyFont="1" applyFill="1" applyBorder="1"/>
    <xf numFmtId="0" fontId="11" fillId="0" borderId="0" xfId="0" applyFont="1"/>
    <xf numFmtId="0" fontId="0" fillId="0" borderId="0" xfId="0" applyFont="1" applyAlignment="1"/>
    <xf numFmtId="0" fontId="8" fillId="0" borderId="24" xfId="0" applyFont="1" applyBorder="1" applyAlignment="1">
      <alignment horizontal="left"/>
    </xf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8" fillId="0" borderId="19" xfId="0" applyFont="1" applyBorder="1" applyAlignment="1"/>
    <xf numFmtId="0" fontId="0" fillId="0" borderId="19" xfId="0" applyFont="1" applyBorder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BurnDown1Table!$B$3:$B$26</c:f>
              <c:numCache>
                <c:formatCode>0</c:formatCode>
                <c:ptCount val="24"/>
                <c:pt idx="0">
                  <c:v>124</c:v>
                </c:pt>
                <c:pt idx="1">
                  <c:v>118.60869565217391</c:v>
                </c:pt>
                <c:pt idx="2">
                  <c:v>113.21739130434783</c:v>
                </c:pt>
                <c:pt idx="3">
                  <c:v>107.82608695652173</c:v>
                </c:pt>
                <c:pt idx="4">
                  <c:v>102.43478260869566</c:v>
                </c:pt>
                <c:pt idx="5">
                  <c:v>97.043478260869563</c:v>
                </c:pt>
                <c:pt idx="6">
                  <c:v>91.65217391304347</c:v>
                </c:pt>
                <c:pt idx="7">
                  <c:v>86.260869565217391</c:v>
                </c:pt>
                <c:pt idx="8">
                  <c:v>80.869565217391312</c:v>
                </c:pt>
                <c:pt idx="9">
                  <c:v>75.478260869565219</c:v>
                </c:pt>
                <c:pt idx="10">
                  <c:v>70.086956521739125</c:v>
                </c:pt>
                <c:pt idx="11">
                  <c:v>64.695652173913047</c:v>
                </c:pt>
                <c:pt idx="12">
                  <c:v>59.304347826086953</c:v>
                </c:pt>
                <c:pt idx="13">
                  <c:v>53.913043478260875</c:v>
                </c:pt>
                <c:pt idx="14">
                  <c:v>48.521739130434781</c:v>
                </c:pt>
                <c:pt idx="15">
                  <c:v>43.130434782608702</c:v>
                </c:pt>
                <c:pt idx="16">
                  <c:v>37.739130434782609</c:v>
                </c:pt>
                <c:pt idx="17">
                  <c:v>32.347826086956516</c:v>
                </c:pt>
                <c:pt idx="18">
                  <c:v>26.956521739130437</c:v>
                </c:pt>
                <c:pt idx="19">
                  <c:v>21.565217391304344</c:v>
                </c:pt>
                <c:pt idx="20">
                  <c:v>16.173913043478265</c:v>
                </c:pt>
                <c:pt idx="21">
                  <c:v>10.782608695652172</c:v>
                </c:pt>
                <c:pt idx="22">
                  <c:v>5.3913043478260931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BurnDown1Table!$C$3:$C$26</c:f>
              <c:numCache>
                <c:formatCode>0</c:formatCode>
                <c:ptCount val="24"/>
                <c:pt idx="0">
                  <c:v>124</c:v>
                </c:pt>
                <c:pt idx="1">
                  <c:v>108</c:v>
                </c:pt>
                <c:pt idx="2">
                  <c:v>92</c:v>
                </c:pt>
                <c:pt idx="3">
                  <c:v>76</c:v>
                </c:pt>
                <c:pt idx="4">
                  <c:v>60</c:v>
                </c:pt>
                <c:pt idx="5">
                  <c:v>44</c:v>
                </c:pt>
                <c:pt idx="6">
                  <c:v>28</c:v>
                </c:pt>
                <c:pt idx="7">
                  <c:v>12</c:v>
                </c:pt>
                <c:pt idx="8">
                  <c:v>-4</c:v>
                </c:pt>
                <c:pt idx="9">
                  <c:v>-20</c:v>
                </c:pt>
                <c:pt idx="10">
                  <c:v>-36</c:v>
                </c:pt>
                <c:pt idx="11">
                  <c:v>-52</c:v>
                </c:pt>
                <c:pt idx="12">
                  <c:v>-68</c:v>
                </c:pt>
                <c:pt idx="13">
                  <c:v>-84</c:v>
                </c:pt>
                <c:pt idx="14">
                  <c:v>-100</c:v>
                </c:pt>
                <c:pt idx="15">
                  <c:v>-116</c:v>
                </c:pt>
                <c:pt idx="16">
                  <c:v>-132</c:v>
                </c:pt>
                <c:pt idx="17">
                  <c:v>-148</c:v>
                </c:pt>
                <c:pt idx="18">
                  <c:v>-164</c:v>
                </c:pt>
                <c:pt idx="19">
                  <c:v>-180</c:v>
                </c:pt>
                <c:pt idx="20">
                  <c:v>-196</c:v>
                </c:pt>
                <c:pt idx="21">
                  <c:v>-212</c:v>
                </c:pt>
                <c:pt idx="22">
                  <c:v>-228</c:v>
                </c:pt>
                <c:pt idx="23">
                  <c:v>-244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BurnDown1Table!$D$3:$D$26</c:f>
              <c:numCache>
                <c:formatCode>0</c:formatCode>
                <c:ptCount val="24"/>
                <c:pt idx="0">
                  <c:v>124</c:v>
                </c:pt>
                <c:pt idx="1">
                  <c:v>170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40</c:v>
                </c:pt>
                <c:pt idx="9">
                  <c:v>20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07336"/>
        <c:axId val="243407728"/>
      </c:lineChart>
      <c:catAx>
        <c:axId val="2434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407728"/>
        <c:crosses val="autoZero"/>
        <c:auto val="1"/>
        <c:lblAlgn val="ctr"/>
        <c:lblOffset val="100"/>
        <c:noMultiLvlLbl val="0"/>
      </c:catAx>
      <c:valAx>
        <c:axId val="2434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4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BurnDown1Table!$B$3:$B$26</c:f>
              <c:numCache>
                <c:formatCode>0</c:formatCode>
                <c:ptCount val="24"/>
                <c:pt idx="0">
                  <c:v>124</c:v>
                </c:pt>
                <c:pt idx="1">
                  <c:v>118.60869565217391</c:v>
                </c:pt>
                <c:pt idx="2">
                  <c:v>113.21739130434783</c:v>
                </c:pt>
                <c:pt idx="3">
                  <c:v>107.82608695652173</c:v>
                </c:pt>
                <c:pt idx="4">
                  <c:v>102.43478260869566</c:v>
                </c:pt>
                <c:pt idx="5">
                  <c:v>97.043478260869563</c:v>
                </c:pt>
                <c:pt idx="6">
                  <c:v>91.65217391304347</c:v>
                </c:pt>
                <c:pt idx="7">
                  <c:v>86.260869565217391</c:v>
                </c:pt>
                <c:pt idx="8">
                  <c:v>80.869565217391312</c:v>
                </c:pt>
                <c:pt idx="9">
                  <c:v>75.478260869565219</c:v>
                </c:pt>
                <c:pt idx="10">
                  <c:v>70.086956521739125</c:v>
                </c:pt>
                <c:pt idx="11">
                  <c:v>64.695652173913047</c:v>
                </c:pt>
                <c:pt idx="12">
                  <c:v>59.304347826086953</c:v>
                </c:pt>
                <c:pt idx="13">
                  <c:v>53.913043478260875</c:v>
                </c:pt>
                <c:pt idx="14">
                  <c:v>48.521739130434781</c:v>
                </c:pt>
                <c:pt idx="15">
                  <c:v>43.130434782608702</c:v>
                </c:pt>
                <c:pt idx="16">
                  <c:v>37.739130434782609</c:v>
                </c:pt>
                <c:pt idx="17">
                  <c:v>32.347826086956516</c:v>
                </c:pt>
                <c:pt idx="18">
                  <c:v>26.956521739130437</c:v>
                </c:pt>
                <c:pt idx="19">
                  <c:v>21.565217391304344</c:v>
                </c:pt>
                <c:pt idx="20">
                  <c:v>16.173913043478265</c:v>
                </c:pt>
                <c:pt idx="21">
                  <c:v>10.782608695652172</c:v>
                </c:pt>
                <c:pt idx="22">
                  <c:v>5.3913043478260931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BurnDown1Table!$C$3:$C$26</c:f>
              <c:numCache>
                <c:formatCode>0</c:formatCode>
                <c:ptCount val="24"/>
                <c:pt idx="0">
                  <c:v>124</c:v>
                </c:pt>
                <c:pt idx="1">
                  <c:v>108</c:v>
                </c:pt>
                <c:pt idx="2">
                  <c:v>92</c:v>
                </c:pt>
                <c:pt idx="3">
                  <c:v>76</c:v>
                </c:pt>
                <c:pt idx="4">
                  <c:v>60</c:v>
                </c:pt>
                <c:pt idx="5">
                  <c:v>44</c:v>
                </c:pt>
                <c:pt idx="6">
                  <c:v>28</c:v>
                </c:pt>
                <c:pt idx="7">
                  <c:v>12</c:v>
                </c:pt>
                <c:pt idx="8">
                  <c:v>-4</c:v>
                </c:pt>
                <c:pt idx="9">
                  <c:v>-20</c:v>
                </c:pt>
                <c:pt idx="10">
                  <c:v>-36</c:v>
                </c:pt>
                <c:pt idx="11">
                  <c:v>-52</c:v>
                </c:pt>
                <c:pt idx="12">
                  <c:v>-68</c:v>
                </c:pt>
                <c:pt idx="13">
                  <c:v>-84</c:v>
                </c:pt>
                <c:pt idx="14">
                  <c:v>-100</c:v>
                </c:pt>
                <c:pt idx="15">
                  <c:v>-116</c:v>
                </c:pt>
                <c:pt idx="16">
                  <c:v>-132</c:v>
                </c:pt>
                <c:pt idx="17">
                  <c:v>-148</c:v>
                </c:pt>
                <c:pt idx="18">
                  <c:v>-164</c:v>
                </c:pt>
                <c:pt idx="19">
                  <c:v>-180</c:v>
                </c:pt>
                <c:pt idx="20">
                  <c:v>-196</c:v>
                </c:pt>
                <c:pt idx="21">
                  <c:v>-212</c:v>
                </c:pt>
                <c:pt idx="22">
                  <c:v>-228</c:v>
                </c:pt>
                <c:pt idx="23">
                  <c:v>-244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BurnDown1Table!$D$3:$D$26</c:f>
              <c:numCache>
                <c:formatCode>0</c:formatCode>
                <c:ptCount val="24"/>
                <c:pt idx="0">
                  <c:v>124</c:v>
                </c:pt>
                <c:pt idx="1">
                  <c:v>170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40</c:v>
                </c:pt>
                <c:pt idx="9">
                  <c:v>20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08512"/>
        <c:axId val="244669568"/>
      </c:lineChart>
      <c:catAx>
        <c:axId val="2434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4669568"/>
        <c:crosses val="autoZero"/>
        <c:auto val="1"/>
        <c:lblAlgn val="ctr"/>
        <c:lblOffset val="100"/>
        <c:noMultiLvlLbl val="0"/>
      </c:catAx>
      <c:valAx>
        <c:axId val="2446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4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200024</xdr:rowOff>
    </xdr:from>
    <xdr:to>
      <xdr:col>16</xdr:col>
      <xdr:colOff>514350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B10" headerRowCount="0" totalsRowShown="0" headerRowDxfId="40" dataDxfId="39">
  <tableColumns count="2">
    <tableColumn id="1" name="Column1" headerRowDxfId="38" dataDxfId="37"/>
    <tableColumn id="2" name="Column2" headerRowDxfId="36" dataDxfId="35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2:B10" headerRowCount="0" totalsRowShown="0" headerRowDxfId="34" dataDxfId="33">
  <tableColumns count="2">
    <tableColumn id="1" name="Column1" headerRowDxfId="32" dataDxfId="31"/>
    <tableColumn id="2" name="Column2" headerRowDxfId="30" dataDxfId="29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1" name="SprintBacklog" displayName="SprintBacklog" ref="A2:G14" totalsRowCount="1" headerRowDxfId="28" dataDxfId="27" totalsRowDxfId="26">
  <autoFilter ref="A2:G13"/>
  <tableColumns count="7">
    <tableColumn id="1" name="Sprint" totalsRowLabel="Total" dataDxfId="25" totalsRowDxfId="6"/>
    <tableColumn id="2" name="Item ID" dataDxfId="24" totalsRowDxfId="5">
      <calculatedColumnFormula>IFERROR(B2+1,1)</calculatedColumnFormula>
    </tableColumn>
    <tableColumn id="3" name="Estimated Hours" totalsRowFunction="sum" dataDxfId="23" totalsRowDxfId="4"/>
    <tableColumn id="4" name="Task Name" dataDxfId="22" totalsRowDxfId="3"/>
    <tableColumn id="5" name="Assigned To" dataDxfId="21" totalsRowDxfId="2"/>
    <tableColumn id="6" name="Remaining Hours" totalsRowFunction="sum" dataDxfId="20" totalsRowDxfId="1">
      <calculatedColumnFormula>SprintBacklog[[#This Row],[Estimated Hours]]</calculatedColumnFormula>
    </tableColumn>
    <tableColumn id="7" name="Status" dataDxfId="19" totalsRowDxfId="0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2:D26" totalsRowShown="0" headerRowDxfId="18" dataDxfId="17">
  <autoFilter ref="A2:D26"/>
  <tableColumns count="4">
    <tableColumn id="1" name="Work Day" dataDxfId="16"/>
    <tableColumn id="2" name="Target Burn Down" dataDxfId="15">
      <calculatedColumnFormula>IFERROR(TotalHours-(Table3[[#This Row],[Work Day]]*(TotalHours/WorkingDays)),0)</calculatedColumnFormula>
    </tableColumn>
    <tableColumn id="3" name="Forecast Burn Down" dataDxfId="14">
      <calculatedColumnFormula>TotalHours-(Table3[[#This Row],[Work Day]]*DevRate)</calculatedColumnFormula>
    </tableColumn>
    <tableColumn id="4" name="Actual Burn Down" dataDxfId="13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id="7" name="Table38" displayName="Table38" ref="A2:D13" totalsRowShown="0" headerRowDxfId="12" dataDxfId="11">
  <autoFilter ref="A2:D13"/>
  <tableColumns count="4">
    <tableColumn id="1" name="Work Day" dataDxfId="10"/>
    <tableColumn id="2" name="Target Burn Down" dataDxfId="9">
      <calculatedColumnFormula>IFERROR(TotalHours-(Table38[[#This Row],[Work Day]]*(TotalHours/WorkingDays)),0)</calculatedColumnFormula>
    </tableColumn>
    <tableColumn id="3" name="Forecast Burn Down" dataDxfId="8">
      <calculatedColumnFormula>TotalHours-(Table38[[#This Row],[Work Day]]*DevRate)</calculatedColumnFormula>
    </tableColumn>
    <tableColumn id="4" name="Actual Burn Down" dataDxfId="7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C1" zoomScale="115" zoomScaleNormal="115" workbookViewId="0">
      <selection activeCell="I14" sqref="I14"/>
    </sheetView>
  </sheetViews>
  <sheetFormatPr baseColWidth="10" defaultColWidth="11.42578125" defaultRowHeight="15" x14ac:dyDescent="0.25"/>
  <cols>
    <col min="4" max="4" width="31.7109375" customWidth="1"/>
    <col min="5" max="5" width="63.85546875" customWidth="1"/>
    <col min="6" max="6" width="18.5703125" customWidth="1"/>
  </cols>
  <sheetData>
    <row r="1" spans="1:8" ht="15.75" thickBot="1" x14ac:dyDescent="0.3">
      <c r="A1" s="34" t="s">
        <v>132</v>
      </c>
      <c r="B1" s="35" t="s">
        <v>35</v>
      </c>
      <c r="C1" s="35" t="s">
        <v>36</v>
      </c>
      <c r="D1" s="35" t="s">
        <v>37</v>
      </c>
      <c r="E1" s="37" t="s">
        <v>38</v>
      </c>
      <c r="F1" s="37" t="s">
        <v>39</v>
      </c>
      <c r="G1" s="35" t="s">
        <v>40</v>
      </c>
      <c r="H1" s="36" t="s">
        <v>41</v>
      </c>
    </row>
    <row r="2" spans="1:8" ht="16.5" x14ac:dyDescent="0.3">
      <c r="A2" s="30" t="s">
        <v>104</v>
      </c>
      <c r="B2" s="31" t="s">
        <v>103</v>
      </c>
      <c r="C2" s="32" t="s">
        <v>116</v>
      </c>
      <c r="D2" s="32" t="s">
        <v>118</v>
      </c>
      <c r="E2" s="23" t="s">
        <v>117</v>
      </c>
      <c r="F2" s="25" t="s">
        <v>78</v>
      </c>
      <c r="G2" s="33" t="s">
        <v>174</v>
      </c>
      <c r="H2" s="28" t="s">
        <v>77</v>
      </c>
    </row>
    <row r="3" spans="1:8" ht="16.5" x14ac:dyDescent="0.3">
      <c r="A3" s="30" t="s">
        <v>105</v>
      </c>
      <c r="B3" s="31" t="s">
        <v>103</v>
      </c>
      <c r="C3" s="24" t="s">
        <v>43</v>
      </c>
      <c r="D3" s="24" t="s">
        <v>119</v>
      </c>
      <c r="E3" s="24" t="s">
        <v>120</v>
      </c>
      <c r="F3" s="25" t="s">
        <v>78</v>
      </c>
      <c r="G3" s="26" t="s">
        <v>46</v>
      </c>
      <c r="H3" s="28" t="s">
        <v>77</v>
      </c>
    </row>
    <row r="4" spans="1:8" ht="16.5" x14ac:dyDescent="0.3">
      <c r="A4" s="30" t="s">
        <v>106</v>
      </c>
      <c r="B4" s="31" t="s">
        <v>103</v>
      </c>
      <c r="C4" s="23" t="s">
        <v>116</v>
      </c>
      <c r="D4" s="23" t="s">
        <v>121</v>
      </c>
      <c r="E4" s="23" t="s">
        <v>128</v>
      </c>
      <c r="F4" s="25" t="s">
        <v>78</v>
      </c>
      <c r="G4" s="26" t="s">
        <v>174</v>
      </c>
      <c r="H4" s="28" t="s">
        <v>77</v>
      </c>
    </row>
    <row r="5" spans="1:8" ht="16.5" x14ac:dyDescent="0.3">
      <c r="A5" s="30" t="s">
        <v>107</v>
      </c>
      <c r="B5" s="31" t="s">
        <v>103</v>
      </c>
      <c r="C5" s="24" t="s">
        <v>43</v>
      </c>
      <c r="D5" s="24" t="s">
        <v>122</v>
      </c>
      <c r="E5" s="24" t="s">
        <v>123</v>
      </c>
      <c r="F5" s="25" t="s">
        <v>78</v>
      </c>
      <c r="G5" s="26" t="s">
        <v>46</v>
      </c>
      <c r="H5" s="28" t="s">
        <v>77</v>
      </c>
    </row>
    <row r="6" spans="1:8" ht="16.5" x14ac:dyDescent="0.3">
      <c r="A6" s="30" t="s">
        <v>108</v>
      </c>
      <c r="B6" s="31" t="s">
        <v>103</v>
      </c>
      <c r="C6" s="24" t="s">
        <v>43</v>
      </c>
      <c r="D6" s="24" t="s">
        <v>124</v>
      </c>
      <c r="E6" s="24" t="s">
        <v>126</v>
      </c>
      <c r="F6" s="25" t="s">
        <v>78</v>
      </c>
      <c r="G6" s="26" t="s">
        <v>46</v>
      </c>
      <c r="H6" s="28" t="s">
        <v>77</v>
      </c>
    </row>
    <row r="7" spans="1:8" ht="16.5" x14ac:dyDescent="0.3">
      <c r="A7" s="30" t="s">
        <v>109</v>
      </c>
      <c r="B7" s="31" t="s">
        <v>103</v>
      </c>
      <c r="C7" s="24" t="s">
        <v>43</v>
      </c>
      <c r="D7" s="24" t="s">
        <v>125</v>
      </c>
      <c r="E7" s="24" t="s">
        <v>127</v>
      </c>
      <c r="F7" s="25" t="s">
        <v>78</v>
      </c>
      <c r="G7" s="26" t="s">
        <v>46</v>
      </c>
      <c r="H7" s="28" t="s">
        <v>77</v>
      </c>
    </row>
    <row r="8" spans="1:8" ht="16.5" x14ac:dyDescent="0.3">
      <c r="A8" s="30" t="s">
        <v>110</v>
      </c>
      <c r="B8" s="31" t="s">
        <v>103</v>
      </c>
      <c r="C8" s="23" t="s">
        <v>116</v>
      </c>
      <c r="D8" s="23" t="s">
        <v>129</v>
      </c>
      <c r="E8" s="23" t="s">
        <v>130</v>
      </c>
      <c r="F8" s="25" t="s">
        <v>78</v>
      </c>
      <c r="G8" s="26" t="s">
        <v>174</v>
      </c>
      <c r="H8" s="28" t="s">
        <v>77</v>
      </c>
    </row>
    <row r="9" spans="1:8" ht="16.5" x14ac:dyDescent="0.3">
      <c r="A9" s="30" t="s">
        <v>111</v>
      </c>
      <c r="B9" s="31" t="s">
        <v>103</v>
      </c>
      <c r="C9" s="23" t="s">
        <v>116</v>
      </c>
      <c r="D9" s="23" t="s">
        <v>61</v>
      </c>
      <c r="E9" s="23" t="s">
        <v>62</v>
      </c>
      <c r="F9" s="25" t="s">
        <v>78</v>
      </c>
      <c r="G9" s="26" t="s">
        <v>174</v>
      </c>
      <c r="H9" s="28" t="s">
        <v>77</v>
      </c>
    </row>
    <row r="10" spans="1:8" ht="16.5" x14ac:dyDescent="0.3">
      <c r="A10" s="30" t="s">
        <v>112</v>
      </c>
      <c r="B10" s="31" t="s">
        <v>103</v>
      </c>
      <c r="C10" s="23" t="s">
        <v>116</v>
      </c>
      <c r="D10" s="23" t="s">
        <v>135</v>
      </c>
      <c r="E10" s="23" t="s">
        <v>134</v>
      </c>
      <c r="F10" s="25" t="s">
        <v>78</v>
      </c>
      <c r="G10" s="26" t="s">
        <v>46</v>
      </c>
      <c r="H10" s="28" t="s">
        <v>77</v>
      </c>
    </row>
    <row r="11" spans="1:8" ht="16.5" x14ac:dyDescent="0.3">
      <c r="A11" s="30" t="s">
        <v>113</v>
      </c>
      <c r="B11" s="31" t="s">
        <v>103</v>
      </c>
      <c r="C11" s="23" t="s">
        <v>116</v>
      </c>
      <c r="D11" s="23" t="s">
        <v>138</v>
      </c>
      <c r="E11" s="23" t="s">
        <v>139</v>
      </c>
      <c r="F11" s="25" t="s">
        <v>78</v>
      </c>
      <c r="G11" s="26" t="s">
        <v>46</v>
      </c>
      <c r="H11" s="28" t="s">
        <v>77</v>
      </c>
    </row>
    <row r="12" spans="1:8" ht="16.5" x14ac:dyDescent="0.3">
      <c r="A12" s="30" t="s">
        <v>114</v>
      </c>
      <c r="B12" s="31" t="s">
        <v>103</v>
      </c>
      <c r="C12" s="24" t="s">
        <v>43</v>
      </c>
      <c r="D12" s="24" t="s">
        <v>136</v>
      </c>
      <c r="E12" s="24" t="s">
        <v>137</v>
      </c>
      <c r="F12" s="25" t="s">
        <v>78</v>
      </c>
      <c r="G12" s="27" t="s">
        <v>174</v>
      </c>
      <c r="H12" s="28" t="s">
        <v>77</v>
      </c>
    </row>
    <row r="13" spans="1:8" ht="16.5" x14ac:dyDescent="0.3">
      <c r="A13" s="30" t="s">
        <v>115</v>
      </c>
      <c r="B13" s="31" t="s">
        <v>103</v>
      </c>
      <c r="C13" s="23" t="s">
        <v>116</v>
      </c>
      <c r="D13" s="23" t="s">
        <v>63</v>
      </c>
      <c r="E13" s="23" t="s">
        <v>133</v>
      </c>
      <c r="F13" s="61" t="s">
        <v>78</v>
      </c>
      <c r="G13" s="26" t="s">
        <v>46</v>
      </c>
      <c r="H13" s="28" t="s">
        <v>77</v>
      </c>
    </row>
    <row r="14" spans="1:8" ht="17.25" thickBot="1" x14ac:dyDescent="0.35">
      <c r="A14" s="30" t="s">
        <v>131</v>
      </c>
      <c r="B14" s="31" t="s">
        <v>103</v>
      </c>
      <c r="C14" s="62" t="s">
        <v>116</v>
      </c>
      <c r="D14" s="62" t="s">
        <v>64</v>
      </c>
      <c r="E14" s="23" t="s">
        <v>140</v>
      </c>
      <c r="F14" s="61" t="s">
        <v>78</v>
      </c>
      <c r="G14" s="63" t="s">
        <v>174</v>
      </c>
      <c r="H14" s="29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130" zoomScaleNormal="130" workbookViewId="0">
      <selection activeCell="H43" sqref="H43"/>
    </sheetView>
  </sheetViews>
  <sheetFormatPr baseColWidth="10" defaultColWidth="11.42578125" defaultRowHeight="15" x14ac:dyDescent="0.25"/>
  <cols>
    <col min="6" max="6" width="32.140625" customWidth="1"/>
  </cols>
  <sheetData>
    <row r="1" spans="1:9" x14ac:dyDescent="0.25">
      <c r="A1" s="19"/>
      <c r="B1" s="17" t="s">
        <v>34</v>
      </c>
      <c r="C1" s="17" t="s">
        <v>35</v>
      </c>
      <c r="D1" s="17" t="s">
        <v>36</v>
      </c>
      <c r="E1" s="17" t="s">
        <v>67</v>
      </c>
      <c r="F1" s="17" t="s">
        <v>68</v>
      </c>
      <c r="G1" s="17" t="s">
        <v>39</v>
      </c>
      <c r="H1" s="17" t="s">
        <v>69</v>
      </c>
      <c r="I1" s="17" t="s">
        <v>10</v>
      </c>
    </row>
    <row r="2" spans="1:9" ht="15.75" thickBot="1" x14ac:dyDescent="0.3">
      <c r="A2" s="19"/>
      <c r="B2" s="20" t="s">
        <v>24</v>
      </c>
      <c r="C2" s="20" t="s">
        <v>42</v>
      </c>
      <c r="D2" s="20" t="s">
        <v>43</v>
      </c>
      <c r="E2" s="20" t="s">
        <v>44</v>
      </c>
      <c r="F2" s="20" t="s">
        <v>45</v>
      </c>
      <c r="G2" s="21"/>
      <c r="H2" s="20" t="s">
        <v>46</v>
      </c>
      <c r="I2" s="20" t="s">
        <v>47</v>
      </c>
    </row>
    <row r="3" spans="1:9" x14ac:dyDescent="0.25">
      <c r="A3" s="19"/>
      <c r="B3" s="38"/>
      <c r="C3" s="39" t="s">
        <v>70</v>
      </c>
      <c r="D3" s="40"/>
      <c r="E3" s="40"/>
      <c r="F3" s="40"/>
      <c r="G3" s="39" t="s">
        <v>71</v>
      </c>
      <c r="H3" s="40"/>
      <c r="I3" s="41" t="s">
        <v>72</v>
      </c>
    </row>
    <row r="4" spans="1:9" x14ac:dyDescent="0.25">
      <c r="A4" s="19"/>
      <c r="B4" s="42" t="s">
        <v>81</v>
      </c>
      <c r="C4" s="71" t="s">
        <v>141</v>
      </c>
      <c r="D4" s="72"/>
      <c r="E4" s="72"/>
      <c r="F4" s="72"/>
      <c r="G4" s="43" t="s">
        <v>149</v>
      </c>
      <c r="H4" s="43"/>
      <c r="I4" s="44">
        <v>2</v>
      </c>
    </row>
    <row r="5" spans="1:9" ht="15.75" thickBot="1" x14ac:dyDescent="0.3">
      <c r="A5" s="19"/>
      <c r="B5" s="45" t="s">
        <v>102</v>
      </c>
      <c r="C5" s="73" t="s">
        <v>148</v>
      </c>
      <c r="D5" s="74"/>
      <c r="E5" s="74"/>
      <c r="F5" s="74"/>
      <c r="G5" s="46" t="s">
        <v>142</v>
      </c>
      <c r="H5" s="46"/>
      <c r="I5" s="47">
        <v>4</v>
      </c>
    </row>
    <row r="6" spans="1:9" ht="15.75" thickBot="1" x14ac:dyDescent="0.3">
      <c r="A6" s="19"/>
      <c r="B6" s="18"/>
      <c r="C6" s="69"/>
      <c r="D6" s="69"/>
      <c r="E6" s="69"/>
      <c r="F6" s="69"/>
      <c r="G6" s="18"/>
      <c r="H6" s="52" t="s">
        <v>80</v>
      </c>
      <c r="I6" s="56">
        <f>SUM(I4:I5)</f>
        <v>6</v>
      </c>
    </row>
    <row r="7" spans="1:9" x14ac:dyDescent="0.25">
      <c r="A7" s="19"/>
      <c r="B7" s="17" t="s">
        <v>34</v>
      </c>
      <c r="C7" s="17" t="s">
        <v>35</v>
      </c>
      <c r="D7" s="17" t="s">
        <v>36</v>
      </c>
      <c r="E7" s="17" t="s">
        <v>67</v>
      </c>
      <c r="F7" s="17" t="s">
        <v>68</v>
      </c>
      <c r="G7" s="17" t="s">
        <v>39</v>
      </c>
      <c r="H7" s="17" t="s">
        <v>69</v>
      </c>
      <c r="I7" s="17" t="s">
        <v>10</v>
      </c>
    </row>
    <row r="8" spans="1:9" x14ac:dyDescent="0.25">
      <c r="A8" s="19"/>
      <c r="B8" s="20" t="s">
        <v>25</v>
      </c>
      <c r="C8" s="20" t="s">
        <v>42</v>
      </c>
      <c r="D8" s="20" t="s">
        <v>73</v>
      </c>
      <c r="E8" s="20" t="s">
        <v>48</v>
      </c>
      <c r="F8" s="20" t="s">
        <v>74</v>
      </c>
      <c r="G8" s="20"/>
      <c r="H8" s="20" t="s">
        <v>46</v>
      </c>
      <c r="I8" s="20" t="s">
        <v>47</v>
      </c>
    </row>
    <row r="9" spans="1:9" ht="15.75" thickBot="1" x14ac:dyDescent="0.3">
      <c r="A9" s="19"/>
      <c r="B9" s="18"/>
      <c r="C9" s="22" t="s">
        <v>70</v>
      </c>
      <c r="D9" s="18"/>
      <c r="E9" s="18"/>
      <c r="F9" s="18"/>
      <c r="G9" s="22" t="s">
        <v>71</v>
      </c>
      <c r="H9" s="18"/>
      <c r="I9" s="22" t="s">
        <v>72</v>
      </c>
    </row>
    <row r="10" spans="1:9" x14ac:dyDescent="0.25">
      <c r="A10" s="19"/>
      <c r="B10" s="38" t="s">
        <v>82</v>
      </c>
      <c r="C10" s="75" t="s">
        <v>143</v>
      </c>
      <c r="D10" s="76"/>
      <c r="E10" s="76"/>
      <c r="F10" s="76"/>
      <c r="G10" s="40" t="s">
        <v>144</v>
      </c>
      <c r="H10" s="40"/>
      <c r="I10" s="48">
        <v>2</v>
      </c>
    </row>
    <row r="11" spans="1:9" x14ac:dyDescent="0.25">
      <c r="A11" s="19"/>
      <c r="B11" s="42" t="s">
        <v>83</v>
      </c>
      <c r="C11" s="71" t="s">
        <v>145</v>
      </c>
      <c r="D11" s="72"/>
      <c r="E11" s="72"/>
      <c r="F11" s="72"/>
      <c r="G11" s="43" t="s">
        <v>142</v>
      </c>
      <c r="H11" s="43"/>
      <c r="I11" s="44">
        <v>3</v>
      </c>
    </row>
    <row r="12" spans="1:9" ht="15.75" thickBot="1" x14ac:dyDescent="0.3">
      <c r="A12" s="19"/>
      <c r="B12" s="45" t="s">
        <v>101</v>
      </c>
      <c r="C12" s="73" t="s">
        <v>146</v>
      </c>
      <c r="D12" s="74"/>
      <c r="E12" s="74"/>
      <c r="F12" s="74"/>
      <c r="G12" s="46" t="s">
        <v>147</v>
      </c>
      <c r="H12" s="46"/>
      <c r="I12" s="49">
        <v>3</v>
      </c>
    </row>
    <row r="13" spans="1:9" ht="15.75" thickBot="1" x14ac:dyDescent="0.3">
      <c r="A13" s="19"/>
      <c r="B13" s="18"/>
      <c r="C13" s="69"/>
      <c r="D13" s="69"/>
      <c r="E13" s="69"/>
      <c r="F13" s="69"/>
      <c r="G13" s="18"/>
      <c r="H13" s="52" t="s">
        <v>80</v>
      </c>
      <c r="I13" s="56">
        <f>SUM(I10:I12)</f>
        <v>8</v>
      </c>
    </row>
    <row r="14" spans="1:9" x14ac:dyDescent="0.25">
      <c r="A14" s="19"/>
      <c r="B14" s="17" t="s">
        <v>34</v>
      </c>
      <c r="C14" s="17" t="s">
        <v>35</v>
      </c>
      <c r="D14" s="17" t="s">
        <v>36</v>
      </c>
      <c r="E14" s="17" t="s">
        <v>67</v>
      </c>
      <c r="F14" s="17" t="s">
        <v>68</v>
      </c>
      <c r="G14" s="17" t="s">
        <v>39</v>
      </c>
      <c r="H14" s="17" t="s">
        <v>69</v>
      </c>
      <c r="I14" s="17" t="s">
        <v>10</v>
      </c>
    </row>
    <row r="15" spans="1:9" x14ac:dyDescent="0.25">
      <c r="A15" s="19"/>
      <c r="B15" s="20" t="s">
        <v>26</v>
      </c>
      <c r="C15" s="20" t="s">
        <v>42</v>
      </c>
      <c r="D15" s="20" t="s">
        <v>43</v>
      </c>
      <c r="E15" s="20" t="s">
        <v>49</v>
      </c>
      <c r="F15" s="20" t="s">
        <v>50</v>
      </c>
      <c r="G15" s="21"/>
      <c r="H15" s="20" t="s">
        <v>46</v>
      </c>
      <c r="I15" s="20" t="s">
        <v>47</v>
      </c>
    </row>
    <row r="16" spans="1:9" ht="15.75" thickBot="1" x14ac:dyDescent="0.3">
      <c r="A16" s="19"/>
      <c r="B16" s="18"/>
      <c r="C16" s="22" t="s">
        <v>70</v>
      </c>
      <c r="D16" s="18"/>
      <c r="E16" s="18"/>
      <c r="F16" s="18"/>
      <c r="G16" s="22" t="s">
        <v>71</v>
      </c>
      <c r="H16" s="18"/>
      <c r="I16" s="22" t="s">
        <v>72</v>
      </c>
    </row>
    <row r="17" spans="1:9" x14ac:dyDescent="0.25">
      <c r="A17" s="19"/>
      <c r="B17" s="38" t="s">
        <v>85</v>
      </c>
      <c r="C17" s="75" t="s">
        <v>150</v>
      </c>
      <c r="D17" s="76"/>
      <c r="E17" s="76"/>
      <c r="F17" s="76"/>
      <c r="G17" s="40" t="s">
        <v>151</v>
      </c>
      <c r="H17" s="40"/>
      <c r="I17" s="48">
        <v>3</v>
      </c>
    </row>
    <row r="18" spans="1:9" x14ac:dyDescent="0.25">
      <c r="A18" s="19"/>
      <c r="B18" s="42" t="s">
        <v>86</v>
      </c>
      <c r="C18" s="71" t="s">
        <v>152</v>
      </c>
      <c r="D18" s="72"/>
      <c r="E18" s="72"/>
      <c r="F18" s="72"/>
      <c r="G18" s="43" t="s">
        <v>144</v>
      </c>
      <c r="H18" s="43"/>
      <c r="I18" s="44">
        <v>2</v>
      </c>
    </row>
    <row r="19" spans="1:9" ht="15.75" thickBot="1" x14ac:dyDescent="0.3">
      <c r="A19" s="19"/>
      <c r="B19" s="45" t="s">
        <v>84</v>
      </c>
      <c r="C19" s="73" t="s">
        <v>153</v>
      </c>
      <c r="D19" s="74"/>
      <c r="E19" s="74"/>
      <c r="F19" s="74"/>
      <c r="G19" s="46" t="s">
        <v>142</v>
      </c>
      <c r="H19" s="46"/>
      <c r="I19" s="47">
        <v>6</v>
      </c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52" t="s">
        <v>80</v>
      </c>
      <c r="I20" s="56">
        <f>SUM(I17:I19)</f>
        <v>11</v>
      </c>
    </row>
    <row r="21" spans="1:9" x14ac:dyDescent="0.25">
      <c r="A21" s="19"/>
      <c r="B21" s="17" t="s">
        <v>34</v>
      </c>
      <c r="C21" s="17" t="s">
        <v>35</v>
      </c>
      <c r="D21" s="17" t="s">
        <v>36</v>
      </c>
      <c r="E21" s="17" t="s">
        <v>67</v>
      </c>
      <c r="F21" s="17" t="s">
        <v>68</v>
      </c>
      <c r="G21" s="17" t="s">
        <v>39</v>
      </c>
      <c r="H21" s="17" t="s">
        <v>69</v>
      </c>
      <c r="I21" s="17" t="s">
        <v>10</v>
      </c>
    </row>
    <row r="22" spans="1:9" x14ac:dyDescent="0.25">
      <c r="A22" s="19"/>
      <c r="B22" s="20" t="s">
        <v>27</v>
      </c>
      <c r="C22" s="20" t="s">
        <v>42</v>
      </c>
      <c r="D22" s="20" t="s">
        <v>43</v>
      </c>
      <c r="E22" s="20" t="s">
        <v>51</v>
      </c>
      <c r="F22" s="20" t="s">
        <v>52</v>
      </c>
      <c r="G22" s="21"/>
      <c r="H22" s="20" t="s">
        <v>46</v>
      </c>
      <c r="I22" s="20" t="s">
        <v>47</v>
      </c>
    </row>
    <row r="23" spans="1:9" ht="15.75" thickBot="1" x14ac:dyDescent="0.3">
      <c r="A23" s="19"/>
      <c r="B23" s="18"/>
      <c r="C23" s="22" t="s">
        <v>70</v>
      </c>
      <c r="D23" s="18"/>
      <c r="E23" s="18"/>
      <c r="F23" s="18"/>
      <c r="G23" s="22" t="s">
        <v>71</v>
      </c>
      <c r="H23" s="18"/>
      <c r="I23" s="22" t="s">
        <v>72</v>
      </c>
    </row>
    <row r="24" spans="1:9" x14ac:dyDescent="0.25">
      <c r="A24" s="19"/>
      <c r="B24" s="38" t="s">
        <v>87</v>
      </c>
      <c r="C24" s="75" t="s">
        <v>154</v>
      </c>
      <c r="D24" s="76"/>
      <c r="E24" s="76"/>
      <c r="F24" s="76"/>
      <c r="G24" s="40" t="s">
        <v>147</v>
      </c>
      <c r="H24" s="40"/>
      <c r="I24" s="48">
        <v>2</v>
      </c>
    </row>
    <row r="25" spans="1:9" ht="15.75" thickBot="1" x14ac:dyDescent="0.3">
      <c r="A25" s="19"/>
      <c r="B25" s="45" t="s">
        <v>88</v>
      </c>
      <c r="C25" s="70" t="s">
        <v>173</v>
      </c>
      <c r="D25" s="70"/>
      <c r="E25" s="70"/>
      <c r="F25" s="70"/>
      <c r="G25" s="46" t="s">
        <v>149</v>
      </c>
      <c r="H25" s="46"/>
      <c r="I25" s="47">
        <v>8</v>
      </c>
    </row>
    <row r="26" spans="1:9" ht="15.75" thickBot="1" x14ac:dyDescent="0.3">
      <c r="A26" s="19"/>
      <c r="B26" s="18"/>
      <c r="C26" s="77"/>
      <c r="D26" s="69"/>
      <c r="E26" s="69"/>
      <c r="F26" s="69"/>
      <c r="G26" s="18"/>
      <c r="H26" s="52" t="s">
        <v>80</v>
      </c>
      <c r="I26" s="56">
        <f>SUM(I24:I25)</f>
        <v>10</v>
      </c>
    </row>
    <row r="27" spans="1:9" x14ac:dyDescent="0.25">
      <c r="A27" s="19"/>
      <c r="B27" s="17" t="s">
        <v>34</v>
      </c>
      <c r="C27" s="17" t="s">
        <v>35</v>
      </c>
      <c r="D27" s="17" t="s">
        <v>36</v>
      </c>
      <c r="E27" s="17" t="s">
        <v>67</v>
      </c>
      <c r="F27" s="17" t="s">
        <v>68</v>
      </c>
      <c r="G27" s="17" t="s">
        <v>39</v>
      </c>
      <c r="H27" s="17" t="s">
        <v>69</v>
      </c>
      <c r="I27" s="17" t="s">
        <v>10</v>
      </c>
    </row>
    <row r="28" spans="1:9" x14ac:dyDescent="0.25">
      <c r="A28" s="19"/>
      <c r="B28" s="20" t="s">
        <v>28</v>
      </c>
      <c r="C28" s="20" t="s">
        <v>42</v>
      </c>
      <c r="D28" s="20" t="s">
        <v>43</v>
      </c>
      <c r="E28" s="20" t="s">
        <v>53</v>
      </c>
      <c r="F28" s="20" t="s">
        <v>54</v>
      </c>
      <c r="G28" s="21"/>
      <c r="H28" s="20" t="s">
        <v>46</v>
      </c>
      <c r="I28" s="20" t="s">
        <v>47</v>
      </c>
    </row>
    <row r="29" spans="1:9" x14ac:dyDescent="0.25">
      <c r="A29" s="19"/>
      <c r="B29" s="18"/>
      <c r="C29" s="18"/>
      <c r="D29" s="18"/>
      <c r="E29" s="18"/>
      <c r="F29" s="18"/>
      <c r="G29" s="18"/>
      <c r="H29" s="18"/>
      <c r="I29" s="18"/>
    </row>
    <row r="30" spans="1:9" ht="15.75" thickBot="1" x14ac:dyDescent="0.3">
      <c r="A30" s="19"/>
      <c r="B30" s="18"/>
      <c r="C30" s="22" t="s">
        <v>70</v>
      </c>
      <c r="D30" s="18"/>
      <c r="E30" s="18"/>
      <c r="F30" s="18"/>
      <c r="G30" s="22" t="s">
        <v>71</v>
      </c>
      <c r="H30" s="18"/>
      <c r="I30" s="22" t="s">
        <v>72</v>
      </c>
    </row>
    <row r="31" spans="1:9" x14ac:dyDescent="0.25">
      <c r="A31" s="19"/>
      <c r="B31" s="38" t="s">
        <v>89</v>
      </c>
      <c r="C31" s="75" t="s">
        <v>155</v>
      </c>
      <c r="D31" s="76"/>
      <c r="E31" s="76"/>
      <c r="F31" s="76"/>
      <c r="G31" s="40" t="s">
        <v>142</v>
      </c>
      <c r="H31" s="40"/>
      <c r="I31" s="48">
        <v>4</v>
      </c>
    </row>
    <row r="32" spans="1:9" ht="15.75" thickBot="1" x14ac:dyDescent="0.3">
      <c r="A32" s="19"/>
      <c r="B32" s="45" t="s">
        <v>90</v>
      </c>
      <c r="C32" s="73" t="s">
        <v>157</v>
      </c>
      <c r="D32" s="74"/>
      <c r="E32" s="74"/>
      <c r="F32" s="74"/>
      <c r="G32" s="46" t="s">
        <v>147</v>
      </c>
      <c r="H32" s="46"/>
      <c r="I32" s="47">
        <v>6</v>
      </c>
    </row>
    <row r="33" spans="1:9" ht="15.75" thickBot="1" x14ac:dyDescent="0.3">
      <c r="A33" s="19"/>
      <c r="B33" s="18"/>
      <c r="C33" s="18"/>
      <c r="D33" s="19"/>
      <c r="E33" s="19"/>
      <c r="F33" s="19"/>
      <c r="G33" s="18"/>
      <c r="H33" s="52" t="s">
        <v>80</v>
      </c>
      <c r="I33" s="56">
        <f>SUM(I31:I32)</f>
        <v>10</v>
      </c>
    </row>
    <row r="34" spans="1:9" x14ac:dyDescent="0.25">
      <c r="A34" s="19"/>
      <c r="B34" s="17" t="s">
        <v>34</v>
      </c>
      <c r="C34" s="17" t="s">
        <v>35</v>
      </c>
      <c r="D34" s="17" t="s">
        <v>36</v>
      </c>
      <c r="E34" s="17" t="s">
        <v>67</v>
      </c>
      <c r="F34" s="17" t="s">
        <v>68</v>
      </c>
      <c r="G34" s="17" t="s">
        <v>39</v>
      </c>
      <c r="H34" s="17" t="s">
        <v>69</v>
      </c>
      <c r="I34" s="17" t="s">
        <v>10</v>
      </c>
    </row>
    <row r="35" spans="1:9" x14ac:dyDescent="0.25">
      <c r="A35" s="19"/>
      <c r="B35" s="20" t="s">
        <v>29</v>
      </c>
      <c r="C35" s="20" t="s">
        <v>42</v>
      </c>
      <c r="D35" s="20" t="s">
        <v>43</v>
      </c>
      <c r="E35" s="20" t="s">
        <v>55</v>
      </c>
      <c r="F35" s="20" t="s">
        <v>56</v>
      </c>
      <c r="G35" s="21"/>
      <c r="H35" s="20" t="s">
        <v>46</v>
      </c>
      <c r="I35" s="20" t="s">
        <v>47</v>
      </c>
    </row>
    <row r="36" spans="1:9" ht="15.75" thickBot="1" x14ac:dyDescent="0.3">
      <c r="A36" s="19"/>
      <c r="B36" s="18"/>
      <c r="C36" s="22" t="s">
        <v>70</v>
      </c>
      <c r="D36" s="18"/>
      <c r="E36" s="18"/>
      <c r="F36" s="18"/>
      <c r="G36" s="22" t="s">
        <v>71</v>
      </c>
      <c r="H36" s="18"/>
      <c r="I36" s="22" t="s">
        <v>72</v>
      </c>
    </row>
    <row r="37" spans="1:9" x14ac:dyDescent="0.25">
      <c r="A37" s="19"/>
      <c r="B37" s="38" t="s">
        <v>91</v>
      </c>
      <c r="C37" s="75" t="s">
        <v>156</v>
      </c>
      <c r="D37" s="76"/>
      <c r="E37" s="76"/>
      <c r="F37" s="76"/>
      <c r="G37" s="40" t="s">
        <v>144</v>
      </c>
      <c r="H37" s="40"/>
      <c r="I37" s="48">
        <v>5</v>
      </c>
    </row>
    <row r="38" spans="1:9" ht="15.75" thickBot="1" x14ac:dyDescent="0.3">
      <c r="A38" s="19"/>
      <c r="B38" s="45" t="s">
        <v>92</v>
      </c>
      <c r="C38" s="73" t="s">
        <v>161</v>
      </c>
      <c r="D38" s="74"/>
      <c r="E38" s="74"/>
      <c r="F38" s="74"/>
      <c r="G38" s="46" t="s">
        <v>151</v>
      </c>
      <c r="H38" s="46"/>
      <c r="I38" s="47">
        <v>7</v>
      </c>
    </row>
    <row r="39" spans="1:9" ht="15.75" thickBot="1" x14ac:dyDescent="0.3">
      <c r="A39" s="19"/>
      <c r="B39" s="18"/>
      <c r="C39" s="69"/>
      <c r="D39" s="69"/>
      <c r="E39" s="69"/>
      <c r="F39" s="69"/>
      <c r="G39" s="18"/>
      <c r="H39" s="52" t="s">
        <v>80</v>
      </c>
      <c r="I39" s="56">
        <f>SUM(I37:I38)</f>
        <v>12</v>
      </c>
    </row>
    <row r="40" spans="1:9" x14ac:dyDescent="0.25">
      <c r="A40" s="19"/>
    </row>
    <row r="41" spans="1:9" ht="21" x14ac:dyDescent="0.35">
      <c r="A41" s="19"/>
      <c r="H41" s="51" t="s">
        <v>79</v>
      </c>
      <c r="I41" s="51">
        <f>I6+I13+I20+I26+I33+I39</f>
        <v>57</v>
      </c>
    </row>
    <row r="42" spans="1:9" x14ac:dyDescent="0.25">
      <c r="A42" s="19"/>
    </row>
    <row r="43" spans="1:9" x14ac:dyDescent="0.25">
      <c r="A43" s="19"/>
    </row>
    <row r="44" spans="1:9" x14ac:dyDescent="0.25">
      <c r="A44" s="19"/>
    </row>
    <row r="45" spans="1:9" x14ac:dyDescent="0.25">
      <c r="A45" s="19"/>
    </row>
    <row r="46" spans="1:9" x14ac:dyDescent="0.25">
      <c r="A46" s="19"/>
    </row>
    <row r="47" spans="1:9" x14ac:dyDescent="0.25">
      <c r="A47" s="19"/>
    </row>
    <row r="48" spans="1:9" x14ac:dyDescent="0.25">
      <c r="A48" s="19"/>
    </row>
    <row r="49" spans="1:9" x14ac:dyDescent="0.25">
      <c r="A49" s="19"/>
    </row>
    <row r="50" spans="1:9" x14ac:dyDescent="0.25">
      <c r="A50" s="19"/>
    </row>
    <row r="51" spans="1:9" x14ac:dyDescent="0.25">
      <c r="A51" s="19"/>
    </row>
    <row r="52" spans="1:9" x14ac:dyDescent="0.25">
      <c r="A52" s="19"/>
    </row>
    <row r="54" spans="1:9" x14ac:dyDescent="0.25">
      <c r="B54" s="18"/>
      <c r="C54" s="18"/>
      <c r="D54" s="18"/>
      <c r="E54" s="18"/>
      <c r="F54" s="18"/>
      <c r="G54" s="18"/>
      <c r="H54" s="18"/>
      <c r="I54" s="18"/>
    </row>
    <row r="55" spans="1:9" x14ac:dyDescent="0.25">
      <c r="B55" s="18"/>
      <c r="C55" s="22"/>
      <c r="D55" s="18"/>
      <c r="E55" s="18"/>
      <c r="F55" s="18"/>
      <c r="G55" s="22"/>
      <c r="H55" s="18"/>
      <c r="I55" s="22"/>
    </row>
    <row r="56" spans="1:9" x14ac:dyDescent="0.25">
      <c r="B56" s="17"/>
      <c r="C56" s="17"/>
      <c r="D56" s="17"/>
      <c r="E56" s="17"/>
      <c r="F56" s="17"/>
      <c r="G56" s="17"/>
      <c r="H56" s="17"/>
      <c r="I56" s="17"/>
    </row>
    <row r="57" spans="1:9" x14ac:dyDescent="0.25">
      <c r="B57" s="18"/>
      <c r="C57" s="22"/>
      <c r="D57" s="18"/>
      <c r="E57" s="18"/>
      <c r="F57" s="18"/>
      <c r="G57" s="22"/>
      <c r="H57" s="18"/>
      <c r="I57" s="22"/>
    </row>
  </sheetData>
  <mergeCells count="18">
    <mergeCell ref="C37:F37"/>
    <mergeCell ref="C38:F38"/>
    <mergeCell ref="C39:F39"/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  <mergeCell ref="C26:F26"/>
    <mergeCell ref="C31:F31"/>
    <mergeCell ref="C32:F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7" zoomScale="115" zoomScaleNormal="115" workbookViewId="0">
      <selection activeCell="I1" sqref="I1"/>
    </sheetView>
  </sheetViews>
  <sheetFormatPr baseColWidth="10" defaultColWidth="11.42578125" defaultRowHeight="15" x14ac:dyDescent="0.25"/>
  <sheetData>
    <row r="1" spans="1:9" x14ac:dyDescent="0.25">
      <c r="B1" s="17" t="s">
        <v>34</v>
      </c>
      <c r="C1" s="17" t="s">
        <v>35</v>
      </c>
      <c r="D1" s="17" t="s">
        <v>36</v>
      </c>
      <c r="E1" s="17" t="s">
        <v>67</v>
      </c>
      <c r="F1" s="17" t="s">
        <v>68</v>
      </c>
      <c r="G1" s="17" t="s">
        <v>39</v>
      </c>
      <c r="H1" s="17" t="s">
        <v>69</v>
      </c>
      <c r="I1" s="17" t="s">
        <v>10</v>
      </c>
    </row>
    <row r="2" spans="1:9" x14ac:dyDescent="0.25">
      <c r="B2" s="20" t="s">
        <v>30</v>
      </c>
      <c r="C2" s="20" t="s">
        <v>42</v>
      </c>
      <c r="D2" s="20" t="s">
        <v>66</v>
      </c>
      <c r="E2" s="20" t="s">
        <v>57</v>
      </c>
      <c r="F2" s="20" t="s">
        <v>58</v>
      </c>
      <c r="G2" s="21"/>
      <c r="H2" s="20" t="s">
        <v>46</v>
      </c>
      <c r="I2" s="20" t="s">
        <v>47</v>
      </c>
    </row>
    <row r="3" spans="1:9" ht="15.75" thickBot="1" x14ac:dyDescent="0.3">
      <c r="B3" s="18"/>
      <c r="C3" s="22" t="s">
        <v>70</v>
      </c>
      <c r="D3" s="18"/>
      <c r="E3" s="18"/>
      <c r="F3" s="18"/>
      <c r="G3" s="22" t="s">
        <v>71</v>
      </c>
      <c r="H3" s="18"/>
      <c r="I3" s="22" t="s">
        <v>72</v>
      </c>
    </row>
    <row r="4" spans="1:9" x14ac:dyDescent="0.25">
      <c r="B4" s="38" t="s">
        <v>93</v>
      </c>
      <c r="C4" s="75" t="s">
        <v>158</v>
      </c>
      <c r="D4" s="76"/>
      <c r="E4" s="76"/>
      <c r="F4" s="76"/>
      <c r="G4" s="40" t="s">
        <v>159</v>
      </c>
      <c r="H4" s="40"/>
      <c r="I4" s="48">
        <v>7</v>
      </c>
    </row>
    <row r="5" spans="1:9" x14ac:dyDescent="0.25">
      <c r="B5" s="42" t="s">
        <v>94</v>
      </c>
      <c r="C5" s="71" t="s">
        <v>160</v>
      </c>
      <c r="D5" s="72"/>
      <c r="E5" s="72"/>
      <c r="F5" s="72"/>
      <c r="G5" s="43" t="s">
        <v>149</v>
      </c>
      <c r="H5" s="43"/>
      <c r="I5" s="44">
        <v>3</v>
      </c>
    </row>
    <row r="6" spans="1:9" ht="15.75" thickBot="1" x14ac:dyDescent="0.3">
      <c r="B6" s="45" t="s">
        <v>95</v>
      </c>
      <c r="C6" s="73" t="s">
        <v>162</v>
      </c>
      <c r="D6" s="74"/>
      <c r="E6" s="74"/>
      <c r="F6" s="74"/>
      <c r="G6" s="46" t="s">
        <v>147</v>
      </c>
      <c r="H6" s="46"/>
      <c r="I6" s="47">
        <v>4</v>
      </c>
    </row>
    <row r="7" spans="1:9" ht="15.75" thickBot="1" x14ac:dyDescent="0.3">
      <c r="B7" s="17"/>
      <c r="C7" s="17"/>
      <c r="D7" s="17"/>
      <c r="E7" s="17"/>
      <c r="F7" s="17"/>
      <c r="G7" s="17"/>
      <c r="H7" s="52" t="s">
        <v>80</v>
      </c>
      <c r="I7" s="56">
        <f>SUM(I4:I6)</f>
        <v>14</v>
      </c>
    </row>
    <row r="8" spans="1:9" x14ac:dyDescent="0.25">
      <c r="B8" s="17" t="s">
        <v>34</v>
      </c>
      <c r="C8" s="17" t="s">
        <v>35</v>
      </c>
      <c r="D8" s="17" t="s">
        <v>36</v>
      </c>
      <c r="E8" s="17" t="s">
        <v>67</v>
      </c>
      <c r="F8" s="17" t="s">
        <v>68</v>
      </c>
      <c r="G8" s="17" t="s">
        <v>39</v>
      </c>
      <c r="H8" s="17" t="s">
        <v>69</v>
      </c>
      <c r="I8" s="17" t="s">
        <v>10</v>
      </c>
    </row>
    <row r="9" spans="1:9" x14ac:dyDescent="0.25">
      <c r="B9" s="20" t="s">
        <v>31</v>
      </c>
      <c r="C9" s="20" t="s">
        <v>42</v>
      </c>
      <c r="D9" s="20" t="s">
        <v>43</v>
      </c>
      <c r="E9" s="20" t="s">
        <v>59</v>
      </c>
      <c r="F9" s="20" t="s">
        <v>60</v>
      </c>
      <c r="G9" s="21"/>
      <c r="H9" s="20" t="s">
        <v>46</v>
      </c>
      <c r="I9" s="20" t="s">
        <v>47</v>
      </c>
    </row>
    <row r="10" spans="1:9" ht="15.75" thickBot="1" x14ac:dyDescent="0.3">
      <c r="B10" s="18"/>
      <c r="C10" s="22" t="s">
        <v>70</v>
      </c>
      <c r="D10" s="18"/>
      <c r="E10" s="18"/>
      <c r="F10" s="18"/>
      <c r="G10" s="22" t="s">
        <v>71</v>
      </c>
      <c r="H10" s="18"/>
      <c r="I10" s="22" t="s">
        <v>72</v>
      </c>
    </row>
    <row r="11" spans="1:9" x14ac:dyDescent="0.25">
      <c r="B11" s="38" t="s">
        <v>96</v>
      </c>
      <c r="C11" s="75" t="s">
        <v>163</v>
      </c>
      <c r="D11" s="76"/>
      <c r="E11" s="76"/>
      <c r="F11" s="76"/>
      <c r="G11" s="40" t="s">
        <v>144</v>
      </c>
      <c r="H11" s="40"/>
      <c r="I11" s="48">
        <v>7</v>
      </c>
    </row>
    <row r="12" spans="1:9" x14ac:dyDescent="0.25">
      <c r="B12" s="42" t="s">
        <v>97</v>
      </c>
      <c r="C12" s="71" t="s">
        <v>164</v>
      </c>
      <c r="D12" s="72"/>
      <c r="E12" s="72"/>
      <c r="F12" s="72"/>
      <c r="G12" s="43" t="s">
        <v>142</v>
      </c>
      <c r="H12" s="43"/>
      <c r="I12" s="44">
        <v>2</v>
      </c>
    </row>
    <row r="13" spans="1:9" ht="15.75" thickBot="1" x14ac:dyDescent="0.3">
      <c r="B13" s="45" t="s">
        <v>98</v>
      </c>
      <c r="C13" s="73" t="s">
        <v>165</v>
      </c>
      <c r="D13" s="74"/>
      <c r="E13" s="74"/>
      <c r="F13" s="74"/>
      <c r="G13" s="46" t="s">
        <v>147</v>
      </c>
      <c r="H13" s="46"/>
      <c r="I13" s="47">
        <v>6</v>
      </c>
    </row>
    <row r="14" spans="1:9" ht="15.75" thickBot="1" x14ac:dyDescent="0.3">
      <c r="H14" s="52" t="s">
        <v>80</v>
      </c>
      <c r="I14" s="56">
        <f>SUM(I11:I13)</f>
        <v>15</v>
      </c>
    </row>
    <row r="15" spans="1:9" x14ac:dyDescent="0.25">
      <c r="A15" s="19"/>
      <c r="B15" s="17"/>
      <c r="C15" s="17"/>
      <c r="D15" s="17"/>
      <c r="E15" s="17"/>
      <c r="F15" s="17"/>
      <c r="G15" s="17"/>
      <c r="H15" s="17"/>
    </row>
    <row r="16" spans="1:9" x14ac:dyDescent="0.25">
      <c r="B16" s="17" t="s">
        <v>34</v>
      </c>
      <c r="C16" s="17" t="s">
        <v>35</v>
      </c>
      <c r="D16" s="17" t="s">
        <v>36</v>
      </c>
      <c r="E16" s="17" t="s">
        <v>67</v>
      </c>
      <c r="F16" s="17" t="s">
        <v>68</v>
      </c>
      <c r="G16" s="17" t="s">
        <v>39</v>
      </c>
      <c r="H16" s="17" t="s">
        <v>69</v>
      </c>
      <c r="I16" s="17" t="s">
        <v>10</v>
      </c>
    </row>
    <row r="17" spans="2:9" x14ac:dyDescent="0.25">
      <c r="B17" s="20" t="s">
        <v>33</v>
      </c>
      <c r="C17" s="20" t="s">
        <v>42</v>
      </c>
      <c r="D17" s="20" t="s">
        <v>43</v>
      </c>
      <c r="E17" s="20" t="s">
        <v>63</v>
      </c>
      <c r="F17" s="20" t="s">
        <v>75</v>
      </c>
      <c r="G17" s="21"/>
      <c r="H17" s="20" t="s">
        <v>46</v>
      </c>
      <c r="I17" s="20" t="s">
        <v>47</v>
      </c>
    </row>
    <row r="18" spans="2:9" ht="15.75" thickBot="1" x14ac:dyDescent="0.3">
      <c r="B18" s="60"/>
      <c r="C18" s="22" t="s">
        <v>70</v>
      </c>
      <c r="D18" s="60"/>
      <c r="E18" s="60"/>
      <c r="F18" s="60"/>
      <c r="G18" s="22" t="s">
        <v>71</v>
      </c>
      <c r="H18" s="60"/>
      <c r="I18" s="22" t="s">
        <v>72</v>
      </c>
    </row>
    <row r="19" spans="2:9" x14ac:dyDescent="0.25">
      <c r="B19" s="38" t="s">
        <v>175</v>
      </c>
      <c r="C19" s="75" t="s">
        <v>166</v>
      </c>
      <c r="D19" s="75"/>
      <c r="E19" s="75"/>
      <c r="F19" s="75"/>
      <c r="G19" s="57" t="s">
        <v>151</v>
      </c>
      <c r="H19" s="57"/>
      <c r="I19" s="48">
        <v>5</v>
      </c>
    </row>
    <row r="20" spans="2:9" ht="15.75" thickBot="1" x14ac:dyDescent="0.3">
      <c r="B20" s="45" t="s">
        <v>176</v>
      </c>
      <c r="C20" s="59" t="s">
        <v>167</v>
      </c>
      <c r="D20" s="59"/>
      <c r="E20" s="59"/>
      <c r="F20" s="59"/>
      <c r="G20" s="59" t="s">
        <v>149</v>
      </c>
      <c r="H20" s="59"/>
      <c r="I20" s="47">
        <v>3</v>
      </c>
    </row>
    <row r="21" spans="2:9" ht="15.75" thickBot="1" x14ac:dyDescent="0.3">
      <c r="B21" s="60"/>
      <c r="C21" s="75"/>
      <c r="D21" s="75"/>
      <c r="E21" s="75"/>
      <c r="F21" s="75"/>
      <c r="G21" s="60"/>
      <c r="H21" s="54" t="s">
        <v>80</v>
      </c>
      <c r="I21" s="55">
        <f>SUM(I19:I20)</f>
        <v>8</v>
      </c>
    </row>
    <row r="22" spans="2:9" x14ac:dyDescent="0.25">
      <c r="B22" s="17"/>
      <c r="C22" s="17"/>
      <c r="D22" s="17"/>
      <c r="E22" s="17"/>
      <c r="F22" s="17"/>
      <c r="G22" s="17"/>
      <c r="H22" s="17"/>
      <c r="I22" s="17"/>
    </row>
    <row r="23" spans="2:9" x14ac:dyDescent="0.25">
      <c r="B23" s="17" t="s">
        <v>34</v>
      </c>
      <c r="C23" s="17" t="s">
        <v>35</v>
      </c>
      <c r="D23" s="17" t="s">
        <v>36</v>
      </c>
      <c r="E23" s="17" t="s">
        <v>67</v>
      </c>
      <c r="F23" s="17" t="s">
        <v>68</v>
      </c>
      <c r="G23" s="17" t="s">
        <v>39</v>
      </c>
      <c r="H23" s="17" t="s">
        <v>69</v>
      </c>
      <c r="I23" s="17" t="s">
        <v>10</v>
      </c>
    </row>
    <row r="24" spans="2:9" x14ac:dyDescent="0.25">
      <c r="B24" s="20" t="s">
        <v>76</v>
      </c>
      <c r="C24" s="20" t="s">
        <v>42</v>
      </c>
      <c r="D24" s="20" t="s">
        <v>43</v>
      </c>
      <c r="E24" s="20" t="s">
        <v>64</v>
      </c>
      <c r="F24" s="20" t="s">
        <v>65</v>
      </c>
      <c r="G24" s="21"/>
      <c r="H24" s="20" t="s">
        <v>46</v>
      </c>
      <c r="I24" s="20" t="s">
        <v>47</v>
      </c>
    </row>
    <row r="25" spans="2:9" ht="15.75" thickBot="1" x14ac:dyDescent="0.3">
      <c r="B25" s="60"/>
      <c r="C25" s="22" t="s">
        <v>70</v>
      </c>
      <c r="D25" s="60"/>
      <c r="E25" s="60"/>
      <c r="F25" s="60"/>
      <c r="G25" s="22" t="s">
        <v>71</v>
      </c>
      <c r="H25" s="60"/>
      <c r="I25" s="22" t="s">
        <v>72</v>
      </c>
    </row>
    <row r="26" spans="2:9" ht="15.75" thickBot="1" x14ac:dyDescent="0.3">
      <c r="B26" s="38" t="s">
        <v>99</v>
      </c>
      <c r="C26" s="75" t="s">
        <v>168</v>
      </c>
      <c r="D26" s="75"/>
      <c r="E26" s="75"/>
      <c r="F26" s="75"/>
      <c r="G26" s="57" t="s">
        <v>159</v>
      </c>
      <c r="H26" s="57"/>
      <c r="I26" s="48">
        <v>8</v>
      </c>
    </row>
    <row r="27" spans="2:9" x14ac:dyDescent="0.25">
      <c r="B27" s="38" t="s">
        <v>100</v>
      </c>
      <c r="C27" s="75" t="s">
        <v>170</v>
      </c>
      <c r="D27" s="75"/>
      <c r="E27" s="75"/>
      <c r="F27" s="75"/>
      <c r="G27" s="58" t="s">
        <v>147</v>
      </c>
      <c r="H27" s="58"/>
      <c r="I27" s="44">
        <v>3</v>
      </c>
    </row>
    <row r="28" spans="2:9" ht="15.75" thickBot="1" x14ac:dyDescent="0.3">
      <c r="B28" s="45" t="s">
        <v>177</v>
      </c>
      <c r="C28" s="73" t="s">
        <v>169</v>
      </c>
      <c r="D28" s="73"/>
      <c r="E28" s="73"/>
      <c r="F28" s="73"/>
      <c r="G28" s="59" t="s">
        <v>144</v>
      </c>
      <c r="H28" s="59"/>
      <c r="I28" s="47">
        <v>1</v>
      </c>
    </row>
    <row r="29" spans="2:9" ht="15.75" thickBot="1" x14ac:dyDescent="0.3">
      <c r="B29" s="45" t="s">
        <v>178</v>
      </c>
      <c r="C29" s="73" t="s">
        <v>171</v>
      </c>
      <c r="D29" s="73"/>
      <c r="E29" s="73"/>
      <c r="F29" s="73"/>
      <c r="G29" s="59" t="s">
        <v>172</v>
      </c>
      <c r="H29" s="59"/>
      <c r="I29" s="47">
        <v>10</v>
      </c>
    </row>
    <row r="30" spans="2:9" ht="15.75" thickBot="1" x14ac:dyDescent="0.3">
      <c r="H30" s="52" t="s">
        <v>80</v>
      </c>
      <c r="I30" s="53">
        <f>SUM(I26:I29)</f>
        <v>22</v>
      </c>
    </row>
    <row r="31" spans="2:9" x14ac:dyDescent="0.25">
      <c r="H31" s="50" t="s">
        <v>79</v>
      </c>
      <c r="I31" s="50">
        <f>I14+I7+I21+I30</f>
        <v>59</v>
      </c>
    </row>
  </sheetData>
  <mergeCells count="12">
    <mergeCell ref="C12:F12"/>
    <mergeCell ref="C13:F13"/>
    <mergeCell ref="C11:F11"/>
    <mergeCell ref="C4:F4"/>
    <mergeCell ref="C5:F5"/>
    <mergeCell ref="C6:F6"/>
    <mergeCell ref="C29:F29"/>
    <mergeCell ref="C27:F27"/>
    <mergeCell ref="C28:F28"/>
    <mergeCell ref="C19:F19"/>
    <mergeCell ref="C21:F21"/>
    <mergeCell ref="C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66" zoomScaleNormal="166" workbookViewId="0">
      <selection activeCell="B9" sqref="B9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44552</v>
      </c>
      <c r="C2" s="2" t="s">
        <v>19</v>
      </c>
    </row>
    <row r="3" spans="1:3" ht="17.25" thickBot="1" x14ac:dyDescent="0.35">
      <c r="B3" s="6">
        <v>44583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23</v>
      </c>
      <c r="C4" s="2"/>
    </row>
    <row r="5" spans="1:3" ht="17.25" thickBot="1" x14ac:dyDescent="0.35">
      <c r="A5" s="4" t="s">
        <v>1</v>
      </c>
      <c r="B5" s="7">
        <v>0</v>
      </c>
      <c r="C5" s="2" t="s">
        <v>21</v>
      </c>
    </row>
    <row r="6" spans="1:3" x14ac:dyDescent="0.3">
      <c r="A6" s="4" t="s">
        <v>15</v>
      </c>
      <c r="B6" s="3">
        <f>B4-B5</f>
        <v>23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0.5</v>
      </c>
      <c r="C8" s="2" t="s">
        <v>23</v>
      </c>
    </row>
    <row r="9" spans="1:3" x14ac:dyDescent="0.3">
      <c r="A9" s="4" t="s">
        <v>2</v>
      </c>
      <c r="B9" s="3">
        <f>(B4-B5)*B8*B7*8</f>
        <v>368</v>
      </c>
      <c r="C9" s="2"/>
    </row>
    <row r="10" spans="1:3" x14ac:dyDescent="0.3">
      <c r="A10" s="4" t="s">
        <v>4</v>
      </c>
      <c r="B10" s="3">
        <f>IFERROR(B9/B4,0)</f>
        <v>16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5" zoomScale="166" zoomScaleNormal="166" workbookViewId="0">
      <selection activeCell="B10" sqref="B10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44584</v>
      </c>
      <c r="C2" s="2" t="s">
        <v>19</v>
      </c>
    </row>
    <row r="3" spans="1:3" ht="17.25" thickBot="1" x14ac:dyDescent="0.35">
      <c r="B3" s="6">
        <v>44614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22</v>
      </c>
      <c r="C4" s="2"/>
    </row>
    <row r="5" spans="1:3" ht="17.25" thickBot="1" x14ac:dyDescent="0.35">
      <c r="A5" s="4" t="s">
        <v>1</v>
      </c>
      <c r="B5" s="7">
        <v>0</v>
      </c>
      <c r="C5" s="2" t="s">
        <v>21</v>
      </c>
    </row>
    <row r="6" spans="1:3" x14ac:dyDescent="0.3">
      <c r="A6" s="4" t="s">
        <v>15</v>
      </c>
      <c r="B6" s="3">
        <f>B4-B5</f>
        <v>22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0.5</v>
      </c>
      <c r="C8" s="2" t="s">
        <v>23</v>
      </c>
    </row>
    <row r="9" spans="1:3" x14ac:dyDescent="0.3">
      <c r="A9" s="4" t="s">
        <v>2</v>
      </c>
      <c r="B9" s="3">
        <f>(B4-B5)*B8*B7*8</f>
        <v>352</v>
      </c>
      <c r="C9" s="2"/>
    </row>
    <row r="10" spans="1:3" x14ac:dyDescent="0.3">
      <c r="A10" s="4" t="s">
        <v>4</v>
      </c>
      <c r="B10" s="3">
        <f>IFERROR(B9/B4,0)</f>
        <v>16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opLeftCell="A9" zoomScale="130" zoomScaleNormal="130" workbookViewId="0">
      <selection activeCell="J8" sqref="J8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6</v>
      </c>
      <c r="D3" s="11" t="s">
        <v>24</v>
      </c>
      <c r="E3" s="11"/>
      <c r="F3" s="11">
        <v>6</v>
      </c>
      <c r="G3" s="11"/>
    </row>
    <row r="4" spans="1:7" x14ac:dyDescent="0.3">
      <c r="A4" s="11">
        <v>1</v>
      </c>
      <c r="B4" s="3">
        <f t="shared" ref="B4:B12" si="0">IFERROR(B3+1,1)</f>
        <v>2</v>
      </c>
      <c r="C4" s="11">
        <v>8</v>
      </c>
      <c r="D4" s="12" t="s">
        <v>25</v>
      </c>
      <c r="E4" s="11"/>
      <c r="F4" s="11">
        <v>8</v>
      </c>
      <c r="G4" s="11"/>
    </row>
    <row r="5" spans="1:7" x14ac:dyDescent="0.3">
      <c r="A5" s="11">
        <v>1</v>
      </c>
      <c r="B5" s="3">
        <f t="shared" si="0"/>
        <v>3</v>
      </c>
      <c r="C5" s="11">
        <v>11</v>
      </c>
      <c r="D5" s="12" t="s">
        <v>26</v>
      </c>
      <c r="E5" s="11"/>
      <c r="F5" s="11">
        <v>11</v>
      </c>
      <c r="G5" s="11"/>
    </row>
    <row r="6" spans="1:7" x14ac:dyDescent="0.3">
      <c r="A6" s="11">
        <v>1</v>
      </c>
      <c r="B6" s="3">
        <f t="shared" si="0"/>
        <v>4</v>
      </c>
      <c r="C6" s="11">
        <v>10</v>
      </c>
      <c r="D6" s="12" t="s">
        <v>27</v>
      </c>
      <c r="E6" s="11"/>
      <c r="F6" s="11">
        <f>SprintBacklog[[#This Row],[Estimated Hours]]</f>
        <v>10</v>
      </c>
      <c r="G6" s="11"/>
    </row>
    <row r="7" spans="1:7" x14ac:dyDescent="0.3">
      <c r="A7" s="11">
        <v>1</v>
      </c>
      <c r="B7" s="3">
        <f t="shared" si="0"/>
        <v>5</v>
      </c>
      <c r="C7" s="11">
        <v>10</v>
      </c>
      <c r="D7" s="12" t="s">
        <v>28</v>
      </c>
      <c r="E7" s="11"/>
      <c r="F7" s="11">
        <f>SprintBacklog[[#This Row],[Estimated Hours]]</f>
        <v>10</v>
      </c>
      <c r="G7" s="11"/>
    </row>
    <row r="8" spans="1:7" x14ac:dyDescent="0.3">
      <c r="A8" s="11">
        <v>1</v>
      </c>
      <c r="B8" s="3">
        <f t="shared" si="0"/>
        <v>6</v>
      </c>
      <c r="C8" s="11">
        <v>12</v>
      </c>
      <c r="D8" s="12" t="s">
        <v>29</v>
      </c>
      <c r="E8" s="11"/>
      <c r="F8" s="11">
        <v>12</v>
      </c>
      <c r="G8" s="11"/>
    </row>
    <row r="9" spans="1:7" x14ac:dyDescent="0.3">
      <c r="A9" s="11">
        <v>2</v>
      </c>
      <c r="B9" s="3">
        <f t="shared" si="0"/>
        <v>7</v>
      </c>
      <c r="C9" s="11">
        <v>14</v>
      </c>
      <c r="D9" s="12" t="s">
        <v>30</v>
      </c>
      <c r="E9" s="11"/>
      <c r="F9" s="11">
        <v>14</v>
      </c>
      <c r="G9" s="11"/>
    </row>
    <row r="10" spans="1:7" x14ac:dyDescent="0.3">
      <c r="A10" s="11">
        <v>2</v>
      </c>
      <c r="B10" s="3">
        <f t="shared" si="0"/>
        <v>8</v>
      </c>
      <c r="C10" s="11">
        <v>15</v>
      </c>
      <c r="D10" s="12" t="s">
        <v>31</v>
      </c>
      <c r="E10" s="11"/>
      <c r="F10" s="11">
        <v>15</v>
      </c>
      <c r="G10" s="11"/>
    </row>
    <row r="11" spans="1:7" x14ac:dyDescent="0.3">
      <c r="A11" s="11">
        <v>2</v>
      </c>
      <c r="B11" s="3">
        <f t="shared" si="0"/>
        <v>9</v>
      </c>
      <c r="C11" s="11">
        <v>20</v>
      </c>
      <c r="D11" s="12" t="s">
        <v>32</v>
      </c>
      <c r="E11" s="11"/>
      <c r="F11" s="11">
        <f>SprintBacklog[[#This Row],[Estimated Hours]]</f>
        <v>20</v>
      </c>
      <c r="G11" s="11"/>
    </row>
    <row r="12" spans="1:7" x14ac:dyDescent="0.3">
      <c r="A12" s="11">
        <v>2</v>
      </c>
      <c r="B12" s="3">
        <f t="shared" si="0"/>
        <v>10</v>
      </c>
      <c r="C12" s="11">
        <v>8</v>
      </c>
      <c r="D12" s="11" t="s">
        <v>33</v>
      </c>
      <c r="E12" s="11"/>
      <c r="F12" s="11">
        <v>8</v>
      </c>
      <c r="G12" s="11"/>
    </row>
    <row r="13" spans="1:7" x14ac:dyDescent="0.3">
      <c r="A13" s="64">
        <v>2</v>
      </c>
      <c r="B13" s="65">
        <f>IFERROR(B12+1,1)</f>
        <v>11</v>
      </c>
      <c r="C13" s="66">
        <v>10</v>
      </c>
      <c r="D13" s="64" t="s">
        <v>76</v>
      </c>
      <c r="E13" s="67"/>
      <c r="F13" s="64">
        <f>SprintBacklog[[#This Row],[Estimated Hours]]</f>
        <v>10</v>
      </c>
      <c r="G13" s="67"/>
    </row>
    <row r="14" spans="1:7" x14ac:dyDescent="0.3">
      <c r="A14" s="68" t="s">
        <v>12</v>
      </c>
      <c r="B14" s="68"/>
      <c r="C14" s="68">
        <f>SUBTOTAL(109,SprintBacklog[Estimated Hours])</f>
        <v>124</v>
      </c>
      <c r="D14" s="68"/>
      <c r="E14" s="68"/>
      <c r="F14" s="68">
        <f>SUBTOTAL(109,SprintBacklog[Remaining Hours])</f>
        <v>124</v>
      </c>
      <c r="G14" s="68"/>
    </row>
  </sheetData>
  <dataValidations count="1">
    <dataValidation type="list" allowBlank="1" showInputMessage="1" showErrorMessage="1" sqref="G3:G13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6"/>
  <sheetViews>
    <sheetView topLeftCell="A17" zoomScaleNormal="100" workbookViewId="0">
      <selection activeCell="S26" sqref="S26"/>
    </sheetView>
  </sheetViews>
  <sheetFormatPr baseColWidth="10"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IFERROR(TotalHours-(Table3[[#This Row],[Work Day]]*(TotalHours/WorkingDays)),0)</f>
        <v>124</v>
      </c>
      <c r="C3" s="15">
        <f>TotalHours-(Table3[[#This Row],[Work Day]]*DevRate)</f>
        <v>124</v>
      </c>
      <c r="D3" s="15">
        <f>Table3[[#This Row],[Target Burn Down]]</f>
        <v>124</v>
      </c>
      <c r="E3" s="15"/>
    </row>
    <row r="4" spans="1:5" x14ac:dyDescent="0.3">
      <c r="A4" s="3">
        <v>1</v>
      </c>
      <c r="B4" s="15">
        <f>IFERROR(TotalHours-(Table3[[#This Row],[Work Day]]*(TotalHours/WorkingDays)),0)</f>
        <v>118.60869565217391</v>
      </c>
      <c r="C4" s="15">
        <f>TotalHours-(Table3[[#This Row],[Work Day]]*DevRate)</f>
        <v>108</v>
      </c>
      <c r="D4" s="16">
        <v>170</v>
      </c>
      <c r="E4" s="15"/>
    </row>
    <row r="5" spans="1:5" x14ac:dyDescent="0.3">
      <c r="A5" s="3">
        <v>2</v>
      </c>
      <c r="B5" s="15">
        <f>IFERROR(TotalHours-(Table3[[#This Row],[Work Day]]*(TotalHours/WorkingDays)),0)</f>
        <v>113.21739130434783</v>
      </c>
      <c r="C5" s="15">
        <f>TotalHours-(Table3[[#This Row],[Work Day]]*DevRate)</f>
        <v>92</v>
      </c>
      <c r="D5" s="16">
        <v>120</v>
      </c>
      <c r="E5" s="15"/>
    </row>
    <row r="6" spans="1:5" x14ac:dyDescent="0.3">
      <c r="A6" s="3">
        <v>3</v>
      </c>
      <c r="B6" s="15">
        <f>IFERROR(TotalHours-(Table3[[#This Row],[Work Day]]*(TotalHours/WorkingDays)),0)</f>
        <v>107.82608695652173</v>
      </c>
      <c r="C6" s="15">
        <f>TotalHours-(Table3[[#This Row],[Work Day]]*DevRate)</f>
        <v>76</v>
      </c>
      <c r="D6" s="16">
        <v>110</v>
      </c>
      <c r="E6" s="15"/>
    </row>
    <row r="7" spans="1:5" x14ac:dyDescent="0.3">
      <c r="A7" s="3">
        <v>4</v>
      </c>
      <c r="B7" s="15">
        <f>IFERROR(TotalHours-(Table3[[#This Row],[Work Day]]*(TotalHours/WorkingDays)),0)</f>
        <v>102.43478260869566</v>
      </c>
      <c r="C7" s="15">
        <f>TotalHours-(Table3[[#This Row],[Work Day]]*DevRate)</f>
        <v>60</v>
      </c>
      <c r="D7" s="16">
        <v>100</v>
      </c>
      <c r="E7" s="15"/>
    </row>
    <row r="8" spans="1:5" x14ac:dyDescent="0.3">
      <c r="A8" s="3">
        <v>5</v>
      </c>
      <c r="B8" s="15">
        <f>IFERROR(TotalHours-(Table3[[#This Row],[Work Day]]*(TotalHours/WorkingDays)),0)</f>
        <v>97.043478260869563</v>
      </c>
      <c r="C8" s="15">
        <f>TotalHours-(Table3[[#This Row],[Work Day]]*DevRate)</f>
        <v>44</v>
      </c>
      <c r="D8" s="16">
        <v>90</v>
      </c>
      <c r="E8" s="15"/>
    </row>
    <row r="9" spans="1:5" x14ac:dyDescent="0.3">
      <c r="A9" s="3">
        <v>6</v>
      </c>
      <c r="B9" s="15">
        <f>IFERROR(TotalHours-(Table3[[#This Row],[Work Day]]*(TotalHours/WorkingDays)),0)</f>
        <v>91.65217391304347</v>
      </c>
      <c r="C9" s="15">
        <f>TotalHours-(Table3[[#This Row],[Work Day]]*DevRate)</f>
        <v>28</v>
      </c>
      <c r="D9" s="16">
        <v>80</v>
      </c>
      <c r="E9" s="15"/>
    </row>
    <row r="10" spans="1:5" x14ac:dyDescent="0.3">
      <c r="A10" s="3">
        <v>7</v>
      </c>
      <c r="B10" s="15">
        <f>IFERROR(TotalHours-(Table3[[#This Row],[Work Day]]*(TotalHours/WorkingDays)),0)</f>
        <v>86.260869565217391</v>
      </c>
      <c r="C10" s="15">
        <f>TotalHours-(Table3[[#This Row],[Work Day]]*DevRate)</f>
        <v>12</v>
      </c>
      <c r="D10" s="16">
        <v>70</v>
      </c>
      <c r="E10" s="15"/>
    </row>
    <row r="11" spans="1:5" x14ac:dyDescent="0.3">
      <c r="A11" s="3">
        <v>8</v>
      </c>
      <c r="B11" s="15">
        <f>IFERROR(TotalHours-(Table3[[#This Row],[Work Day]]*(TotalHours/WorkingDays)),0)</f>
        <v>80.869565217391312</v>
      </c>
      <c r="C11" s="15">
        <f>TotalHours-(Table3[[#This Row],[Work Day]]*DevRate)</f>
        <v>-4</v>
      </c>
      <c r="D11" s="16">
        <v>40</v>
      </c>
      <c r="E11" s="15"/>
    </row>
    <row r="12" spans="1:5" x14ac:dyDescent="0.3">
      <c r="A12" s="3">
        <v>9</v>
      </c>
      <c r="B12" s="15">
        <f>IFERROR(TotalHours-(Table3[[#This Row],[Work Day]]*(TotalHours/WorkingDays)),0)</f>
        <v>75.478260869565219</v>
      </c>
      <c r="C12" s="15">
        <f>TotalHours-(Table3[[#This Row],[Work Day]]*DevRate)</f>
        <v>-20</v>
      </c>
      <c r="D12" s="16">
        <v>20</v>
      </c>
      <c r="E12" s="15"/>
    </row>
    <row r="13" spans="1:5" x14ac:dyDescent="0.3">
      <c r="A13" s="3">
        <v>10</v>
      </c>
      <c r="B13" s="15">
        <f>IFERROR(TotalHours-(Table3[[#This Row],[Work Day]]*(TotalHours/WorkingDays)),0)</f>
        <v>70.086956521739125</v>
      </c>
      <c r="C13" s="15">
        <f>TotalHours-(Table3[[#This Row],[Work Day]]*DevRate)</f>
        <v>-36</v>
      </c>
      <c r="D13" s="16">
        <v>10</v>
      </c>
      <c r="E13" s="15"/>
    </row>
    <row r="14" spans="1:5" x14ac:dyDescent="0.3">
      <c r="A14" s="3">
        <v>11</v>
      </c>
      <c r="B14" s="15">
        <f>IFERROR(TotalHours-(Table3[[#This Row],[Work Day]]*(TotalHours/WorkingDays)),0)</f>
        <v>64.695652173913047</v>
      </c>
      <c r="C14" s="15">
        <f>TotalHours-(Table3[[#This Row],[Work Day]]*DevRate)</f>
        <v>-52</v>
      </c>
      <c r="D14" s="16">
        <v>11</v>
      </c>
    </row>
    <row r="15" spans="1:5" x14ac:dyDescent="0.3">
      <c r="A15" s="3">
        <v>12</v>
      </c>
      <c r="B15" s="15">
        <f>IFERROR(TotalHours-(Table3[[#This Row],[Work Day]]*(TotalHours/WorkingDays)),0)</f>
        <v>59.304347826086953</v>
      </c>
      <c r="C15" s="15">
        <f>TotalHours-(Table3[[#This Row],[Work Day]]*DevRate)</f>
        <v>-68</v>
      </c>
      <c r="D15" s="16">
        <v>12</v>
      </c>
    </row>
    <row r="16" spans="1:5" x14ac:dyDescent="0.3">
      <c r="A16" s="3">
        <v>13</v>
      </c>
      <c r="B16" s="15">
        <f>IFERROR(TotalHours-(Table3[[#This Row],[Work Day]]*(TotalHours/WorkingDays)),0)</f>
        <v>53.913043478260875</v>
      </c>
      <c r="C16" s="15">
        <f>TotalHours-(Table3[[#This Row],[Work Day]]*DevRate)</f>
        <v>-84</v>
      </c>
      <c r="D16" s="16">
        <v>13</v>
      </c>
    </row>
    <row r="17" spans="1:4" x14ac:dyDescent="0.3">
      <c r="A17" s="3">
        <v>14</v>
      </c>
      <c r="B17" s="15">
        <f>IFERROR(TotalHours-(Table3[[#This Row],[Work Day]]*(TotalHours/WorkingDays)),0)</f>
        <v>48.521739130434781</v>
      </c>
      <c r="C17" s="15">
        <f>TotalHours-(Table3[[#This Row],[Work Day]]*DevRate)</f>
        <v>-100</v>
      </c>
      <c r="D17" s="16">
        <v>14</v>
      </c>
    </row>
    <row r="18" spans="1:4" x14ac:dyDescent="0.3">
      <c r="A18" s="3">
        <v>15</v>
      </c>
      <c r="B18" s="15">
        <f>IFERROR(TotalHours-(Table3[[#This Row],[Work Day]]*(TotalHours/WorkingDays)),0)</f>
        <v>43.130434782608702</v>
      </c>
      <c r="C18" s="15">
        <f>TotalHours-(Table3[[#This Row],[Work Day]]*DevRate)</f>
        <v>-116</v>
      </c>
      <c r="D18" s="16">
        <v>15</v>
      </c>
    </row>
    <row r="19" spans="1:4" x14ac:dyDescent="0.3">
      <c r="A19" s="3">
        <v>16</v>
      </c>
      <c r="B19" s="15">
        <f>IFERROR(TotalHours-(Table3[[#This Row],[Work Day]]*(TotalHours/WorkingDays)),0)</f>
        <v>37.739130434782609</v>
      </c>
      <c r="C19" s="15">
        <f>TotalHours-(Table3[[#This Row],[Work Day]]*DevRate)</f>
        <v>-132</v>
      </c>
      <c r="D19" s="16">
        <v>16</v>
      </c>
    </row>
    <row r="20" spans="1:4" x14ac:dyDescent="0.3">
      <c r="A20" s="3">
        <v>17</v>
      </c>
      <c r="B20" s="15">
        <f>IFERROR(TotalHours-(Table3[[#This Row],[Work Day]]*(TotalHours/WorkingDays)),0)</f>
        <v>32.347826086956516</v>
      </c>
      <c r="C20" s="15">
        <f>TotalHours-(Table3[[#This Row],[Work Day]]*DevRate)</f>
        <v>-148</v>
      </c>
      <c r="D20" s="16">
        <v>17</v>
      </c>
    </row>
    <row r="21" spans="1:4" x14ac:dyDescent="0.3">
      <c r="A21" s="3">
        <v>18</v>
      </c>
      <c r="B21" s="15">
        <f>IFERROR(TotalHours-(Table3[[#This Row],[Work Day]]*(TotalHours/WorkingDays)),0)</f>
        <v>26.956521739130437</v>
      </c>
      <c r="C21" s="15">
        <f>TotalHours-(Table3[[#This Row],[Work Day]]*DevRate)</f>
        <v>-164</v>
      </c>
      <c r="D21" s="16">
        <v>18</v>
      </c>
    </row>
    <row r="22" spans="1:4" x14ac:dyDescent="0.3">
      <c r="A22" s="3">
        <v>19</v>
      </c>
      <c r="B22" s="15">
        <f>IFERROR(TotalHours-(Table3[[#This Row],[Work Day]]*(TotalHours/WorkingDays)),0)</f>
        <v>21.565217391304344</v>
      </c>
      <c r="C22" s="15">
        <f>TotalHours-(Table3[[#This Row],[Work Day]]*DevRate)</f>
        <v>-180</v>
      </c>
      <c r="D22" s="16">
        <v>19</v>
      </c>
    </row>
    <row r="23" spans="1:4" x14ac:dyDescent="0.3">
      <c r="A23" s="3">
        <v>20</v>
      </c>
      <c r="B23" s="15">
        <f>IFERROR(TotalHours-(Table3[[#This Row],[Work Day]]*(TotalHours/WorkingDays)),0)</f>
        <v>16.173913043478265</v>
      </c>
      <c r="C23" s="15">
        <f>TotalHours-(Table3[[#This Row],[Work Day]]*DevRate)</f>
        <v>-196</v>
      </c>
      <c r="D23" s="16">
        <v>20</v>
      </c>
    </row>
    <row r="24" spans="1:4" x14ac:dyDescent="0.3">
      <c r="A24" s="3">
        <v>21</v>
      </c>
      <c r="B24" s="15">
        <f>IFERROR(TotalHours-(Table3[[#This Row],[Work Day]]*(TotalHours/WorkingDays)),0)</f>
        <v>10.782608695652172</v>
      </c>
      <c r="C24" s="15">
        <f>TotalHours-(Table3[[#This Row],[Work Day]]*DevRate)</f>
        <v>-212</v>
      </c>
      <c r="D24" s="16">
        <v>21</v>
      </c>
    </row>
    <row r="25" spans="1:4" x14ac:dyDescent="0.3">
      <c r="A25" s="3">
        <v>22</v>
      </c>
      <c r="B25" s="15">
        <f>IFERROR(TotalHours-(Table3[[#This Row],[Work Day]]*(TotalHours/WorkingDays)),0)</f>
        <v>5.3913043478260931</v>
      </c>
      <c r="C25" s="15">
        <f>TotalHours-(Table3[[#This Row],[Work Day]]*DevRate)</f>
        <v>-228</v>
      </c>
      <c r="D25" s="16">
        <v>22</v>
      </c>
    </row>
    <row r="26" spans="1:4" x14ac:dyDescent="0.3">
      <c r="A26" s="3">
        <v>23</v>
      </c>
      <c r="B26" s="15">
        <f>IFERROR(TotalHours-(Table3[[#This Row],[Work Day]]*(TotalHours/WorkingDays)),0)</f>
        <v>0</v>
      </c>
      <c r="C26" s="15">
        <f>TotalHours-(Table3[[#This Row],[Work Day]]*DevRate)</f>
        <v>-244</v>
      </c>
      <c r="D26" s="16">
        <v>23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C4" sqref="C4"/>
    </sheetView>
  </sheetViews>
  <sheetFormatPr baseColWidth="10" defaultRowHeight="15" x14ac:dyDescent="0.25"/>
  <sheetData>
    <row r="1" spans="1:16" ht="16.5" x14ac:dyDescent="0.3">
      <c r="A1" s="3"/>
      <c r="B1" s="15"/>
      <c r="C1" s="15"/>
      <c r="D1" s="1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33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6.5" x14ac:dyDescent="0.3">
      <c r="A3" s="3">
        <v>0</v>
      </c>
      <c r="B3" s="15">
        <f>IFERROR(TotalHours-(Table38[[#This Row],[Work Day]]*(TotalHours/WorkingDays)),0)</f>
        <v>124</v>
      </c>
      <c r="C3" s="15">
        <f>TotalHours-(Table38[[#This Row],[Work Day]]*DevRate)</f>
        <v>124</v>
      </c>
      <c r="D3" s="15">
        <f>Table38[[#This Row],[Target Burn Down]]</f>
        <v>124</v>
      </c>
      <c r="E3" s="15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6.5" x14ac:dyDescent="0.3">
      <c r="A4" s="3">
        <v>1</v>
      </c>
      <c r="B4" s="15">
        <f>IFERROR(TotalHours-(Table38[[#This Row],[Work Day]]*(TotalHours/WorkingDays)),0)</f>
        <v>118.60869565217391</v>
      </c>
      <c r="C4" s="15">
        <f>TotalHours-(Table38[[#This Row],[Work Day]]*DevRate)</f>
        <v>108</v>
      </c>
      <c r="D4" s="16">
        <v>150</v>
      </c>
      <c r="E4" s="15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6.5" x14ac:dyDescent="0.3">
      <c r="A5" s="3">
        <v>2</v>
      </c>
      <c r="B5" s="15">
        <f>IFERROR(TotalHours-(Table38[[#This Row],[Work Day]]*(TotalHours/WorkingDays)),0)</f>
        <v>113.21739130434783</v>
      </c>
      <c r="C5" s="15">
        <f>TotalHours-(Table38[[#This Row],[Work Day]]*DevRate)</f>
        <v>92</v>
      </c>
      <c r="D5" s="16">
        <v>120</v>
      </c>
      <c r="E5" s="15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6.5" x14ac:dyDescent="0.3">
      <c r="A6" s="3">
        <v>3</v>
      </c>
      <c r="B6" s="15">
        <f>IFERROR(TotalHours-(Table38[[#This Row],[Work Day]]*(TotalHours/WorkingDays)),0)</f>
        <v>107.82608695652173</v>
      </c>
      <c r="C6" s="15">
        <f>TotalHours-(Table38[[#This Row],[Work Day]]*DevRate)</f>
        <v>76</v>
      </c>
      <c r="D6" s="16">
        <v>110</v>
      </c>
      <c r="E6" s="15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6.5" x14ac:dyDescent="0.3">
      <c r="A7" s="3">
        <v>4</v>
      </c>
      <c r="B7" s="15">
        <f>IFERROR(TotalHours-(Table38[[#This Row],[Work Day]]*(TotalHours/WorkingDays)),0)</f>
        <v>102.43478260869566</v>
      </c>
      <c r="C7" s="15">
        <f>TotalHours-(Table38[[#This Row],[Work Day]]*DevRate)</f>
        <v>60</v>
      </c>
      <c r="D7" s="16">
        <v>100</v>
      </c>
      <c r="E7" s="15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6.5" x14ac:dyDescent="0.3">
      <c r="A8" s="3">
        <v>5</v>
      </c>
      <c r="B8" s="15">
        <f>IFERROR(TotalHours-(Table38[[#This Row],[Work Day]]*(TotalHours/WorkingDays)),0)</f>
        <v>97.043478260869563</v>
      </c>
      <c r="C8" s="15">
        <f>TotalHours-(Table38[[#This Row],[Work Day]]*DevRate)</f>
        <v>44</v>
      </c>
      <c r="D8" s="16">
        <v>90</v>
      </c>
      <c r="E8" s="15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3">
      <c r="A9" s="3">
        <v>6</v>
      </c>
      <c r="B9" s="15">
        <f>IFERROR(TotalHours-(Table38[[#This Row],[Work Day]]*(TotalHours/WorkingDays)),0)</f>
        <v>91.65217391304347</v>
      </c>
      <c r="C9" s="15">
        <f>TotalHours-(Table38[[#This Row],[Work Day]]*DevRate)</f>
        <v>28</v>
      </c>
      <c r="D9" s="16">
        <v>80</v>
      </c>
      <c r="E9" s="15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6.5" x14ac:dyDescent="0.3">
      <c r="A10" s="3">
        <v>7</v>
      </c>
      <c r="B10" s="15">
        <f>IFERROR(TotalHours-(Table38[[#This Row],[Work Day]]*(TotalHours/WorkingDays)),0)</f>
        <v>86.260869565217391</v>
      </c>
      <c r="C10" s="15">
        <f>TotalHours-(Table38[[#This Row],[Work Day]]*DevRate)</f>
        <v>12</v>
      </c>
      <c r="D10" s="16">
        <v>70</v>
      </c>
      <c r="E10" s="1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6.5" x14ac:dyDescent="0.3">
      <c r="A11" s="3">
        <v>8</v>
      </c>
      <c r="B11" s="15">
        <f>IFERROR(TotalHours-(Table38[[#This Row],[Work Day]]*(TotalHours/WorkingDays)),0)</f>
        <v>80.869565217391312</v>
      </c>
      <c r="C11" s="15">
        <f>TotalHours-(Table38[[#This Row],[Work Day]]*DevRate)</f>
        <v>-4</v>
      </c>
      <c r="D11" s="16">
        <v>40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6.5" x14ac:dyDescent="0.3">
      <c r="A12" s="3">
        <v>9</v>
      </c>
      <c r="B12" s="15">
        <f>IFERROR(TotalHours-(Table38[[#This Row],[Work Day]]*(TotalHours/WorkingDays)),0)</f>
        <v>75.478260869565219</v>
      </c>
      <c r="C12" s="15">
        <f>TotalHours-(Table38[[#This Row],[Work Day]]*DevRate)</f>
        <v>-20</v>
      </c>
      <c r="D12" s="16">
        <v>20</v>
      </c>
      <c r="E12" s="1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6.5" x14ac:dyDescent="0.3">
      <c r="A13" s="3">
        <v>10</v>
      </c>
      <c r="B13" s="15">
        <f>IFERROR(TotalHours-(Table38[[#This Row],[Work Day]]*(TotalHours/WorkingDays)),0)</f>
        <v>70.086956521739125</v>
      </c>
      <c r="C13" s="15">
        <f>TotalHours-(Table38[[#This Row],[Work Day]]*DevRate)</f>
        <v>-36</v>
      </c>
      <c r="D13" s="16">
        <v>10</v>
      </c>
      <c r="E13" s="1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3">
      <c r="A14" s="3"/>
      <c r="B14" s="15"/>
      <c r="C14" s="15"/>
      <c r="D14" s="1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6.5" x14ac:dyDescent="0.3">
      <c r="A15" s="3"/>
      <c r="B15" s="15"/>
      <c r="C15" s="15"/>
      <c r="D15" s="1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10</vt:i4>
      </vt:variant>
    </vt:vector>
  </HeadingPairs>
  <TitlesOfParts>
    <vt:vector size="18" baseType="lpstr">
      <vt:lpstr>BackLog</vt:lpstr>
      <vt:lpstr>Sprint1</vt:lpstr>
      <vt:lpstr>Sprint2</vt:lpstr>
      <vt:lpstr>Sprint1Info</vt:lpstr>
      <vt:lpstr>Sprint2Info</vt:lpstr>
      <vt:lpstr>Backlog1Table</vt:lpstr>
      <vt:lpstr>BurnDown1Table</vt:lpstr>
      <vt:lpstr>BurnDown2Table</vt:lpstr>
      <vt:lpstr>Sprint2Info!DevRate</vt:lpstr>
      <vt:lpstr>DevRate</vt:lpstr>
      <vt:lpstr>Sprint2Info!RemainingHours</vt:lpstr>
      <vt:lpstr>RemainingHours</vt:lpstr>
      <vt:lpstr>Sprint2Info!StartDate</vt:lpstr>
      <vt:lpstr>StartDate</vt:lpstr>
      <vt:lpstr>Sprint2Info!TotalHours</vt:lpstr>
      <vt:lpstr>TotalHours</vt:lpstr>
      <vt:lpstr>Sprint2Info!WorkingDays</vt:lpstr>
      <vt:lpstr>WorkingDays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user</cp:lastModifiedBy>
  <dcterms:created xsi:type="dcterms:W3CDTF">2014-10-14T22:04:59Z</dcterms:created>
  <dcterms:modified xsi:type="dcterms:W3CDTF">2021-12-21T01:13:00Z</dcterms:modified>
</cp:coreProperties>
</file>