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P:\pCloud Backup\thinkpad\pCloud\AldeaAI\Software\AvaluoCertificado\Templates\"/>
    </mc:Choice>
  </mc:AlternateContent>
  <xr:revisionPtr revIDLastSave="0" documentId="13_ncr:1_{3B9FB8A4-8A59-43FB-955D-8769209B70D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ormato" sheetId="13" r:id="rId1"/>
    <sheet name="Fotos" sheetId="14" r:id="rId2"/>
    <sheet name="RAA-RNA (3)" sheetId="15" r:id="rId3"/>
    <sheet name="mercado" sheetId="5" r:id="rId4"/>
    <sheet name="LOTE Y CONSTRUCCION" sheetId="16" r:id="rId5"/>
  </sheets>
  <externalReferences>
    <externalReference r:id="rId6"/>
    <externalReference r:id="rId7"/>
  </externalReferences>
  <definedNames>
    <definedName name="ciudad">[1]PORTADA!$BL$89:$BL$1196</definedName>
    <definedName name="Estado" localSheetId="1">[2]Listas!$L$3:$L$5</definedName>
    <definedName name="Estado" localSheetId="2">#REF!</definedName>
    <definedName name="Estado">#REF!</definedName>
    <definedName name="OBJETO">[1]PORTADA!$B$85:$B$91</definedName>
    <definedName name="_xlnm.Print_Area" localSheetId="0">Formato!$A$1:$H$530</definedName>
    <definedName name="_xlnm.Print_Area" localSheetId="1">Fotos!$A$1:$I$172</definedName>
    <definedName name="_xlnm.Print_Area" localSheetId="4">'LOTE Y CONSTRUCCION'!$B$1:$M$129</definedName>
    <definedName name="_xlnm.Print_Area" localSheetId="3">mercado!$B$2:$M$431</definedName>
    <definedName name="_xlnm.Print_Area" localSheetId="2">'RAA-RNA (3)'!$A$1:$BK$92</definedName>
    <definedName name="_xlnm.Print_Titles" localSheetId="1">Fotos!$1:$1</definedName>
    <definedName name="SECTOR">[1]Referencias!$B$6:$B$7</definedName>
    <definedName name="TIPO_DOCUMENTO">[1]Referencias!$B$2:$B$3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5" i="13" l="1"/>
  <c r="H128" i="13"/>
  <c r="H127" i="13"/>
  <c r="A452" i="13"/>
  <c r="A469" i="13"/>
  <c r="B471" i="13"/>
  <c r="B472" i="13"/>
  <c r="B473" i="13"/>
  <c r="B474" i="13"/>
  <c r="B475" i="13"/>
  <c r="C475" i="13"/>
  <c r="B476" i="13"/>
  <c r="B477" i="13"/>
  <c r="B478" i="13"/>
  <c r="A463" i="13"/>
  <c r="E463" i="13"/>
  <c r="F463" i="13"/>
  <c r="A464" i="13"/>
  <c r="E464" i="13"/>
  <c r="F464" i="13"/>
  <c r="A465" i="13"/>
  <c r="E465" i="13"/>
  <c r="F465" i="13"/>
  <c r="H446" i="13"/>
  <c r="G446" i="13"/>
  <c r="F446" i="13"/>
  <c r="E446" i="13"/>
  <c r="D446" i="13"/>
  <c r="C446" i="13"/>
  <c r="A446" i="13"/>
  <c r="H445" i="13"/>
  <c r="G445" i="13"/>
  <c r="F445" i="13"/>
  <c r="E445" i="13"/>
  <c r="D445" i="13"/>
  <c r="C445" i="13"/>
  <c r="A445" i="13"/>
  <c r="H444" i="13"/>
  <c r="G444" i="13"/>
  <c r="F444" i="13"/>
  <c r="E444" i="13"/>
  <c r="D444" i="13"/>
  <c r="C444" i="13"/>
  <c r="A444" i="13"/>
  <c r="L369" i="5"/>
  <c r="K369" i="5"/>
  <c r="J369" i="5"/>
  <c r="D465" i="13" s="1"/>
  <c r="I369" i="5"/>
  <c r="C465" i="13" s="1"/>
  <c r="H369" i="5"/>
  <c r="L368" i="5"/>
  <c r="K368" i="5"/>
  <c r="J368" i="5"/>
  <c r="D464" i="13" s="1"/>
  <c r="I368" i="5"/>
  <c r="C464" i="13" s="1"/>
  <c r="H368" i="5"/>
  <c r="L367" i="5"/>
  <c r="K367" i="5"/>
  <c r="J367" i="5"/>
  <c r="D463" i="13" s="1"/>
  <c r="I367" i="5"/>
  <c r="C463" i="13" s="1"/>
  <c r="H367" i="5"/>
  <c r="M367" i="5" s="1"/>
  <c r="G463" i="13" s="1"/>
  <c r="J352" i="5"/>
  <c r="H352" i="5"/>
  <c r="N369" i="5" s="1"/>
  <c r="H465" i="13" s="1"/>
  <c r="J351" i="5"/>
  <c r="H351" i="5"/>
  <c r="N368" i="5" s="1"/>
  <c r="H464" i="13" s="1"/>
  <c r="J350" i="5"/>
  <c r="H350" i="5"/>
  <c r="N367" i="5" s="1"/>
  <c r="H463" i="13" s="1"/>
  <c r="B454" i="13"/>
  <c r="C454" i="13"/>
  <c r="D454" i="13"/>
  <c r="E454" i="13"/>
  <c r="F454" i="13"/>
  <c r="G454" i="13"/>
  <c r="H454" i="13"/>
  <c r="A454" i="13"/>
  <c r="A456" i="13"/>
  <c r="A457" i="13"/>
  <c r="A458" i="13"/>
  <c r="A459" i="13"/>
  <c r="A460" i="13"/>
  <c r="A461" i="13"/>
  <c r="A462" i="13"/>
  <c r="H435" i="13"/>
  <c r="D435" i="13"/>
  <c r="E435" i="13"/>
  <c r="G435" i="13"/>
  <c r="D437" i="13"/>
  <c r="E437" i="13"/>
  <c r="G437" i="13"/>
  <c r="D438" i="13"/>
  <c r="E438" i="13"/>
  <c r="G438" i="13"/>
  <c r="D439" i="13"/>
  <c r="E439" i="13"/>
  <c r="G439" i="13"/>
  <c r="D440" i="13"/>
  <c r="E440" i="13"/>
  <c r="G440" i="13"/>
  <c r="D441" i="13"/>
  <c r="E441" i="13"/>
  <c r="G441" i="13"/>
  <c r="D442" i="13"/>
  <c r="E442" i="13"/>
  <c r="G442" i="13"/>
  <c r="D443" i="13"/>
  <c r="E443" i="13"/>
  <c r="G443" i="13"/>
  <c r="A435" i="13"/>
  <c r="C435" i="13"/>
  <c r="A437" i="13"/>
  <c r="C437" i="13"/>
  <c r="A438" i="13"/>
  <c r="C438" i="13"/>
  <c r="A439" i="13"/>
  <c r="C439" i="13"/>
  <c r="A440" i="13"/>
  <c r="C440" i="13"/>
  <c r="A441" i="13"/>
  <c r="C441" i="13"/>
  <c r="A442" i="13"/>
  <c r="C442" i="13"/>
  <c r="A443" i="13"/>
  <c r="C443" i="13"/>
  <c r="J344" i="5"/>
  <c r="H438" i="13" s="1"/>
  <c r="J345" i="5"/>
  <c r="H439" i="13" s="1"/>
  <c r="J346" i="5"/>
  <c r="H440" i="13" s="1"/>
  <c r="J347" i="5"/>
  <c r="H441" i="13" s="1"/>
  <c r="J348" i="5"/>
  <c r="H442" i="13" s="1"/>
  <c r="J349" i="5"/>
  <c r="H443" i="13" s="1"/>
  <c r="J343" i="5"/>
  <c r="H437" i="13" s="1"/>
  <c r="B396" i="5"/>
  <c r="B497" i="13" s="1"/>
  <c r="B393" i="5"/>
  <c r="B392" i="5"/>
  <c r="C190" i="13"/>
  <c r="D123" i="13"/>
  <c r="B315" i="5"/>
  <c r="F136" i="13"/>
  <c r="D122" i="13"/>
  <c r="E122" i="13"/>
  <c r="F122" i="13"/>
  <c r="E123" i="13"/>
  <c r="B122" i="13"/>
  <c r="B123" i="13"/>
  <c r="B485" i="5"/>
  <c r="H458" i="5"/>
  <c r="E458" i="5"/>
  <c r="B458" i="5"/>
  <c r="H434" i="5"/>
  <c r="E434" i="5"/>
  <c r="B434" i="5"/>
  <c r="C158" i="5"/>
  <c r="C391" i="5"/>
  <c r="C392" i="5"/>
  <c r="K358" i="5"/>
  <c r="C393" i="5"/>
  <c r="C394" i="5"/>
  <c r="D495" i="13" s="1"/>
  <c r="C395" i="5"/>
  <c r="D496" i="13" s="1"/>
  <c r="C396" i="5"/>
  <c r="E396" i="5" s="1"/>
  <c r="G497" i="13" s="1"/>
  <c r="C397" i="5"/>
  <c r="C398" i="5"/>
  <c r="B394" i="5"/>
  <c r="B495" i="13" s="1"/>
  <c r="B395" i="5"/>
  <c r="B496" i="13" s="1"/>
  <c r="H349" i="5"/>
  <c r="F443" i="13" s="1"/>
  <c r="M369" i="5" l="1"/>
  <c r="G465" i="13" s="1"/>
  <c r="M368" i="5"/>
  <c r="G464" i="13" s="1"/>
  <c r="B465" i="13"/>
  <c r="B464" i="13"/>
  <c r="B463" i="13"/>
  <c r="N366" i="5"/>
  <c r="H462" i="13" s="1"/>
  <c r="D497" i="13"/>
  <c r="E497" i="13"/>
  <c r="B391" i="5" l="1"/>
  <c r="C221" i="5"/>
  <c r="G227" i="13" l="1"/>
  <c r="H189" i="13"/>
  <c r="G174" i="13"/>
  <c r="B492" i="13"/>
  <c r="F120" i="13"/>
  <c r="F121" i="13"/>
  <c r="F119" i="13"/>
  <c r="L364" i="5"/>
  <c r="F460" i="13" s="1"/>
  <c r="J362" i="5"/>
  <c r="D458" i="13" s="1"/>
  <c r="I361" i="5"/>
  <c r="C457" i="13" s="1"/>
  <c r="H360" i="5"/>
  <c r="B456" i="13" s="1"/>
  <c r="I25" i="16"/>
  <c r="H25" i="16"/>
  <c r="G25" i="16"/>
  <c r="G26" i="16"/>
  <c r="G27" i="16"/>
  <c r="G28" i="16"/>
  <c r="G29" i="16"/>
  <c r="G30" i="16"/>
  <c r="G31" i="16"/>
  <c r="H23" i="16"/>
  <c r="B140" i="13"/>
  <c r="B139" i="13"/>
  <c r="B138" i="13"/>
  <c r="B137" i="13"/>
  <c r="E26" i="16"/>
  <c r="F26" i="16"/>
  <c r="H26" i="16"/>
  <c r="I26" i="16"/>
  <c r="E27" i="16"/>
  <c r="F27" i="16"/>
  <c r="H27" i="16"/>
  <c r="I27" i="16"/>
  <c r="E28" i="16"/>
  <c r="F28" i="16"/>
  <c r="H28" i="16"/>
  <c r="I28" i="16"/>
  <c r="E29" i="16"/>
  <c r="F29" i="16"/>
  <c r="H29" i="16"/>
  <c r="I29" i="16"/>
  <c r="E30" i="16"/>
  <c r="F30" i="16"/>
  <c r="H30" i="16"/>
  <c r="I30" i="16"/>
  <c r="E31" i="16"/>
  <c r="F31" i="16"/>
  <c r="H31" i="16"/>
  <c r="I31" i="16"/>
  <c r="F25" i="16"/>
  <c r="E25" i="16"/>
  <c r="L366" i="5"/>
  <c r="F462" i="13" s="1"/>
  <c r="J364" i="5"/>
  <c r="D460" i="13" s="1"/>
  <c r="I363" i="5"/>
  <c r="C459" i="13" s="1"/>
  <c r="H362" i="5"/>
  <c r="B458" i="13" s="1"/>
  <c r="H361" i="5"/>
  <c r="B457" i="13" s="1"/>
  <c r="J361" i="5"/>
  <c r="D457" i="13" s="1"/>
  <c r="L361" i="5"/>
  <c r="F457" i="13" s="1"/>
  <c r="I362" i="5"/>
  <c r="C458" i="13" s="1"/>
  <c r="L362" i="5"/>
  <c r="F458" i="13" s="1"/>
  <c r="H363" i="5"/>
  <c r="B459" i="13" s="1"/>
  <c r="J363" i="5"/>
  <c r="D459" i="13" s="1"/>
  <c r="L363" i="5"/>
  <c r="F459" i="13" s="1"/>
  <c r="H364" i="5"/>
  <c r="B460" i="13" s="1"/>
  <c r="I364" i="5"/>
  <c r="C460" i="13" s="1"/>
  <c r="H365" i="5"/>
  <c r="B461" i="13" s="1"/>
  <c r="I365" i="5"/>
  <c r="C461" i="13" s="1"/>
  <c r="J365" i="5"/>
  <c r="D461" i="13" s="1"/>
  <c r="L365" i="5"/>
  <c r="F461" i="13" s="1"/>
  <c r="H366" i="5"/>
  <c r="B462" i="13" s="1"/>
  <c r="I366" i="5"/>
  <c r="C462" i="13" s="1"/>
  <c r="J366" i="5"/>
  <c r="D462" i="13" s="1"/>
  <c r="L360" i="5"/>
  <c r="F456" i="13" s="1"/>
  <c r="J360" i="5"/>
  <c r="D456" i="13" s="1"/>
  <c r="I360" i="5"/>
  <c r="C456" i="13" s="1"/>
  <c r="B493" i="13"/>
  <c r="G79" i="16"/>
  <c r="I79" i="16" s="1"/>
  <c r="J79" i="16" s="1"/>
  <c r="K79" i="16" s="1"/>
  <c r="D91" i="16" s="1"/>
  <c r="E91" i="16" s="1"/>
  <c r="E79" i="16"/>
  <c r="G44" i="16"/>
  <c r="I44" i="16" s="1"/>
  <c r="J44" i="16" s="1"/>
  <c r="K44" i="16" s="1"/>
  <c r="C56" i="16" s="1"/>
  <c r="D56" i="16" s="1"/>
  <c r="E44" i="16"/>
  <c r="G43" i="16"/>
  <c r="I43" i="16" s="1"/>
  <c r="J43" i="16" s="1"/>
  <c r="K43" i="16" s="1"/>
  <c r="C55" i="16" s="1"/>
  <c r="D55" i="16" s="1"/>
  <c r="E43" i="16"/>
  <c r="G42" i="16"/>
  <c r="I42" i="16" s="1"/>
  <c r="J42" i="16" s="1"/>
  <c r="K42" i="16" s="1"/>
  <c r="C54" i="16" s="1"/>
  <c r="D54" i="16" s="1"/>
  <c r="E42" i="16"/>
  <c r="G41" i="16"/>
  <c r="I41" i="16" s="1"/>
  <c r="J41" i="16" s="1"/>
  <c r="K41" i="16" s="1"/>
  <c r="C53" i="16" s="1"/>
  <c r="D53" i="16" s="1"/>
  <c r="E41" i="16"/>
  <c r="G40" i="16"/>
  <c r="I40" i="16" s="1"/>
  <c r="J40" i="16" s="1"/>
  <c r="K40" i="16" s="1"/>
  <c r="C52" i="16" s="1"/>
  <c r="D52" i="16" s="1"/>
  <c r="E40" i="16"/>
  <c r="G39" i="16"/>
  <c r="I39" i="16" s="1"/>
  <c r="J39" i="16" s="1"/>
  <c r="K39" i="16" s="1"/>
  <c r="C51" i="16" s="1"/>
  <c r="D51" i="16" s="1"/>
  <c r="E39" i="16"/>
  <c r="G38" i="16"/>
  <c r="I38" i="16" s="1"/>
  <c r="J38" i="16" s="1"/>
  <c r="K38" i="16" s="1"/>
  <c r="C50" i="16" s="1"/>
  <c r="D50" i="16" s="1"/>
  <c r="E38" i="16"/>
  <c r="J15" i="16"/>
  <c r="J14" i="16"/>
  <c r="J13" i="16"/>
  <c r="J12" i="16"/>
  <c r="J11" i="16"/>
  <c r="J31" i="16" l="1"/>
  <c r="K31" i="16" s="1"/>
  <c r="J27" i="16"/>
  <c r="K27" i="16" s="1"/>
  <c r="J29" i="16"/>
  <c r="E54" i="16" s="1"/>
  <c r="F54" i="16" s="1"/>
  <c r="J30" i="16"/>
  <c r="K30" i="16" s="1"/>
  <c r="J28" i="16"/>
  <c r="E53" i="16" s="1"/>
  <c r="F53" i="16" s="1"/>
  <c r="J26" i="16"/>
  <c r="E51" i="16" s="1"/>
  <c r="F51" i="16" s="1"/>
  <c r="J25" i="16"/>
  <c r="K29" i="16" l="1"/>
  <c r="E56" i="16"/>
  <c r="F56" i="16" s="1"/>
  <c r="K28" i="16"/>
  <c r="E52" i="16"/>
  <c r="F52" i="16" s="1"/>
  <c r="E55" i="16"/>
  <c r="F55" i="16" s="1"/>
  <c r="K26" i="16"/>
  <c r="E50" i="16"/>
  <c r="F50" i="16" s="1"/>
  <c r="K25" i="16"/>
  <c r="C67" i="16" l="1"/>
  <c r="C66" i="16"/>
  <c r="C65" i="16"/>
  <c r="C62" i="16"/>
  <c r="C64" i="16" l="1"/>
  <c r="C68" i="16"/>
  <c r="C69" i="16"/>
  <c r="C63" i="16"/>
  <c r="D90" i="16"/>
  <c r="E90" i="16" l="1"/>
  <c r="E97" i="16" s="1"/>
  <c r="C98" i="16" l="1"/>
  <c r="F91" i="16"/>
  <c r="F90" i="16"/>
  <c r="G200" i="13" l="1"/>
  <c r="G201" i="13"/>
  <c r="G202" i="13"/>
  <c r="G199" i="13"/>
  <c r="C200" i="13"/>
  <c r="C201" i="13"/>
  <c r="C202" i="13"/>
  <c r="C199" i="13"/>
  <c r="E42" i="13"/>
  <c r="H348" i="5" l="1"/>
  <c r="N365" i="5" l="1"/>
  <c r="H461" i="13" s="1"/>
  <c r="F442" i="13"/>
  <c r="E502" i="13"/>
  <c r="C502" i="13"/>
  <c r="B190" i="13"/>
  <c r="J122" i="5" l="1"/>
  <c r="E41" i="13"/>
  <c r="A258" i="13"/>
  <c r="A246" i="14" l="1"/>
  <c r="G153" i="13"/>
  <c r="A516" i="13"/>
  <c r="C156" i="13"/>
  <c r="D121" i="13"/>
  <c r="D120" i="13"/>
  <c r="A280" i="13" l="1"/>
  <c r="A276" i="13"/>
  <c r="A269" i="13"/>
  <c r="A273" i="13"/>
  <c r="C251" i="13"/>
  <c r="C252" i="13"/>
  <c r="C253" i="13"/>
  <c r="C254" i="13"/>
  <c r="C250" i="13"/>
  <c r="B243" i="13"/>
  <c r="B244" i="13"/>
  <c r="B245" i="13"/>
  <c r="B246" i="13"/>
  <c r="B242" i="13"/>
  <c r="B147" i="13"/>
  <c r="B148" i="13"/>
  <c r="B149" i="13"/>
  <c r="B150" i="13"/>
  <c r="G237" i="13"/>
  <c r="G238" i="13"/>
  <c r="G236" i="13"/>
  <c r="G235" i="13"/>
  <c r="G234" i="13"/>
  <c r="G233" i="13"/>
  <c r="G232" i="13"/>
  <c r="G231" i="13"/>
  <c r="C238" i="13"/>
  <c r="C237" i="13"/>
  <c r="C236" i="13"/>
  <c r="C235" i="13"/>
  <c r="C234" i="13"/>
  <c r="C233" i="13"/>
  <c r="C231" i="13"/>
  <c r="C232" i="13"/>
  <c r="G222" i="13"/>
  <c r="G226" i="13"/>
  <c r="G225" i="13"/>
  <c r="G224" i="13"/>
  <c r="G223" i="13"/>
  <c r="C227" i="13"/>
  <c r="C226" i="13"/>
  <c r="C225" i="13"/>
  <c r="F196" i="13"/>
  <c r="F195" i="13"/>
  <c r="B196" i="13"/>
  <c r="B195" i="13"/>
  <c r="D192" i="13"/>
  <c r="F189" i="13"/>
  <c r="J121" i="5"/>
  <c r="H122" i="5"/>
  <c r="H121" i="5"/>
  <c r="A184" i="13"/>
  <c r="H179" i="13"/>
  <c r="H178" i="13"/>
  <c r="H177" i="13"/>
  <c r="F180" i="13"/>
  <c r="F179" i="13"/>
  <c r="F178" i="13"/>
  <c r="F177" i="13"/>
  <c r="D180" i="13"/>
  <c r="D179" i="13"/>
  <c r="D178" i="13"/>
  <c r="D177" i="13"/>
  <c r="B180" i="13"/>
  <c r="B179" i="13"/>
  <c r="B178" i="13"/>
  <c r="B177" i="13"/>
  <c r="G173" i="13"/>
  <c r="C174" i="13"/>
  <c r="C173" i="13"/>
  <c r="G170" i="13" l="1"/>
  <c r="G169" i="13"/>
  <c r="G168" i="13"/>
  <c r="G167" i="13"/>
  <c r="C171" i="13"/>
  <c r="C170" i="13"/>
  <c r="C169" i="13"/>
  <c r="C168" i="13"/>
  <c r="C167" i="13"/>
  <c r="G163" i="13"/>
  <c r="G162" i="13"/>
  <c r="G161" i="13"/>
  <c r="G160" i="13"/>
  <c r="G159" i="13"/>
  <c r="G158" i="13"/>
  <c r="C163" i="13"/>
  <c r="C162" i="13"/>
  <c r="C161" i="13"/>
  <c r="C160" i="13"/>
  <c r="C159" i="13"/>
  <c r="C158" i="13"/>
  <c r="C155" i="13"/>
  <c r="C154" i="13"/>
  <c r="C153" i="13"/>
  <c r="B146" i="13"/>
  <c r="A143" i="13"/>
  <c r="F140" i="13"/>
  <c r="F139" i="13"/>
  <c r="F138" i="13"/>
  <c r="B211" i="5"/>
  <c r="B210" i="5"/>
  <c r="F137" i="13"/>
  <c r="D137" i="13"/>
  <c r="D138" i="13"/>
  <c r="D139" i="13"/>
  <c r="D140" i="13"/>
  <c r="D136" i="13"/>
  <c r="B136" i="13"/>
  <c r="B132" i="13"/>
  <c r="B131" i="13"/>
  <c r="H129" i="13"/>
  <c r="H126" i="13"/>
  <c r="F127" i="13"/>
  <c r="F128" i="13"/>
  <c r="F129" i="13"/>
  <c r="F126" i="13"/>
  <c r="D127" i="13"/>
  <c r="D128" i="13"/>
  <c r="D129" i="13"/>
  <c r="D126" i="13"/>
  <c r="B129" i="13"/>
  <c r="B128" i="13"/>
  <c r="B127" i="13"/>
  <c r="B126" i="13"/>
  <c r="E121" i="13"/>
  <c r="D494" i="13" s="1"/>
  <c r="E120" i="13"/>
  <c r="D493" i="13" s="1"/>
  <c r="E119" i="13"/>
  <c r="D492" i="13" s="1"/>
  <c r="D119" i="13"/>
  <c r="B121" i="13"/>
  <c r="B494" i="13" s="1"/>
  <c r="B120" i="13"/>
  <c r="B119" i="13"/>
  <c r="C113" i="13"/>
  <c r="C112" i="13"/>
  <c r="C111" i="13"/>
  <c r="C110" i="13"/>
  <c r="C109" i="13"/>
  <c r="C108" i="13"/>
  <c r="C107" i="13"/>
  <c r="C106" i="13"/>
  <c r="C105" i="13"/>
  <c r="C104" i="13"/>
  <c r="C103" i="13"/>
  <c r="C68" i="13"/>
  <c r="C67" i="13"/>
  <c r="C65" i="13"/>
  <c r="C64" i="13"/>
  <c r="C63" i="13"/>
  <c r="C62" i="13"/>
  <c r="C61" i="13"/>
  <c r="C60" i="13"/>
  <c r="E50" i="13"/>
  <c r="E49" i="13"/>
  <c r="C70" i="13" s="1"/>
  <c r="E48" i="13"/>
  <c r="C69" i="13" s="1"/>
  <c r="E47" i="13"/>
  <c r="E46" i="13"/>
  <c r="E45" i="13"/>
  <c r="E44" i="13"/>
  <c r="E43" i="13"/>
  <c r="E40" i="13"/>
  <c r="J402" i="5" l="1"/>
  <c r="I402" i="5"/>
  <c r="J401" i="5"/>
  <c r="I401" i="5"/>
  <c r="J400" i="5"/>
  <c r="Z5" i="5" s="1"/>
  <c r="I400" i="5"/>
  <c r="G396" i="5"/>
  <c r="A396" i="5"/>
  <c r="A395" i="5"/>
  <c r="A394" i="5"/>
  <c r="A393" i="5"/>
  <c r="A392" i="5"/>
  <c r="A391" i="5"/>
  <c r="H347" i="5"/>
  <c r="H346" i="5"/>
  <c r="H345" i="5"/>
  <c r="H344" i="5"/>
  <c r="H343" i="5"/>
  <c r="AC5" i="5"/>
  <c r="AB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F439" i="13" l="1"/>
  <c r="N362" i="5"/>
  <c r="H458" i="13" s="1"/>
  <c r="N364" i="5"/>
  <c r="H460" i="13" s="1"/>
  <c r="F441" i="13"/>
  <c r="K363" i="5"/>
  <c r="E459" i="13" s="1"/>
  <c r="F440" i="13"/>
  <c r="N363" i="5"/>
  <c r="H459" i="13" s="1"/>
  <c r="K360" i="5"/>
  <c r="E456" i="13" s="1"/>
  <c r="F437" i="13"/>
  <c r="N360" i="5"/>
  <c r="K361" i="5"/>
  <c r="E457" i="13" s="1"/>
  <c r="N361" i="5"/>
  <c r="H457" i="13" s="1"/>
  <c r="F438" i="13"/>
  <c r="K362" i="5"/>
  <c r="K364" i="5"/>
  <c r="K366" i="5"/>
  <c r="K365" i="5"/>
  <c r="H396" i="5"/>
  <c r="G393" i="5"/>
  <c r="L358" i="5"/>
  <c r="G392" i="5"/>
  <c r="C386" i="5"/>
  <c r="G391" i="5"/>
  <c r="B386" i="5"/>
  <c r="G394" i="5"/>
  <c r="G395" i="5"/>
  <c r="H456" i="13" l="1"/>
  <c r="C377" i="5"/>
  <c r="C474" i="13" s="1"/>
  <c r="C379" i="5"/>
  <c r="C476" i="13" s="1"/>
  <c r="C374" i="5"/>
  <c r="C471" i="13" s="1"/>
  <c r="M363" i="5"/>
  <c r="G459" i="13" s="1"/>
  <c r="M361" i="5"/>
  <c r="G457" i="13" s="1"/>
  <c r="M360" i="5"/>
  <c r="G456" i="13" s="1"/>
  <c r="M365" i="5"/>
  <c r="G461" i="13" s="1"/>
  <c r="E461" i="13"/>
  <c r="M366" i="5"/>
  <c r="G462" i="13" s="1"/>
  <c r="E462" i="13"/>
  <c r="M364" i="5"/>
  <c r="G460" i="13" s="1"/>
  <c r="E460" i="13"/>
  <c r="M362" i="5"/>
  <c r="G458" i="13" s="1"/>
  <c r="E458" i="13"/>
  <c r="D391" i="5"/>
  <c r="E392" i="5" l="1"/>
  <c r="C375" i="5"/>
  <c r="C472" i="13" s="1"/>
  <c r="C376" i="5"/>
  <c r="C473" i="13" s="1"/>
  <c r="D386" i="5"/>
  <c r="C381" i="5"/>
  <c r="C478" i="13" s="1"/>
  <c r="C380" i="5"/>
  <c r="C477" i="13" s="1"/>
  <c r="E394" i="5" l="1"/>
  <c r="E495" i="13"/>
  <c r="E395" i="5"/>
  <c r="E496" i="13"/>
  <c r="E393" i="5"/>
  <c r="E494" i="13"/>
  <c r="E492" i="13"/>
  <c r="E391" i="5"/>
  <c r="G492" i="13" s="1"/>
  <c r="E493" i="13"/>
  <c r="H391" i="5"/>
  <c r="H395" i="5" l="1"/>
  <c r="G496" i="13"/>
  <c r="H394" i="5"/>
  <c r="G495" i="13"/>
  <c r="G494" i="13"/>
  <c r="H393" i="5"/>
  <c r="G493" i="13"/>
  <c r="H392" i="5"/>
  <c r="E398" i="5"/>
  <c r="W5" i="5"/>
  <c r="G504" i="13" l="1"/>
  <c r="C399" i="5"/>
  <c r="G505" i="13" s="1"/>
  <c r="H399" i="5"/>
  <c r="H400" i="5" s="1"/>
  <c r="J399" i="5" l="1"/>
  <c r="L401" i="5" s="1"/>
  <c r="X5" i="5"/>
  <c r="E509" i="13"/>
  <c r="B189" i="13"/>
  <c r="Y5" i="5" l="1"/>
  <c r="A51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Gonzalez Calad</author>
  </authors>
  <commentList>
    <comment ref="G359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Esteban Gonzalez Calad: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SI LAS REMODELACIONES ESTAN EN LAS MUESTRAS Y SE DEBEN RESTAR
</t>
        </r>
        <r>
          <rPr>
            <sz val="10"/>
            <color rgb="FF000000"/>
            <rFont val="Tahoma"/>
            <family val="2"/>
          </rPr>
          <t xml:space="preserve">- SI EL REMODELADO ES EL OBJETO DE AVALUO Y SE DEBE SUMAR A LA MUESTRA
</t>
        </r>
        <r>
          <rPr>
            <sz val="10"/>
            <color rgb="FF000000"/>
            <rFont val="Tahoma"/>
            <family val="2"/>
          </rPr>
          <t xml:space="preserve">SI USA ESTE NO USAR EL FACTOR DE ACABADOS
</t>
        </r>
      </text>
    </comment>
    <comment ref="H359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Esteban Gonzalez Calad: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SI USA ESTE NO USAR EL VALOR DE REMODELACIONES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Gonzalez Calad</author>
    <author>itenjo</author>
    <author>dlaverde</author>
  </authors>
  <commentList>
    <comment ref="D24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Esteban Gonzalez Calad: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SI LAS REMODELACIONES ESTAN EN LAS MUESTRAS Y SE DEBEN RESTAR
</t>
        </r>
        <r>
          <rPr>
            <sz val="10"/>
            <color rgb="FF000000"/>
            <rFont val="Tahoma"/>
            <family val="2"/>
          </rPr>
          <t xml:space="preserve">- SI EL REMODELADO ES EL OBJETO DE AVALUO Y SE DEBE SUMAR A LA MUESTRA
</t>
        </r>
        <r>
          <rPr>
            <sz val="10"/>
            <color rgb="FF000000"/>
            <rFont val="Tahoma"/>
            <family val="2"/>
          </rPr>
          <t xml:space="preserve">SI USA ESTE NO USAR EL FACTOR DE ACABADOS
</t>
        </r>
      </text>
    </comment>
    <comment ref="E24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>Esteban Gonzalez Calad: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SI USA ESTE NO USAR EL VALOR DE REMODELACIONES
</t>
        </r>
      </text>
    </comment>
    <comment ref="D37" authorId="1" shapeId="0" xr:uid="{00000000-0006-0000-0400-000003000000}">
      <text>
        <r>
          <rPr>
            <sz val="8"/>
            <color indexed="81"/>
            <rFont val="Tahoma"/>
            <family val="2"/>
          </rPr>
          <t xml:space="preserve">
PARA INMUEBLES CON SISTEMA CONSTRUCTIVO MUROS DE CARGA LA VIDA ÚTIL SERA DE 70 AÑOS.
Y PARA LOS QUE TENGAN ESTRUCTURA EN CONCRETO, METÁLICA O MAMPOSTERÍA ESTRUCTURAL LA VIDA ÚTIL SERA DE 100 AÑOS.</t>
        </r>
      </text>
    </comment>
    <comment ref="G37" authorId="2" shapeId="0" xr:uid="{00000000-0006-0000-0400-000004000000}">
      <text>
        <r>
          <rPr>
            <sz val="8"/>
            <color rgb="FF000000"/>
            <rFont val="Tahoma"/>
            <family val="2"/>
          </rPr>
          <t xml:space="preserve">Esta columna tiene cálculo automático (NO MODIFICAR)
</t>
        </r>
      </text>
    </comment>
    <comment ref="H37" authorId="1" shapeId="0" xr:uid="{00000000-0006-0000-0400-000005000000}">
      <text>
        <r>
          <rPr>
            <b/>
            <sz val="8"/>
            <color rgb="FF000000"/>
            <rFont val="Tahoma"/>
            <family val="2"/>
          </rPr>
          <t xml:space="preserve">itenjo:
</t>
        </r>
        <r>
          <rPr>
            <sz val="8"/>
            <color rgb="FF000000"/>
            <rFont val="Tahoma"/>
            <family val="2"/>
          </rPr>
          <t>VALOR DE CONSTRUCCIÓN A NUEVO, DICHO VALOR SE TIENE QUE SUSTENTAR DE REVISTAS ESPECIALIZADAS O PRESUPUESTOS DE OBRA.</t>
        </r>
      </text>
    </comment>
    <comment ref="D78" authorId="1" shapeId="0" xr:uid="{00000000-0006-0000-0400-000006000000}">
      <text>
        <r>
          <rPr>
            <sz val="8"/>
            <color indexed="81"/>
            <rFont val="Tahoma"/>
            <family val="2"/>
          </rPr>
          <t xml:space="preserve">
PARA INMUEBLES CON SISTEMA CONSTRUCTIVO MUROS DE CARGA LA VIDA ÚTIL SERA DE 70 AÑOS.
Y PARA LOS QUE TENGAN ESTRUCTURA EN CONCRETO, METÁLICA O MAMPOSTERÍA ESTRUCTURAL LA VIDA ÚTIL SERA DE 100 AÑOS.</t>
        </r>
      </text>
    </comment>
    <comment ref="G7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Esta columna tiene cálculo automático (NO MODIFICAR)
</t>
        </r>
      </text>
    </comment>
    <comment ref="H78" authorId="1" shapeId="0" xr:uid="{00000000-0006-0000-0400-000008000000}">
      <text>
        <r>
          <rPr>
            <b/>
            <sz val="8"/>
            <color rgb="FF000000"/>
            <rFont val="Tahoma"/>
            <family val="2"/>
          </rPr>
          <t xml:space="preserve">itenjo:
</t>
        </r>
        <r>
          <rPr>
            <sz val="8"/>
            <color rgb="FF000000"/>
            <rFont val="Tahoma"/>
            <family val="2"/>
          </rPr>
          <t>VALOR DE CONSTRUCCIÓN A NUEVO, DICHO VALOR SE TIENE QUE SUSTENTAR DE REVISTAS ESPECIALIZADAS O PRESUPUESTOS DE OBRA.</t>
        </r>
      </text>
    </comment>
  </commentList>
</comments>
</file>

<file path=xl/sharedStrings.xml><?xml version="1.0" encoding="utf-8"?>
<sst xmlns="http://schemas.openxmlformats.org/spreadsheetml/2006/main" count="841" uniqueCount="655">
  <si>
    <t>URBANO</t>
  </si>
  <si>
    <t>ESTRATO</t>
  </si>
  <si>
    <t>BARRIO</t>
  </si>
  <si>
    <t>DEPARTAMENTO</t>
  </si>
  <si>
    <t>CEDULA</t>
  </si>
  <si>
    <t>REMODELADO</t>
  </si>
  <si>
    <t>METODOLOGIA</t>
  </si>
  <si>
    <t>CELULAR</t>
  </si>
  <si>
    <t>TELEFONO</t>
  </si>
  <si>
    <t>MAIL</t>
  </si>
  <si>
    <t>INFORMACION DEL INMUEBLE</t>
  </si>
  <si>
    <t>SECTOR</t>
  </si>
  <si>
    <t>JUSTIFICACION METODOLOGIA</t>
  </si>
  <si>
    <t>NUMERO DEL AVALUO</t>
  </si>
  <si>
    <t>TIPO DE VIVIENDA</t>
  </si>
  <si>
    <t>CLASE</t>
  </si>
  <si>
    <t>UBICACIÓN</t>
  </si>
  <si>
    <t>USO</t>
  </si>
  <si>
    <t>CATEGORIA</t>
  </si>
  <si>
    <t>CONSTRUIDO PARA EL USO ACTUAL</t>
  </si>
  <si>
    <t>INMUEBLE</t>
  </si>
  <si>
    <t>NOTARIA #</t>
  </si>
  <si>
    <t>DESCRIPCION DEL INMUEBLE Y ACABADOS</t>
  </si>
  <si>
    <t>DEPENDENCIAS</t>
  </si>
  <si>
    <t>SALA</t>
  </si>
  <si>
    <t>COMEDOR</t>
  </si>
  <si>
    <t>ESTUDIO</t>
  </si>
  <si>
    <t>ESTAR</t>
  </si>
  <si>
    <t>HABITCIONES</t>
  </si>
  <si>
    <t>BAÑOS PRIVADOS</t>
  </si>
  <si>
    <t>BAÑO SOCIAL</t>
  </si>
  <si>
    <t>COCINA</t>
  </si>
  <si>
    <t xml:space="preserve">ALCOBA DE SERVICIO </t>
  </si>
  <si>
    <t>BAÑO SERVICIO</t>
  </si>
  <si>
    <t>BALCON</t>
  </si>
  <si>
    <t>TERRAZA</t>
  </si>
  <si>
    <t>UTIL</t>
  </si>
  <si>
    <t>PISOS</t>
  </si>
  <si>
    <t>MUROS</t>
  </si>
  <si>
    <t>TECHOS</t>
  </si>
  <si>
    <t>BAÑOS</t>
  </si>
  <si>
    <t>ACABADOS</t>
  </si>
  <si>
    <t>TIPO</t>
  </si>
  <si>
    <t>ACUEDUCTO</t>
  </si>
  <si>
    <t>ALCANTARILLADO</t>
  </si>
  <si>
    <t>ELECTRICIDAD</t>
  </si>
  <si>
    <t>GAS</t>
  </si>
  <si>
    <t>INTERNET</t>
  </si>
  <si>
    <t>MATERIALES</t>
  </si>
  <si>
    <t>NUMERO DE PISOS</t>
  </si>
  <si>
    <t>NUMERO DE SOTANOS</t>
  </si>
  <si>
    <t>AÑO CONSTRUCCION</t>
  </si>
  <si>
    <t>VETUSTEZ</t>
  </si>
  <si>
    <t>PISO DEL INMUEBLE</t>
  </si>
  <si>
    <t>CERCA DE FUENTES HIDRICAS</t>
  </si>
  <si>
    <t>EDIFICACION VS VIA</t>
  </si>
  <si>
    <t>INFORMACION BÁSICA</t>
  </si>
  <si>
    <t>PROP HORIZONTAL</t>
  </si>
  <si>
    <t>UNIDAD CERRADA</t>
  </si>
  <si>
    <t>UBICACIÓN INMUEBLE</t>
  </si>
  <si>
    <t># TORRES</t>
  </si>
  <si>
    <t>UNIDADES POR PISO</t>
  </si>
  <si>
    <t>TOTAL UNIDADES</t>
  </si>
  <si>
    <t>PROPIEDAD HORIZONTAL</t>
  </si>
  <si>
    <t>PORTERIA</t>
  </si>
  <si>
    <t>CITOFONO</t>
  </si>
  <si>
    <t>PARQUEADERO VISITAS</t>
  </si>
  <si>
    <t>BICICLETERO</t>
  </si>
  <si>
    <t>CLUB HOUSE</t>
  </si>
  <si>
    <t>SALON SOCIAL</t>
  </si>
  <si>
    <t>PISCINA</t>
  </si>
  <si>
    <t>JUEGOS NIÑOS</t>
  </si>
  <si>
    <t>ZONAS VERDES</t>
  </si>
  <si>
    <t>CANCHA MULTIPLE</t>
  </si>
  <si>
    <t>GIMNASIO</t>
  </si>
  <si>
    <t>SQUASH</t>
  </si>
  <si>
    <t>GOLFITO</t>
  </si>
  <si>
    <t>A. ACONDICIONADO CENTRAL</t>
  </si>
  <si>
    <t># ASCENSORES</t>
  </si>
  <si>
    <t>PLANTA ELECTRICA</t>
  </si>
  <si>
    <t>TANQUE AGUA</t>
  </si>
  <si>
    <t>BOMBA</t>
  </si>
  <si>
    <t>SISTEMA DE PRESION</t>
  </si>
  <si>
    <t>SHUT DE BASURA</t>
  </si>
  <si>
    <t>BOMBA EYECTORA</t>
  </si>
  <si>
    <t>ZONAS HUMEDAS</t>
  </si>
  <si>
    <t>ESTRUCTURA</t>
  </si>
  <si>
    <t>ESTADO DE CONSERVACION</t>
  </si>
  <si>
    <t>MATERIAL ESTRUCTURA</t>
  </si>
  <si>
    <t>IRREGULARIDAD PLANTA</t>
  </si>
  <si>
    <t>FACHADA</t>
  </si>
  <si>
    <t>CUBIERTA</t>
  </si>
  <si>
    <t>DAÑO PREVIO</t>
  </si>
  <si>
    <t>ESTADO DE CONSTRUCCION</t>
  </si>
  <si>
    <t>PARAPETOS</t>
  </si>
  <si>
    <t>DETALLE MATERIAL</t>
  </si>
  <si>
    <t>IRREGULARIDAD ALTURA</t>
  </si>
  <si>
    <t>TIPO DE FACHADA</t>
  </si>
  <si>
    <t>GOLPETEO</t>
  </si>
  <si>
    <t>REPARADOS</t>
  </si>
  <si>
    <t>OTRAS DIRECCIONES</t>
  </si>
  <si>
    <t>VALOR PREDIAL</t>
  </si>
  <si>
    <t>VIAS DE ACCESO</t>
  </si>
  <si>
    <t>ESTADO</t>
  </si>
  <si>
    <t>PAVIMENTADO</t>
  </si>
  <si>
    <t xml:space="preserve">ANDENES </t>
  </si>
  <si>
    <t>SARDINELES</t>
  </si>
  <si>
    <t>AMOBLAMIENTO URBANO</t>
  </si>
  <si>
    <t>PARQUES</t>
  </si>
  <si>
    <t>PARADERO</t>
  </si>
  <si>
    <t>ALUMBRADO</t>
  </si>
  <si>
    <t>INFO ADICIONAL</t>
  </si>
  <si>
    <t>TOPOGRAFIA</t>
  </si>
  <si>
    <t>TRANSPORTE</t>
  </si>
  <si>
    <t>ARBORIZACION</t>
  </si>
  <si>
    <t>ALAMEDAS</t>
  </si>
  <si>
    <t>CILORUTAS</t>
  </si>
  <si>
    <t>SALUBRIDAD</t>
  </si>
  <si>
    <t>COND. SALUBRIDAD</t>
  </si>
  <si>
    <t>RUIDO</t>
  </si>
  <si>
    <t>AGUAS SERVIDAS</t>
  </si>
  <si>
    <t>INSEGURIDAD</t>
  </si>
  <si>
    <t>OBSERVACIONES DEL SECTOR</t>
  </si>
  <si>
    <t>TIPO DE VIAS</t>
  </si>
  <si>
    <t>USO PREDOMINANTE</t>
  </si>
  <si>
    <t>DEMANDA / INTERES</t>
  </si>
  <si>
    <t>CALIDAD DEL AIRE</t>
  </si>
  <si>
    <t>USOS COMPLEMENTARIOS</t>
  </si>
  <si>
    <t>COMERCIO</t>
  </si>
  <si>
    <t>SERVICIOS ESCOLARES</t>
  </si>
  <si>
    <t>OFERTA Y DEMANDA</t>
  </si>
  <si>
    <t>PROPÓSITO DEL AVALUO</t>
  </si>
  <si>
    <t>TIPO DE AVALÚO</t>
  </si>
  <si>
    <t>VALOR ADMINISTRACIÓN</t>
  </si>
  <si>
    <t>TIPO DE DATO</t>
  </si>
  <si>
    <t>FUENTE DE INFORMACION NOMBRE Y NUMERO</t>
  </si>
  <si>
    <t>Valor</t>
  </si>
  <si>
    <t>Valor Mt2</t>
  </si>
  <si>
    <t>Edad (si no es suministrada. Aprox)</t>
  </si>
  <si>
    <t>EDIFICIO O URBANIZACION</t>
  </si>
  <si>
    <t>OBSERVACIONES</t>
  </si>
  <si>
    <t>VALOR M2</t>
  </si>
  <si>
    <t>Fctor Fuente</t>
  </si>
  <si>
    <t>$ Parqueadero</t>
  </si>
  <si>
    <t># parqueaderos</t>
  </si>
  <si>
    <t># cuartos útiles</t>
  </si>
  <si>
    <t>VALOR EN $ DE REMODELACIONES</t>
  </si>
  <si>
    <t>FACTOR ACABADOS</t>
  </si>
  <si>
    <t>FACTOR UBICACIÓN</t>
  </si>
  <si>
    <t>FACTOR EDIFICIO O URBANIZACION</t>
  </si>
  <si>
    <t>FACTOR AREA</t>
  </si>
  <si>
    <t>FACTOR EDAD</t>
  </si>
  <si>
    <t>Valor total Homogenizado</t>
  </si>
  <si>
    <t>valor M2 Homogenizado</t>
  </si>
  <si>
    <t>HOMOGENIZACIÓN</t>
  </si>
  <si>
    <t>Promedio</t>
  </si>
  <si>
    <t>Lim Inferior</t>
  </si>
  <si>
    <t>Lim Superior</t>
  </si>
  <si>
    <t>mediana</t>
  </si>
  <si>
    <t>MODA</t>
  </si>
  <si>
    <t>Desviaciòn estandar</t>
  </si>
  <si>
    <t>coef de variaciòn</t>
  </si>
  <si>
    <t>coef asimetria</t>
  </si>
  <si>
    <t>AREA</t>
  </si>
  <si>
    <t>FAVORABLE</t>
  </si>
  <si>
    <t xml:space="preserve">OBSERVACIONES A LA LIQUIDACION </t>
  </si>
  <si>
    <t>ESTUDIO DE MERCADO</t>
  </si>
  <si>
    <t xml:space="preserve">INMUEBLE A AVALUAR </t>
  </si>
  <si>
    <t>CLIENTE</t>
  </si>
  <si>
    <t xml:space="preserve">CEDULA </t>
  </si>
  <si>
    <t>DIRECCION DE FACTURACION</t>
  </si>
  <si>
    <t>FIJO</t>
  </si>
  <si>
    <t>CORREO ASESOR BANCO</t>
  </si>
  <si>
    <t>PERITO</t>
  </si>
  <si>
    <t xml:space="preserve">ENTIDAD </t>
  </si>
  <si>
    <t>TIPO DE SOLICITUD</t>
  </si>
  <si>
    <t>OFICINA</t>
  </si>
  <si>
    <t>MUNICIPIO</t>
  </si>
  <si>
    <t>URBANIZACION / UBICACIÓN</t>
  </si>
  <si>
    <t>FECHA INGRESO</t>
  </si>
  <si>
    <t>FECHA CONTACTO</t>
  </si>
  <si>
    <t>FECHA VISITA</t>
  </si>
  <si>
    <t>ENTREGA (DATAFILE)</t>
  </si>
  <si>
    <t>PENDIENTES DE CIERRES</t>
  </si>
  <si>
    <t xml:space="preserve">VALOR AVALUO </t>
  </si>
  <si>
    <t>VALOR COSTO</t>
  </si>
  <si>
    <t>VALOR FACTURA</t>
  </si>
  <si>
    <t>VALOR PAGADO</t>
  </si>
  <si>
    <t># FACTURA</t>
  </si>
  <si>
    <t>FECHA PAGO</t>
  </si>
  <si>
    <t>BANCO DE PAGO</t>
  </si>
  <si>
    <t>NOTAS</t>
  </si>
  <si>
    <t>VALOR LIQUIDADO</t>
  </si>
  <si>
    <t>MES LIQUIDACION</t>
  </si>
  <si>
    <t>AVALUADOR LIQUIDADO</t>
  </si>
  <si>
    <t>NOTAS PAGOS</t>
  </si>
  <si>
    <t>INFORMACION SOLICITUD</t>
  </si>
  <si>
    <t>QUIEN REALIZA ESTE INFORME</t>
  </si>
  <si>
    <t>CEDULA PERITO</t>
  </si>
  <si>
    <t>FECHA DE INGRESO</t>
  </si>
  <si>
    <t xml:space="preserve">FECHA DE LA SOLICITUD </t>
  </si>
  <si>
    <t>FECHA CUANDO SE LLAMA AL CLIENTE</t>
  </si>
  <si>
    <t>FECHA DE ENTREGA</t>
  </si>
  <si>
    <t>AQUÍ ES LEASING, CREDITO, COMPRA DE CARTERA….ETC</t>
  </si>
  <si>
    <t xml:space="preserve">ASESOR </t>
  </si>
  <si>
    <t>MAIL ASESOR</t>
  </si>
  <si>
    <t>OJO SIEMPRE PONER EL MAIL DEL ASESOR</t>
  </si>
  <si>
    <t>VALOR NEGOCIO</t>
  </si>
  <si>
    <t>VALOR PRESTAMO</t>
  </si>
  <si>
    <t>VALOR PAGADO POR EL CLIENT</t>
  </si>
  <si>
    <t>FECHA DE PAGO</t>
  </si>
  <si>
    <t>FECHA DEL PAGO DEL CLIENTE</t>
  </si>
  <si>
    <t>CUENTA DE PAGO</t>
  </si>
  <si>
    <t>BANCO Y CUENTA EN LA QUE PAGO EL CLIENTE</t>
  </si>
  <si>
    <t>NOMBRE</t>
  </si>
  <si>
    <t>BUSCA PARA COMPRAR</t>
  </si>
  <si>
    <t>PRESUPUESTO</t>
  </si>
  <si>
    <t>ALQUILAR</t>
  </si>
  <si>
    <t xml:space="preserve">QUE BUSCA </t>
  </si>
  <si>
    <t>SI / NO</t>
  </si>
  <si>
    <t>DONDE BUSCA</t>
  </si>
  <si>
    <t>CLIENTE SOLICITANTE</t>
  </si>
  <si>
    <t>FOTO CEDULA CLIENTE</t>
  </si>
  <si>
    <t>COORDENADAS GMAPS</t>
  </si>
  <si>
    <t>INCLUIR INTERIOR</t>
  </si>
  <si>
    <t>DIRECCION:</t>
  </si>
  <si>
    <t>RECORTE DIRECCION CERTIFICADO</t>
  </si>
  <si>
    <t>URBANIZACION:</t>
  </si>
  <si>
    <t>COMPARATIVO DE MERCADO</t>
  </si>
  <si>
    <t>Sector con buen nivel de oferta y demanda y con información disponible. método en el cual se analizan los precios de la oferta de los inmuebles que se asemejan al mismo.</t>
  </si>
  <si>
    <t>INFORMACION DEL BARRIO</t>
  </si>
  <si>
    <t>VIVIENDA</t>
  </si>
  <si>
    <t>EDIFICACIONES SIMILARES</t>
  </si>
  <si>
    <t>INDUSTRIA</t>
  </si>
  <si>
    <t>OTROS</t>
  </si>
  <si>
    <t>PERSPECTIVAS DE VALORIZACION</t>
  </si>
  <si>
    <t>ULTIMA ESCRITURA DE COMPRA-VENTA</t>
  </si>
  <si>
    <t>RECORTES NUMERO DE MATRICULAS</t>
  </si>
  <si>
    <t>ESCRITURA #</t>
  </si>
  <si>
    <t>CIUDAD NOTARIA</t>
  </si>
  <si>
    <t>FECHA ESCRITURA</t>
  </si>
  <si>
    <t xml:space="preserve">ÁREA LOTE </t>
  </si>
  <si>
    <t>AREA CONSTRUIDA</t>
  </si>
  <si>
    <t>ÁREA PRIVADA</t>
  </si>
  <si>
    <t xml:space="preserve">MATRICULA </t>
  </si>
  <si>
    <t>INMUEBLE PRINCIPAL</t>
  </si>
  <si>
    <t>INFORMACION DE CONSTRUCCION</t>
  </si>
  <si>
    <t>USADO</t>
  </si>
  <si>
    <t>NUEVO</t>
  </si>
  <si>
    <t>TERMINADO</t>
  </si>
  <si>
    <t>TOTAL / PARCIAL</t>
  </si>
  <si>
    <t>% AVANCE DE OBRA</t>
  </si>
  <si>
    <t>COMO ES EL TECHO DEL EDIFICIO</t>
  </si>
  <si>
    <t>ILUMINACION</t>
  </si>
  <si>
    <t>VENTILACION</t>
  </si>
  <si>
    <t>SOBRE LOS ACABADOS</t>
  </si>
  <si>
    <t>ESTADO CONSERVACION</t>
  </si>
  <si>
    <t>CALIDAD ACABADOS</t>
  </si>
  <si>
    <t>DOTACION COMUNAL</t>
  </si>
  <si>
    <t>PREGUNTAR PORTERIA SIEMPRE</t>
  </si>
  <si>
    <t>OTROS ZONAS COMUNES</t>
  </si>
  <si>
    <t>TIEMPO ESPERADO DE COMERCIALIZACIÓN EN MESES</t>
  </si>
  <si>
    <t xml:space="preserve">ACTIVIDAD EDIFICADORA </t>
  </si>
  <si>
    <t xml:space="preserve">OFERTA Y  DEMANDA </t>
  </si>
  <si>
    <t>DIRECCIONES ANEXAS</t>
  </si>
  <si>
    <t>LIQUIDACION DEL AVALUO</t>
  </si>
  <si>
    <t xml:space="preserve">INFORMACION DE MERCADO </t>
  </si>
  <si>
    <t>S: Similar</t>
  </si>
  <si>
    <t>DESHABILITADO</t>
  </si>
  <si>
    <t>DATOS DEL INMUEBLE AVALUADO</t>
  </si>
  <si>
    <t>si la oferta es:</t>
  </si>
  <si>
    <t>entonces el factor es:</t>
  </si>
  <si>
    <t>SIGNIFICANCIA ESTADISTICA DEL METODO COMPARATIVO</t>
  </si>
  <si>
    <r>
      <rPr>
        <b/>
        <sz val="10"/>
        <color theme="1"/>
        <rFont val="Arial"/>
        <family val="2"/>
      </rPr>
      <t>NP:</t>
    </r>
    <r>
      <rPr>
        <sz val="10"/>
        <color theme="1"/>
        <rFont val="Arial"/>
        <family val="2"/>
      </rPr>
      <t xml:space="preserve"> Notoriamente Peor </t>
    </r>
  </si>
  <si>
    <r>
      <rPr>
        <b/>
        <sz val="10"/>
        <color theme="1"/>
        <rFont val="Arial"/>
        <family val="2"/>
      </rPr>
      <t xml:space="preserve">MP: </t>
    </r>
    <r>
      <rPr>
        <sz val="10"/>
        <color theme="1"/>
        <rFont val="Arial"/>
        <family val="2"/>
      </rPr>
      <t xml:space="preserve">Mucho Peor </t>
    </r>
  </si>
  <si>
    <r>
      <rPr>
        <b/>
        <sz val="10"/>
        <color theme="1"/>
        <rFont val="Arial"/>
        <family val="2"/>
      </rPr>
      <t xml:space="preserve">P: </t>
    </r>
    <r>
      <rPr>
        <sz val="10"/>
        <color theme="1"/>
        <rFont val="Arial"/>
        <family val="2"/>
      </rPr>
      <t>Peor</t>
    </r>
  </si>
  <si>
    <r>
      <t xml:space="preserve">PP: </t>
    </r>
    <r>
      <rPr>
        <sz val="12"/>
        <color theme="1"/>
        <rFont val="Calibri"/>
        <family val="2"/>
        <scheme val="minor"/>
      </rPr>
      <t>Poco Peor</t>
    </r>
  </si>
  <si>
    <r>
      <t xml:space="preserve">S: </t>
    </r>
    <r>
      <rPr>
        <sz val="12"/>
        <color theme="1"/>
        <rFont val="Calibri"/>
        <family val="2"/>
        <scheme val="minor"/>
      </rPr>
      <t>Similar</t>
    </r>
  </si>
  <si>
    <r>
      <t xml:space="preserve">PM: </t>
    </r>
    <r>
      <rPr>
        <sz val="10"/>
        <rFont val="Arial"/>
        <family val="2"/>
      </rPr>
      <t>Poco</t>
    </r>
    <r>
      <rPr>
        <sz val="12"/>
        <color theme="1"/>
        <rFont val="Calibri"/>
        <family val="2"/>
        <scheme val="minor"/>
      </rPr>
      <t xml:space="preserve"> Mejor </t>
    </r>
  </si>
  <si>
    <r>
      <t xml:space="preserve">M: </t>
    </r>
    <r>
      <rPr>
        <sz val="12"/>
        <color theme="1"/>
        <rFont val="Calibri"/>
        <family val="2"/>
        <scheme val="minor"/>
      </rPr>
      <t>Mejor</t>
    </r>
  </si>
  <si>
    <r>
      <t xml:space="preserve">MM: </t>
    </r>
    <r>
      <rPr>
        <sz val="12"/>
        <color theme="1"/>
        <rFont val="Calibri"/>
        <family val="2"/>
        <scheme val="minor"/>
      </rPr>
      <t>Mucho Mejor</t>
    </r>
  </si>
  <si>
    <r>
      <rPr>
        <b/>
        <sz val="10"/>
        <color theme="1"/>
        <rFont val="Arial"/>
        <family val="2"/>
      </rPr>
      <t>NM:</t>
    </r>
    <r>
      <rPr>
        <sz val="10"/>
        <color theme="1"/>
        <rFont val="Arial"/>
        <family val="2"/>
      </rPr>
      <t xml:space="preserve"> Notoriamente Mejor</t>
    </r>
  </si>
  <si>
    <t>VALOR POR PROMEDIO TOTAL</t>
  </si>
  <si>
    <t>DESCRIPCIÓN</t>
  </si>
  <si>
    <t>ÁREA M2 o UNIDADES</t>
  </si>
  <si>
    <t>VALOR TOTAL </t>
  </si>
  <si>
    <t>VALOR</t>
  </si>
  <si>
    <t>COPIAR Y PEGAR EN SISTEMA</t>
  </si>
  <si>
    <t xml:space="preserve">METROS </t>
  </si>
  <si>
    <t xml:space="preserve">$ M2 </t>
  </si>
  <si>
    <t>SUB TOTAL</t>
  </si>
  <si>
    <t>REDONDEAR PARA ARRIBA EN MILES</t>
  </si>
  <si>
    <t>TOTAL</t>
  </si>
  <si>
    <t>VALOR AVALUO</t>
  </si>
  <si>
    <t>VALOR A COBRAR</t>
  </si>
  <si>
    <t>IVA</t>
  </si>
  <si>
    <t>AJUSTE</t>
  </si>
  <si>
    <t>SOLO SE AJUSTA CUANDO LA DIFERENCIA ES SUPERIOR A 25.000</t>
  </si>
  <si>
    <t>FOTOS</t>
  </si>
  <si>
    <t>TELEFONO, LINKS Y OBSERVACIONES</t>
  </si>
  <si>
    <t>CUARTO HOBBIES</t>
  </si>
  <si>
    <t>DESCRIPCION PARQUEADEROS</t>
  </si>
  <si>
    <t>SALON DE JUEGOS</t>
  </si>
  <si>
    <t>SENDERO</t>
  </si>
  <si>
    <t>MANEJO DE BASURA</t>
  </si>
  <si>
    <t xml:space="preserve">LEGALIDAD DEL BARRIO </t>
  </si>
  <si>
    <t>OBSERVACIONES DE LA CONSTRUCCION Y ESTRUCTURA</t>
  </si>
  <si>
    <t xml:space="preserve">RECREACION </t>
  </si>
  <si>
    <t xml:space="preserve">SERVICIOS DE SALUD </t>
  </si>
  <si>
    <t xml:space="preserve">SERVICIOS BANCARIOS </t>
  </si>
  <si>
    <t>ZONA</t>
  </si>
  <si>
    <t>NO EXISTENTES</t>
  </si>
  <si>
    <t>REGISTRO ABIERTO DE AVALUADOR RAA Y REGISTRO NACIONAL DE AVALUADOR RNA</t>
  </si>
  <si>
    <t>RAA Y RNA</t>
  </si>
  <si>
    <t>SOBRE EL VENDEDOR DE LA PROPIEDAD - REPORTAR A LA INMO SI ESTA BUSCANDO PROPIEDADES</t>
  </si>
  <si>
    <t>*SI NO TIENE PONER NO APLICA</t>
  </si>
  <si>
    <t>OBSERVACIONES GENERALES</t>
  </si>
  <si>
    <t>OJO FORMULA QUE COMPLETA TODAS LAS OBSERVACIONES</t>
  </si>
  <si>
    <t xml:space="preserve">ESTEBAN GONZALEZ CALAD </t>
  </si>
  <si>
    <t>Certificado de libertad</t>
  </si>
  <si>
    <t xml:space="preserve">Al presente informe se anexan: </t>
  </si>
  <si>
    <t>Valor razonable</t>
  </si>
  <si>
    <t>Fecha estimación del valor</t>
  </si>
  <si>
    <t>Total redondeado</t>
  </si>
  <si>
    <t>Total</t>
  </si>
  <si>
    <t>Valor total ($)</t>
  </si>
  <si>
    <t xml:space="preserve"> Valor ($/m²)</t>
  </si>
  <si>
    <t>Área</t>
  </si>
  <si>
    <t>Concepto</t>
  </si>
  <si>
    <t>De acuerdo con el numeral 7 del Artículo 2 del Decreto 422 de marzo 08 de 2000, y al Artículo 19 del Decreto 1420 de junio de 1998, expedidos por el Ministerio de Desarrollo Económico, el presente avalúo tiene una vigencia de un (1) año a partir de la fecha de expedición de este informe, siempre y cuando se conserven las condiciones extrínsecas e intrínsecas que pueden afectar el valor.</t>
  </si>
  <si>
    <t>Vigencia</t>
  </si>
  <si>
    <t>En la elaboración del presente avalúo no se han tenido en cuenta, posibles contingencias o afectaciones de orden jurídico tales como: titulación, modos de adquisición de dominio, contratos de tenencia, demandas pendientes y en general cualquier asunto de carácter legal.</t>
  </si>
  <si>
    <t>Restricciones</t>
  </si>
  <si>
    <t>La firma y el perito declara que no tiene interés alguno en el inmueble objeto del presente informe de avalúo, ni vínculo que implique impedimento para adelantar la labor de perito avaluador.</t>
  </si>
  <si>
    <t>Certificación</t>
  </si>
  <si>
    <t>Firma avaluadora</t>
  </si>
  <si>
    <t>Este avalúo debe ser usado únicamente para el propósito contratado y aunque la distribución de este es potestad del cliente, secciones individuales no deben ser compartidas. Este reporte está diseñado para ser usado en su totalidad y no por secciones.
La información, las estimaciones y las opiniones en lo posible son verificadas, pero no pueden ser garantizadas. 
No se podrá obligar a los avaluadores a prestar testimonio o a comparecer ante entidades judiciales con respecto a esta valoración o sobre las propiedades objeto de valoración, sin un acuerdo previo.</t>
  </si>
  <si>
    <t>Restricciones de uso</t>
  </si>
  <si>
    <t>El mayor y mejor uso del inmueble.</t>
  </si>
  <si>
    <t>Premisas de valor</t>
  </si>
  <si>
    <t>No se consideran en la valoración los costos de transacción, tales como impuesto al consumo, comisiones de venta, gastos de registro.</t>
  </si>
  <si>
    <t>Bases de Valor</t>
  </si>
  <si>
    <t xml:space="preserve">Valor de mercado: “Es la cantidad estimada por la cual el activo debe ser intercambiado en la fecha de valoración entre un comprador interesado y un vendedor interesado en una transacción libre, después de una comercialización adecuada y donde ambas partes han actuado con conocimiento, prudencia y sin compulsión”.
Valor razonable: “Valor razonable es el precio que se recibiría por vender un activo o pagado para transferir un pasivo en una transacción ordenada entre participantes del mercado en la fecha de medición.” </t>
  </si>
  <si>
    <t>Tipo de Avalúo</t>
  </si>
  <si>
    <t>8 - Términos de referencia</t>
  </si>
  <si>
    <t>En este avalúo los datos de entrada utilizados para calcular el valor razonable son nivel 2 y 3. Corresponden a precios de oferta de inmuebles similares que son observables, ya sea directa o indirectamente en el mercado y que han sido ajustados u homogeneizados por factores como área, ubicación, vitrina, relación frente – fondo, visibilidad, mejoras, entre otros.</t>
  </si>
  <si>
    <t>Datos no observables en el mercado, como conceptos y encuestas a expertos.</t>
  </si>
  <si>
    <t>Nivel 3</t>
  </si>
  <si>
    <t xml:space="preserve">Valores de transacciones u ofertas de inmuebles similares, deben ser observables directa o indirectamente. </t>
  </si>
  <si>
    <t>Nivel 2</t>
  </si>
  <si>
    <t>Valores de transacciones u ofertas en el mercado para bienes idénticos, los cuales puedan ser evaluados en la fecha de medición.</t>
  </si>
  <si>
    <t>Nivel 1</t>
  </si>
  <si>
    <t>7 - Jerarquía de los datos</t>
  </si>
  <si>
    <t>La información de mercado y la respectiva homogenización se presenta en el anexo correspondiente.</t>
  </si>
  <si>
    <t>Técnica valuatoria que establece el valor comercial a partir del estudio de las ofertas o transacciones recientes de bienes comparables al del objeto de avalúo. Tales transacciones son clasificadas, analizadas e interpretadas para estimar el valor.</t>
  </si>
  <si>
    <t>Enfoque de mercado</t>
  </si>
  <si>
    <t>El valor razonable se define en las normas internacionales de información financiera (NIIF) y en otras normas contables, como la cantidad por la que puede intercambiarse un activo, entre un comprador y un vendedor interesados y debidamente informados, en una transacción libre. La base del valor razonable es el mercado.</t>
  </si>
  <si>
    <t>6 - Metodología de Valoración</t>
  </si>
  <si>
    <t>Perspectivas de valorización</t>
  </si>
  <si>
    <t>Análisis del inmueble</t>
  </si>
  <si>
    <t>5 - Aspecto económico y consideraciones</t>
  </si>
  <si>
    <t>4 - Sector</t>
  </si>
  <si>
    <t>Observaciones</t>
  </si>
  <si>
    <t>Linderos</t>
  </si>
  <si>
    <t>Notaría</t>
  </si>
  <si>
    <t>Fecha</t>
  </si>
  <si>
    <t>Número</t>
  </si>
  <si>
    <t>Fecha de expedición certificado de libertad</t>
  </si>
  <si>
    <t>Matriculas inmobiliarias</t>
  </si>
  <si>
    <t>Participación</t>
  </si>
  <si>
    <t>NIT/CC</t>
  </si>
  <si>
    <t>Propietario</t>
  </si>
  <si>
    <t>3 - Aspecto Jurídico</t>
  </si>
  <si>
    <t>J. Infantiles</t>
  </si>
  <si>
    <t>Citofonía</t>
  </si>
  <si>
    <t>Gimnasio</t>
  </si>
  <si>
    <t>Piscina</t>
  </si>
  <si>
    <t>Portería</t>
  </si>
  <si>
    <t>Servicios comunales</t>
  </si>
  <si>
    <t>Ventilación</t>
  </si>
  <si>
    <t>Iluminación</t>
  </si>
  <si>
    <t>Baños</t>
  </si>
  <si>
    <t>Ventanería</t>
  </si>
  <si>
    <t>Muros</t>
  </si>
  <si>
    <t>Fachada</t>
  </si>
  <si>
    <t>Cubierta</t>
  </si>
  <si>
    <t>Materiales y acabados</t>
  </si>
  <si>
    <t>Garajes</t>
  </si>
  <si>
    <t>Balcón</t>
  </si>
  <si>
    <t>Estudio</t>
  </si>
  <si>
    <t>Cocina</t>
  </si>
  <si>
    <t>Comedor</t>
  </si>
  <si>
    <t>Dependencias</t>
  </si>
  <si>
    <t>Estado de conservación</t>
  </si>
  <si>
    <t>Mat. Inmo</t>
  </si>
  <si>
    <t>Inmueble</t>
  </si>
  <si>
    <t>Cuadro de Áreas</t>
  </si>
  <si>
    <t>2 - Inmueble</t>
  </si>
  <si>
    <t>Mapa de ubicación en sitio</t>
  </si>
  <si>
    <t>Proposito del Avalúo</t>
  </si>
  <si>
    <t>Entidad Solicitante</t>
  </si>
  <si>
    <t>Email</t>
  </si>
  <si>
    <t>Teléfono</t>
  </si>
  <si>
    <t>Nombre</t>
  </si>
  <si>
    <t>Información del Solicitante</t>
  </si>
  <si>
    <t>Se deja constancia que no se efectuó estudio jurídico sobre la titularidad de los inmuebles.</t>
  </si>
  <si>
    <t xml:space="preserve">Se presume que los datos de áreas del lote  suministrados en los documentos son las correctas.
</t>
  </si>
  <si>
    <t>Topografía</t>
  </si>
  <si>
    <t>Estrato</t>
  </si>
  <si>
    <t>Coordenadas</t>
  </si>
  <si>
    <t>Tipo de Inmueble</t>
  </si>
  <si>
    <t>1 - Información General</t>
  </si>
  <si>
    <t>Perito</t>
  </si>
  <si>
    <t>Departamento</t>
  </si>
  <si>
    <t>Municipio</t>
  </si>
  <si>
    <t>Barrio</t>
  </si>
  <si>
    <t>Urbanización</t>
  </si>
  <si>
    <t>Dirección</t>
  </si>
  <si>
    <t>Sector</t>
  </si>
  <si>
    <t>Solicitante</t>
  </si>
  <si>
    <t>Rural</t>
  </si>
  <si>
    <t>Urbano</t>
  </si>
  <si>
    <t>INFORME DE AVALÚO</t>
  </si>
  <si>
    <t>REGISTRO FOTOGRÁFICO</t>
  </si>
  <si>
    <t xml:space="preserve">Características del sector </t>
  </si>
  <si>
    <t xml:space="preserve">Vías de acceso y amoblamiento urbano </t>
  </si>
  <si>
    <t xml:space="preserve">Alumbrado público </t>
  </si>
  <si>
    <t xml:space="preserve">Parques </t>
  </si>
  <si>
    <t>Paraderos</t>
  </si>
  <si>
    <t xml:space="preserve">Arborización </t>
  </si>
  <si>
    <t xml:space="preserve">Servicios de Salud </t>
  </si>
  <si>
    <t xml:space="preserve">Servicios Bancarios </t>
  </si>
  <si>
    <t xml:space="preserve">Servicios Escolares  </t>
  </si>
  <si>
    <t xml:space="preserve">Uso Predominante </t>
  </si>
  <si>
    <t xml:space="preserve">Usos complememntarios </t>
  </si>
  <si>
    <t>Demanda/ Interes</t>
  </si>
  <si>
    <t xml:space="preserve">Legalidad del barrio </t>
  </si>
  <si>
    <t>Calidad del aire</t>
  </si>
  <si>
    <t xml:space="preserve">Cerca de fuentes hidricas </t>
  </si>
  <si>
    <t xml:space="preserve">Total de Unidades </t>
  </si>
  <si>
    <t xml:space="preserve">Edificacion Vs Vía </t>
  </si>
  <si>
    <t xml:space="preserve">Planta Electrica </t>
  </si>
  <si>
    <t xml:space="preserve">Tanque de Agua </t>
  </si>
  <si>
    <t xml:space="preserve">Shut de basuras </t>
  </si>
  <si>
    <t>sistema de Presion</t>
  </si>
  <si>
    <t>Identificacion solicitante</t>
  </si>
  <si>
    <t>C.C / NIT</t>
  </si>
  <si>
    <t>Fecha del avalúo</t>
  </si>
  <si>
    <t>RAA</t>
  </si>
  <si>
    <t xml:space="preserve">foto de google maps </t>
  </si>
  <si>
    <t>o</t>
  </si>
  <si>
    <t>Información básica de la propiedad</t>
  </si>
  <si>
    <t>Supuestos para el avalúo</t>
  </si>
  <si>
    <t>Descripcion del inmueble y acabados</t>
  </si>
  <si>
    <t>Informacion de la construcción</t>
  </si>
  <si>
    <t>Edad de la construcción</t>
  </si>
  <si>
    <t>Remodelaciones</t>
  </si>
  <si>
    <t>Tipo de Estructura</t>
  </si>
  <si>
    <t>Material estructura</t>
  </si>
  <si>
    <t>Detalle Material</t>
  </si>
  <si>
    <t>Daño previo</t>
  </si>
  <si>
    <t>Parapetos</t>
  </si>
  <si>
    <t>Irregularidad Planta</t>
  </si>
  <si>
    <t>Irregularidad Altura</t>
  </si>
  <si>
    <t>Tipo de fachada</t>
  </si>
  <si>
    <t>Reparado / Repotenciado</t>
  </si>
  <si>
    <t>Golpeteo</t>
  </si>
  <si>
    <t>Número de pisos</t>
  </si>
  <si>
    <t>Número de sótanos</t>
  </si>
  <si>
    <t xml:space="preserve">Número de aptos por piso </t>
  </si>
  <si>
    <t>Numero de torres</t>
  </si>
  <si>
    <t>Estado de Construcción</t>
  </si>
  <si>
    <t>Reglamento de propiedad</t>
  </si>
  <si>
    <t>Unidad cerrada</t>
  </si>
  <si>
    <t>Información urbanización</t>
  </si>
  <si>
    <t>Parq Visitas</t>
  </si>
  <si>
    <t>Bicicletero</t>
  </si>
  <si>
    <t>Salon Social</t>
  </si>
  <si>
    <t>Salon Juegos</t>
  </si>
  <si>
    <t>Zonas Humedas</t>
  </si>
  <si>
    <t>Zonas Verdes</t>
  </si>
  <si>
    <t>Cancha mult</t>
  </si>
  <si>
    <t>Squash</t>
  </si>
  <si>
    <t>Sendero</t>
  </si>
  <si>
    <t># Asensores</t>
  </si>
  <si>
    <t>Año de construcción</t>
  </si>
  <si>
    <t>Observaciones a la construcción y estructura</t>
  </si>
  <si>
    <t>Información del Avalúo</t>
  </si>
  <si>
    <t>Fecha de Avalúo</t>
  </si>
  <si>
    <t>Avalúador encargado</t>
  </si>
  <si>
    <t>RNA</t>
  </si>
  <si>
    <t>google earth</t>
  </si>
  <si>
    <t>Clase</t>
  </si>
  <si>
    <t xml:space="preserve">Ubicación </t>
  </si>
  <si>
    <t>Uso</t>
  </si>
  <si>
    <t>Categoría</t>
  </si>
  <si>
    <t>Construido para uso actual</t>
  </si>
  <si>
    <t>Ocupante</t>
  </si>
  <si>
    <t>Valor administración</t>
  </si>
  <si>
    <t>Valor Predial</t>
  </si>
  <si>
    <t>Acueducto</t>
  </si>
  <si>
    <t>Alcantarillado</t>
  </si>
  <si>
    <t>Electricidad</t>
  </si>
  <si>
    <t>Gas</t>
  </si>
  <si>
    <t>Internet y TV</t>
  </si>
  <si>
    <t>Tipo</t>
  </si>
  <si>
    <t>Calidad</t>
  </si>
  <si>
    <t>Sala</t>
  </si>
  <si>
    <t>Estar</t>
  </si>
  <si>
    <t>Baños privados</t>
  </si>
  <si>
    <t>Baños social</t>
  </si>
  <si>
    <t>Alcoba servicio</t>
  </si>
  <si>
    <t>Baño Servicio</t>
  </si>
  <si>
    <t>Jardin</t>
  </si>
  <si>
    <t>Terraza</t>
  </si>
  <si>
    <t>Cuarto Hobbies</t>
  </si>
  <si>
    <t>Cuarto útil</t>
  </si>
  <si>
    <t>Habitaciones</t>
  </si>
  <si>
    <t>Salubridad</t>
  </si>
  <si>
    <t>Inseguridad</t>
  </si>
  <si>
    <t>Ruido</t>
  </si>
  <si>
    <t>Manejo de Basuras</t>
  </si>
  <si>
    <t>Aguas Servidas</t>
  </si>
  <si>
    <t>Estado de las vías</t>
  </si>
  <si>
    <t>Tipo de vías</t>
  </si>
  <si>
    <t>Andenes</t>
  </si>
  <si>
    <t>Sardineles</t>
  </si>
  <si>
    <t>Alamedas</t>
  </si>
  <si>
    <t>Transporte público</t>
  </si>
  <si>
    <t>Comercio</t>
  </si>
  <si>
    <t>Recreación</t>
  </si>
  <si>
    <t>Ciclorutas</t>
  </si>
  <si>
    <t>Observaciones del sector</t>
  </si>
  <si>
    <t>Análisis del mercado - oferta y demanda</t>
  </si>
  <si>
    <t>nuevo usado</t>
  </si>
  <si>
    <t>pegar pantallazo de escritura o certificado de libertad</t>
  </si>
  <si>
    <t>Escritura De Propiedad</t>
  </si>
  <si>
    <t>Ciudad</t>
  </si>
  <si>
    <t>Servicios Públicos del inmueble</t>
  </si>
  <si>
    <t>Servicios Públicos del Sector</t>
  </si>
  <si>
    <t xml:space="preserve">Condiciones del sector </t>
  </si>
  <si>
    <t>Condiciones de Salubridad</t>
  </si>
  <si>
    <t>Aguas estancadas</t>
  </si>
  <si>
    <t xml:space="preserve">Actualidad Edificadora del Sector </t>
  </si>
  <si>
    <t xml:space="preserve">ANALISIS DEL INMUEBLE </t>
  </si>
  <si>
    <t xml:space="preserve">O Si es desfavorable cuales son sus peores defectos </t>
  </si>
  <si>
    <t>9 - Estudio de Mercado</t>
  </si>
  <si>
    <t>10 - Valor Final</t>
  </si>
  <si>
    <t>Observaciones a la liquidación</t>
  </si>
  <si>
    <t xml:space="preserve">Estado </t>
  </si>
  <si>
    <t xml:space="preserve">Materiales </t>
  </si>
  <si>
    <t xml:space="preserve">OFERTA </t>
  </si>
  <si>
    <t xml:space="preserve">PERITO ENCARGADO </t>
  </si>
  <si>
    <t>OCUPANTE</t>
  </si>
  <si>
    <t>Pisos</t>
  </si>
  <si>
    <t xml:space="preserve">ASPECTO JURIDICO </t>
  </si>
  <si>
    <t>techos</t>
  </si>
  <si>
    <t xml:space="preserve">CALIFICACION GARANTIA </t>
  </si>
  <si>
    <t xml:space="preserve">Fecha estimada del valor </t>
  </si>
  <si>
    <t>DE PESOS M/L</t>
  </si>
  <si>
    <t>NA</t>
  </si>
  <si>
    <t>PATIO</t>
  </si>
  <si>
    <t xml:space="preserve">Escribir algo cualitativo sobre el inmueble, si lo considera bien ubicado o no, cuales son las características mas sobresalientes </t>
  </si>
  <si>
    <t>% depuración</t>
  </si>
  <si>
    <t>Es un sector que cuenta con buenas vías de acceso, andenes y sardineles. Se encuentra sobre la carrera 76, para llegar al inmueble  se toma la avenida Colombia y luego la carrera 76. Otras vías de acceso son: La avenida 80, El viaducto al mar. Se encuentra cerca de: La cuarta Brigada, Centro comercial el Diamante, Unidad deportiva Atanasio Girardot, parque cerro Nutibara, Universidad Nacional, Almacenes Éxito y D1. Todo esto hace que el sector tenga buenas perspectivas de valorización. Cuenta con buen servicio de transporte publico, con rutas integradas al metro y particulares de Robledo.</t>
  </si>
  <si>
    <t>FUENTE INFORMACION</t>
  </si>
  <si>
    <t xml:space="preserve">DOCUMENTOS SUMINISTRADOS </t>
  </si>
  <si>
    <t>Planos</t>
  </si>
  <si>
    <t>Escrituras</t>
  </si>
  <si>
    <t>Impuesto Predial</t>
  </si>
  <si>
    <t>Ficha catastral</t>
  </si>
  <si>
    <t>Factura Administración</t>
  </si>
  <si>
    <t>Normatividad</t>
  </si>
  <si>
    <t>Factura Servicios Publicos</t>
  </si>
  <si>
    <t>Documentos Aportados</t>
  </si>
  <si>
    <t>Normatividad Vigente</t>
  </si>
  <si>
    <t>ESTUDIO DE MERCADO - OFERTAS ENCONTRADAS</t>
  </si>
  <si>
    <t>DENTRO DE ESTE CUADRO PEGAR LAS OFERTAS Y PONER LOS LINKS DE INTERNET - TODO LO QUE SE PONGA AHÍ SE REFLEJA EN EL FORMATO</t>
  </si>
  <si>
    <t>REVISÓ</t>
  </si>
  <si>
    <t>REALIZÓ</t>
  </si>
  <si>
    <t>Se deja constancia que se trabaja con la información suministrada por el solicitante en cuanto a areas</t>
  </si>
  <si>
    <t>% depuracion</t>
  </si>
  <si>
    <t>UNIDAD</t>
  </si>
  <si>
    <t>Area construida  (Mts2)</t>
  </si>
  <si>
    <t>AREA LOTE</t>
  </si>
  <si>
    <t>VALOR ABSOLUTA ADICIONES O RESTAS</t>
  </si>
  <si>
    <t>VALOR ABSOLUTO ADICIONALES</t>
  </si>
  <si>
    <t>CALCULO DEL VALOR DEL M2 DE CONSTRUCCION POR ESTADO DE CONSERVACIÓN SEGÚN FITTO Y CORVINI</t>
  </si>
  <si>
    <t>ÍTEM</t>
  </si>
  <si>
    <t>EDAD</t>
  </si>
  <si>
    <t>VIDA ÚTIL</t>
  </si>
  <si>
    <t>EDAD EN % DE VIDA</t>
  </si>
  <si>
    <t>ESTADO DE CONSERVACIÓN</t>
  </si>
  <si>
    <t>DEPRECIACIÓN</t>
  </si>
  <si>
    <t>VALOR REPOSICIÓN</t>
  </si>
  <si>
    <t>VALOR DEPRECIADO</t>
  </si>
  <si>
    <t>VALOR M2 DE CONSTRUCCION FINAL</t>
  </si>
  <si>
    <t>VALOR M2 DE CONSTRUCCION ADOPTADO</t>
  </si>
  <si>
    <t>Oferta No 1</t>
  </si>
  <si>
    <t>Oferta No 2</t>
  </si>
  <si>
    <t>Oferta No 3</t>
  </si>
  <si>
    <t>Oferta No 4</t>
  </si>
  <si>
    <t>Oferta No 5</t>
  </si>
  <si>
    <t>Oferta No 6</t>
  </si>
  <si>
    <t>Oferta No 7</t>
  </si>
  <si>
    <t>CALCULO DEL VALOR DEL M2 DE LOTE</t>
  </si>
  <si>
    <t>VALOR M2 DE CONSTRUCCION</t>
  </si>
  <si>
    <t>VALOR TOTAL DE CONSTRUCCION</t>
  </si>
  <si>
    <t>VALOR TOTAL DE LOTE</t>
  </si>
  <si>
    <t>VALOR M2 DE LOTE</t>
  </si>
  <si>
    <t>CALCULO DEL VALOR DE M2 DE CONSTRUCCION DE LA CASA AVALUADA POR REPOSICION</t>
  </si>
  <si>
    <t>VALOR FINAL</t>
  </si>
  <si>
    <t>VALOR ADOPTADO</t>
  </si>
  <si>
    <t>Casa avaluada</t>
  </si>
  <si>
    <t>VALOR PORC. (%)</t>
  </si>
  <si>
    <t>CALIFICACION</t>
  </si>
  <si>
    <t>ENTIDAD SOLICITANTE</t>
  </si>
  <si>
    <t>VALOR EN LETRAS</t>
  </si>
  <si>
    <t>TOTAL REDONDEADO</t>
  </si>
  <si>
    <t>Fuente de Información</t>
  </si>
  <si>
    <t>si es nuevo poner:</t>
  </si>
  <si>
    <t>NOMBRE CONSTRUCTOR</t>
  </si>
  <si>
    <t xml:space="preserve">IDENTIFICACION CONSTRUCTOR </t>
  </si>
  <si>
    <t xml:space="preserve">LICENCIA DE CONSTRUCCION </t>
  </si>
  <si>
    <t>PRIMER PISO</t>
  </si>
  <si>
    <t>SEGUNDO PISO</t>
  </si>
  <si>
    <t>TERCER PISO</t>
  </si>
  <si>
    <t>AREA CUBIERTA</t>
  </si>
  <si>
    <t>PUERTA DE INGRESO</t>
  </si>
  <si>
    <t>HABITACION PRINCIPAL</t>
  </si>
  <si>
    <t>BAÑO PRIVADO</t>
  </si>
  <si>
    <t>HABITACION 2</t>
  </si>
  <si>
    <t>HABITACION 3</t>
  </si>
  <si>
    <t>ALCOBA DEL SERVICIO</t>
  </si>
  <si>
    <t>BAÑO DEL SERVICIO</t>
  </si>
  <si>
    <t>CORREDORES</t>
  </si>
  <si>
    <t>GARAJE</t>
  </si>
  <si>
    <t>CERTIFICADO DE LIBERTAD</t>
  </si>
  <si>
    <t>URL</t>
  </si>
  <si>
    <t>FACTOR EDIFICIO</t>
  </si>
  <si>
    <t>FACTOR FUENTE</t>
  </si>
  <si>
    <t>Valor total Homogen.</t>
  </si>
  <si>
    <t>Valor M2 Homogen.</t>
  </si>
  <si>
    <t>Mediana</t>
  </si>
  <si>
    <t>Coef de variación</t>
  </si>
  <si>
    <t>Coef asimetría</t>
  </si>
  <si>
    <t>SIGNIFICANCIA ESTADÍSTICA DEL MÉTODO COMPARATIVO</t>
  </si>
  <si>
    <t xml:space="preserve">FUENTE DE INFORMACIÓN </t>
  </si>
  <si>
    <t>ÁREA</t>
  </si>
  <si>
    <t>EDIFICIO O URBANIZACIÓN</t>
  </si>
  <si>
    <t>TELÉFONO</t>
  </si>
  <si>
    <t>1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</si>
  <si>
    <t>Área privada APROX(m2)</t>
  </si>
  <si>
    <t>Valor m2</t>
  </si>
  <si>
    <t>$ Cuarto útil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</si>
</sst>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&quot;$&quot;\ #,##0;[Red]\-&quot;$&quot;\ #,##0"/>
    <numFmt numFmtId="165" formatCode="_-* #,##0_-;\-* #,##0_-;_-* &quot;-&quot;_-;_-@_-"/>
    <numFmt numFmtId="166" formatCode="_-* #,##0.00_-;\-* #,##0.00_-;_-* &quot;-&quot;??_-;_-@_-"/>
    <numFmt numFmtId="167" formatCode="_-&quot;$&quot;* #,##0_-;\-&quot;$&quot;* #,##0_-;_-&quot;$&quot;* &quot;-&quot;_-;_-@_-"/>
    <numFmt numFmtId="168" formatCode="_-* #,##0.00\ _p_t_a_-;\-* #,##0.00\ _p_t_a_-;_-* &quot;-&quot;??\ _p_t_a_-;_-@_-"/>
    <numFmt numFmtId="169" formatCode="0.0%"/>
    <numFmt numFmtId="170" formatCode="dd/mm/yyyy;@"/>
    <numFmt numFmtId="171" formatCode="_-&quot;$&quot;* #,##0_-;\-&quot;$&quot;* #,##0_-;_-&quot;$&quot;* &quot;-&quot;??_-;_-@_-"/>
    <numFmt numFmtId="172" formatCode="_(&quot;$&quot;\ * #,##0.00_);_(&quot;$&quot;\ * \(#,##0.00\);_(&quot;$&quot;\ * &quot;-&quot;??_);_(@_)"/>
    <numFmt numFmtId="173" formatCode="_(* #,##0.00_);_(* \(#,##0.00\);_(* &quot;-&quot;??_);_(@_)"/>
    <numFmt numFmtId="174" formatCode="_-* #,##0_-;\-* #,##0_-;_-* &quot;-&quot;??_-;_-@_-"/>
    <numFmt numFmtId="175" formatCode="_-* #,##0.000_-;\-* #,##0.000_-;_-* &quot;-&quot;??_-;_-@_-"/>
    <numFmt numFmtId="176" formatCode="_-&quot;$&quot;* #,##0.0_-;\-&quot;$&quot;* #,##0.0_-;_-&quot;$&quot;* &quot;-&quot;??_-;_-@_-"/>
    <numFmt numFmtId="177" formatCode="_-* #,##0.00_-;\-* #,##0.00_-;_-* &quot;-&quot;_-;_-@_-"/>
    <numFmt numFmtId="178" formatCode="_-[$$-240A]\ * #,##0_-;\-[$$-240A]\ * #,##0_-;_-[$$-240A]\ * &quot;-&quot;??_-;_-@_-"/>
    <numFmt numFmtId="179" formatCode="_-* #,##0.00\ &quot;Pts&quot;_-;\-* #,##0.00\ &quot;Pts&quot;_-;_-* &quot;-&quot;??\ &quot;Pts&quot;_-;_-@_-"/>
    <numFmt numFmtId="180" formatCode="&quot;$&quot;#,##0"/>
    <numFmt numFmtId="181" formatCode="#,##0.00&quot; m²&quot;"/>
    <numFmt numFmtId="182" formatCode="0.00&quot; m2&quot;"/>
    <numFmt numFmtId="183" formatCode="0&quot; años&quot;"/>
    <numFmt numFmtId="184" formatCode="[$-240A]&quot;  &quot;mmmm&quot; de &quot;yyyy;@"/>
    <numFmt numFmtId="185" formatCode="&quot;$&quot;\ #,##0"/>
    <numFmt numFmtId="186" formatCode="0.000"/>
    <numFmt numFmtId="187" formatCode="_(&quot;$&quot;\ * #.##0.00_);_(&quot;$&quot;\ * \(#.##0.00\);_(&quot;$&quot;\ * &quot;-&quot;??_);_(@_)"/>
    <numFmt numFmtId="188" formatCode="[$$-240A]\ #,##0"/>
  </numFmts>
  <fonts count="6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entury Gothic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rgb="FF000000"/>
      <name val="Verdana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A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4">
    <xf numFmtId="0" fontId="0" fillId="0" borderId="0"/>
    <xf numFmtId="168" fontId="22" fillId="0" borderId="0" applyFont="0" applyFill="0" applyBorder="0" applyAlignment="0" applyProtection="0"/>
    <xf numFmtId="0" fontId="31" fillId="0" borderId="0"/>
    <xf numFmtId="0" fontId="32" fillId="0" borderId="0" applyNumberFormat="0" applyFill="0" applyBorder="0" applyAlignment="0" applyProtection="0"/>
    <xf numFmtId="165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/>
    <xf numFmtId="179" fontId="22" fillId="0" borderId="0" applyFont="0" applyFill="0" applyBorder="0" applyAlignment="0" applyProtection="0"/>
    <xf numFmtId="0" fontId="22" fillId="0" borderId="0"/>
    <xf numFmtId="0" fontId="49" fillId="0" borderId="0" applyNumberFormat="0" applyFill="0" applyBorder="0" applyAlignment="0" applyProtection="0"/>
    <xf numFmtId="166" fontId="2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61" fillId="15" borderId="0" applyNumberFormat="0" applyBorder="0" applyAlignment="0" applyProtection="0"/>
    <xf numFmtId="9" fontId="23" fillId="0" borderId="0" applyFont="0" applyFill="0" applyBorder="0" applyAlignment="0" applyProtection="0"/>
  </cellStyleXfs>
  <cellXfs count="530">
    <xf numFmtId="0" fontId="0" fillId="0" borderId="0" xfId="0"/>
    <xf numFmtId="0" fontId="25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5" fillId="0" borderId="7" xfId="0" applyFont="1" applyBorder="1"/>
    <xf numFmtId="0" fontId="25" fillId="0" borderId="8" xfId="0" applyFont="1" applyBorder="1"/>
    <xf numFmtId="0" fontId="25" fillId="0" borderId="4" xfId="0" applyFont="1" applyBorder="1"/>
    <xf numFmtId="0" fontId="25" fillId="0" borderId="5" xfId="0" applyFont="1" applyBorder="1"/>
    <xf numFmtId="0" fontId="25" fillId="0" borderId="6" xfId="0" applyFont="1" applyBorder="1"/>
    <xf numFmtId="0" fontId="31" fillId="0" borderId="0" xfId="2"/>
    <xf numFmtId="0" fontId="26" fillId="0" borderId="0" xfId="2" applyFont="1"/>
    <xf numFmtId="0" fontId="26" fillId="0" borderId="12" xfId="2" applyFont="1" applyBorder="1" applyAlignment="1">
      <alignment horizontal="center"/>
    </xf>
    <xf numFmtId="0" fontId="26" fillId="0" borderId="12" xfId="2" applyFont="1" applyBorder="1"/>
    <xf numFmtId="0" fontId="31" fillId="0" borderId="12" xfId="2" applyBorder="1"/>
    <xf numFmtId="3" fontId="33" fillId="0" borderId="12" xfId="3" applyNumberFormat="1" applyFont="1" applyBorder="1"/>
    <xf numFmtId="3" fontId="31" fillId="0" borderId="12" xfId="2" applyNumberFormat="1" applyBorder="1"/>
    <xf numFmtId="167" fontId="31" fillId="0" borderId="12" xfId="2" applyNumberFormat="1" applyBorder="1"/>
    <xf numFmtId="0" fontId="32" fillId="0" borderId="0" xfId="3"/>
    <xf numFmtId="0" fontId="31" fillId="4" borderId="0" xfId="2" applyFill="1"/>
    <xf numFmtId="0" fontId="34" fillId="4" borderId="0" xfId="2" applyFont="1" applyFill="1"/>
    <xf numFmtId="14" fontId="31" fillId="0" borderId="12" xfId="2" applyNumberFormat="1" applyBorder="1"/>
    <xf numFmtId="0" fontId="26" fillId="5" borderId="12" xfId="2" applyFont="1" applyFill="1" applyBorder="1"/>
    <xf numFmtId="3" fontId="31" fillId="5" borderId="12" xfId="2" applyNumberFormat="1" applyFill="1" applyBorder="1"/>
    <xf numFmtId="0" fontId="31" fillId="5" borderId="0" xfId="2" applyFill="1"/>
    <xf numFmtId="0" fontId="31" fillId="0" borderId="9" xfId="2" applyBorder="1"/>
    <xf numFmtId="0" fontId="31" fillId="0" borderId="0" xfId="2" applyAlignment="1">
      <alignment horizontal="center"/>
    </xf>
    <xf numFmtId="0" fontId="32" fillId="0" borderId="1" xfId="3" applyBorder="1"/>
    <xf numFmtId="0" fontId="31" fillId="0" borderId="2" xfId="2" applyBorder="1"/>
    <xf numFmtId="0" fontId="31" fillId="0" borderId="3" xfId="2" applyBorder="1"/>
    <xf numFmtId="0" fontId="32" fillId="0" borderId="7" xfId="3" applyBorder="1"/>
    <xf numFmtId="0" fontId="31" fillId="0" borderId="8" xfId="2" applyBorder="1"/>
    <xf numFmtId="0" fontId="32" fillId="0" borderId="4" xfId="3" applyBorder="1"/>
    <xf numFmtId="0" fontId="31" fillId="0" borderId="5" xfId="2" applyBorder="1"/>
    <xf numFmtId="0" fontId="31" fillId="0" borderId="6" xfId="2" applyBorder="1"/>
    <xf numFmtId="3" fontId="31" fillId="0" borderId="0" xfId="2" applyNumberFormat="1"/>
    <xf numFmtId="0" fontId="26" fillId="0" borderId="0" xfId="2" applyFont="1" applyAlignment="1">
      <alignment wrapText="1"/>
    </xf>
    <xf numFmtId="0" fontId="31" fillId="0" borderId="13" xfId="2" applyBorder="1"/>
    <xf numFmtId="0" fontId="26" fillId="0" borderId="12" xfId="2" applyFont="1" applyBorder="1" applyAlignment="1">
      <alignment vertical="center" wrapText="1"/>
    </xf>
    <xf numFmtId="0" fontId="35" fillId="0" borderId="12" xfId="2" applyFont="1" applyBorder="1"/>
    <xf numFmtId="0" fontId="26" fillId="4" borderId="0" xfId="2" applyFont="1" applyFill="1"/>
    <xf numFmtId="3" fontId="31" fillId="4" borderId="0" xfId="2" applyNumberFormat="1" applyFill="1"/>
    <xf numFmtId="0" fontId="26" fillId="0" borderId="12" xfId="2" applyFont="1" applyBorder="1" applyAlignment="1">
      <alignment vertical="center"/>
    </xf>
    <xf numFmtId="0" fontId="26" fillId="0" borderId="12" xfId="2" applyFont="1" applyBorder="1" applyAlignment="1">
      <alignment wrapText="1"/>
    </xf>
    <xf numFmtId="165" fontId="0" fillId="0" borderId="12" xfId="4" applyFont="1" applyBorder="1"/>
    <xf numFmtId="0" fontId="31" fillId="0" borderId="1" xfId="2" applyBorder="1"/>
    <xf numFmtId="0" fontId="31" fillId="0" borderId="4" xfId="2" applyBorder="1"/>
    <xf numFmtId="0" fontId="36" fillId="0" borderId="0" xfId="2" applyFont="1" applyAlignment="1">
      <alignment vertical="center"/>
    </xf>
    <xf numFmtId="0" fontId="36" fillId="0" borderId="0" xfId="2" applyFont="1"/>
    <xf numFmtId="0" fontId="31" fillId="0" borderId="0" xfId="2" applyAlignment="1">
      <alignment horizontal="right"/>
    </xf>
    <xf numFmtId="0" fontId="26" fillId="0" borderId="0" xfId="2" applyFont="1" applyAlignment="1">
      <alignment horizontal="left" vertical="top" wrapText="1"/>
    </xf>
    <xf numFmtId="9" fontId="0" fillId="7" borderId="12" xfId="5" applyFont="1" applyFill="1" applyBorder="1"/>
    <xf numFmtId="0" fontId="26" fillId="0" borderId="0" xfId="2" applyFont="1" applyAlignment="1">
      <alignment horizontal="center" vertical="center" wrapText="1"/>
    </xf>
    <xf numFmtId="0" fontId="26" fillId="0" borderId="12" xfId="2" applyFont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6" borderId="12" xfId="2" applyFont="1" applyFill="1" applyBorder="1" applyAlignment="1">
      <alignment horizontal="center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 wrapText="1"/>
    </xf>
    <xf numFmtId="0" fontId="31" fillId="0" borderId="12" xfId="2" applyBorder="1" applyAlignment="1">
      <alignment horizontal="center" vertical="center"/>
    </xf>
    <xf numFmtId="171" fontId="0" fillId="0" borderId="12" xfId="6" applyNumberFormat="1" applyFont="1" applyBorder="1" applyAlignment="1">
      <alignment horizontal="center" vertical="center"/>
    </xf>
    <xf numFmtId="0" fontId="37" fillId="0" borderId="12" xfId="2" applyFont="1" applyBorder="1" applyAlignment="1">
      <alignment horizontal="center" vertical="center"/>
    </xf>
    <xf numFmtId="0" fontId="37" fillId="0" borderId="12" xfId="2" applyFont="1" applyBorder="1"/>
    <xf numFmtId="0" fontId="31" fillId="0" borderId="0" xfId="2" applyAlignment="1">
      <alignment horizontal="center" vertical="center"/>
    </xf>
    <xf numFmtId="0" fontId="31" fillId="0" borderId="0" xfId="2" applyAlignment="1">
      <alignment horizontal="left" vertical="center"/>
    </xf>
    <xf numFmtId="171" fontId="0" fillId="0" borderId="0" xfId="6" applyNumberFormat="1" applyFont="1" applyBorder="1" applyAlignment="1">
      <alignment horizontal="center" vertical="center"/>
    </xf>
    <xf numFmtId="9" fontId="0" fillId="0" borderId="12" xfId="5" applyFont="1" applyBorder="1"/>
    <xf numFmtId="171" fontId="0" fillId="0" borderId="12" xfId="6" applyNumberFormat="1" applyFont="1" applyBorder="1"/>
    <xf numFmtId="174" fontId="0" fillId="0" borderId="12" xfId="7" applyNumberFormat="1" applyFont="1" applyBorder="1"/>
    <xf numFmtId="167" fontId="0" fillId="0" borderId="12" xfId="8" applyFont="1" applyBorder="1"/>
    <xf numFmtId="175" fontId="0" fillId="0" borderId="12" xfId="7" applyNumberFormat="1" applyFont="1" applyBorder="1" applyAlignment="1" applyProtection="1">
      <alignment horizontal="left" indent="1"/>
      <protection hidden="1"/>
    </xf>
    <xf numFmtId="0" fontId="30" fillId="2" borderId="12" xfId="2" applyFont="1" applyFill="1" applyBorder="1" applyAlignment="1" applyProtection="1">
      <alignment horizontal="left"/>
      <protection hidden="1"/>
    </xf>
    <xf numFmtId="2" fontId="30" fillId="2" borderId="12" xfId="2" applyNumberFormat="1" applyFont="1" applyFill="1" applyBorder="1" applyAlignment="1" applyProtection="1">
      <alignment horizontal="right"/>
      <protection hidden="1"/>
    </xf>
    <xf numFmtId="171" fontId="0" fillId="0" borderId="0" xfId="6" applyNumberFormat="1" applyFont="1"/>
    <xf numFmtId="2" fontId="31" fillId="0" borderId="12" xfId="2" applyNumberFormat="1" applyBorder="1" applyAlignment="1">
      <alignment horizontal="right"/>
    </xf>
    <xf numFmtId="0" fontId="38" fillId="2" borderId="12" xfId="2" applyFont="1" applyFill="1" applyBorder="1" applyAlignment="1" applyProtection="1">
      <alignment vertical="center"/>
      <protection hidden="1"/>
    </xf>
    <xf numFmtId="2" fontId="38" fillId="2" borderId="12" xfId="2" applyNumberFormat="1" applyFont="1" applyFill="1" applyBorder="1" applyAlignment="1" applyProtection="1">
      <alignment horizontal="right" vertical="center"/>
      <protection hidden="1"/>
    </xf>
    <xf numFmtId="176" fontId="0" fillId="0" borderId="0" xfId="6" applyNumberFormat="1" applyFont="1"/>
    <xf numFmtId="0" fontId="38" fillId="2" borderId="12" xfId="2" applyFont="1" applyFill="1" applyBorder="1" applyAlignment="1" applyProtection="1">
      <alignment horizontal="left" vertical="center"/>
      <protection hidden="1"/>
    </xf>
    <xf numFmtId="171" fontId="31" fillId="0" borderId="0" xfId="2" applyNumberFormat="1"/>
    <xf numFmtId="169" fontId="0" fillId="0" borderId="12" xfId="5" applyNumberFormat="1" applyFont="1" applyBorder="1" applyAlignment="1">
      <alignment horizontal="center" vertical="center"/>
    </xf>
    <xf numFmtId="0" fontId="30" fillId="2" borderId="12" xfId="2" applyFont="1" applyFill="1" applyBorder="1" applyProtection="1">
      <protection hidden="1"/>
    </xf>
    <xf numFmtId="0" fontId="0" fillId="0" borderId="12" xfId="5" applyNumberFormat="1" applyFont="1" applyBorder="1" applyAlignment="1">
      <alignment horizontal="center" vertical="center"/>
    </xf>
    <xf numFmtId="171" fontId="26" fillId="0" borderId="12" xfId="6" applyNumberFormat="1" applyFont="1" applyBorder="1" applyAlignment="1">
      <alignment horizontal="center" vertical="center" wrapText="1"/>
    </xf>
    <xf numFmtId="177" fontId="26" fillId="0" borderId="12" xfId="2" applyNumberFormat="1" applyFont="1" applyBorder="1" applyAlignment="1">
      <alignment horizontal="center"/>
    </xf>
    <xf numFmtId="171" fontId="26" fillId="0" borderId="12" xfId="6" applyNumberFormat="1" applyFont="1" applyBorder="1" applyAlignment="1">
      <alignment horizontal="center"/>
    </xf>
    <xf numFmtId="0" fontId="31" fillId="0" borderId="0" xfId="2" applyAlignment="1">
      <alignment vertical="center"/>
    </xf>
    <xf numFmtId="0" fontId="26" fillId="0" borderId="0" xfId="2" applyFont="1" applyAlignment="1">
      <alignment horizontal="justify" vertical="center" wrapText="1"/>
    </xf>
    <xf numFmtId="0" fontId="26" fillId="0" borderId="9" xfId="2" applyFont="1" applyBorder="1" applyAlignment="1">
      <alignment horizontal="center" vertical="center" wrapText="1"/>
    </xf>
    <xf numFmtId="167" fontId="0" fillId="0" borderId="12" xfId="8" applyFont="1" applyBorder="1" applyAlignment="1">
      <alignment horizontal="center"/>
    </xf>
    <xf numFmtId="1" fontId="0" fillId="0" borderId="0" xfId="4" applyNumberFormat="1" applyFont="1"/>
    <xf numFmtId="0" fontId="26" fillId="0" borderId="12" xfId="2" applyFont="1" applyBorder="1" applyAlignment="1">
      <alignment horizontal="center" vertical="center"/>
    </xf>
    <xf numFmtId="167" fontId="26" fillId="0" borderId="12" xfId="8" applyFont="1" applyBorder="1" applyAlignment="1">
      <alignment horizontal="center" vertical="center"/>
    </xf>
    <xf numFmtId="0" fontId="26" fillId="0" borderId="0" xfId="2" applyFont="1" applyAlignment="1">
      <alignment horizontal="right"/>
    </xf>
    <xf numFmtId="9" fontId="26" fillId="0" borderId="12" xfId="2" applyNumberFormat="1" applyFont="1" applyBorder="1" applyAlignment="1">
      <alignment horizontal="left"/>
    </xf>
    <xf numFmtId="167" fontId="26" fillId="0" borderId="12" xfId="8" applyFont="1" applyBorder="1"/>
    <xf numFmtId="3" fontId="26" fillId="0" borderId="12" xfId="2" applyNumberFormat="1" applyFont="1" applyBorder="1" applyAlignment="1">
      <alignment horizontal="center" vertical="center"/>
    </xf>
    <xf numFmtId="0" fontId="39" fillId="0" borderId="0" xfId="2" applyFont="1" applyAlignment="1">
      <alignment wrapText="1"/>
    </xf>
    <xf numFmtId="14" fontId="26" fillId="0" borderId="12" xfId="2" applyNumberFormat="1" applyFont="1" applyBorder="1" applyAlignment="1">
      <alignment horizontal="center" vertical="center"/>
    </xf>
    <xf numFmtId="167" fontId="0" fillId="0" borderId="0" xfId="8" applyFont="1"/>
    <xf numFmtId="165" fontId="0" fillId="0" borderId="0" xfId="4" applyFont="1"/>
    <xf numFmtId="0" fontId="21" fillId="0" borderId="12" xfId="2" applyFont="1" applyBorder="1"/>
    <xf numFmtId="0" fontId="21" fillId="0" borderId="12" xfId="2" applyFont="1" applyBorder="1" applyAlignment="1">
      <alignment wrapText="1"/>
    </xf>
    <xf numFmtId="0" fontId="31" fillId="0" borderId="0" xfId="2" applyAlignment="1">
      <alignment vertical="top" wrapText="1"/>
    </xf>
    <xf numFmtId="0" fontId="21" fillId="0" borderId="12" xfId="2" applyFont="1" applyBorder="1" applyAlignment="1">
      <alignment horizontal="center" vertical="center"/>
    </xf>
    <xf numFmtId="0" fontId="20" fillId="0" borderId="12" xfId="2" applyFont="1" applyBorder="1"/>
    <xf numFmtId="0" fontId="0" fillId="0" borderId="12" xfId="0" applyBorder="1"/>
    <xf numFmtId="0" fontId="43" fillId="0" borderId="0" xfId="9"/>
    <xf numFmtId="0" fontId="37" fillId="0" borderId="13" xfId="2" applyFont="1" applyBorder="1" applyAlignment="1">
      <alignment horizontal="center" vertical="center"/>
    </xf>
    <xf numFmtId="0" fontId="37" fillId="0" borderId="13" xfId="2" applyFont="1" applyBorder="1"/>
    <xf numFmtId="0" fontId="19" fillId="10" borderId="12" xfId="2" applyFont="1" applyFill="1" applyBorder="1"/>
    <xf numFmtId="0" fontId="26" fillId="12" borderId="12" xfId="2" applyFont="1" applyFill="1" applyBorder="1"/>
    <xf numFmtId="0" fontId="31" fillId="12" borderId="12" xfId="2" applyFill="1" applyBorder="1"/>
    <xf numFmtId="0" fontId="26" fillId="0" borderId="12" xfId="0" applyFont="1" applyBorder="1"/>
    <xf numFmtId="0" fontId="26" fillId="0" borderId="0" xfId="2" applyFont="1" applyAlignment="1">
      <alignment vertical="top"/>
    </xf>
    <xf numFmtId="0" fontId="26" fillId="10" borderId="0" xfId="2" applyFont="1" applyFill="1"/>
    <xf numFmtId="0" fontId="27" fillId="0" borderId="14" xfId="10" applyFont="1" applyBorder="1" applyAlignment="1">
      <alignment horizontal="left" vertical="center" wrapText="1"/>
    </xf>
    <xf numFmtId="0" fontId="27" fillId="0" borderId="14" xfId="10" applyFont="1" applyBorder="1" applyAlignment="1">
      <alignment horizontal="justify" vertical="center" wrapText="1"/>
    </xf>
    <xf numFmtId="0" fontId="27" fillId="0" borderId="14" xfId="10" applyFont="1" applyBorder="1" applyAlignment="1">
      <alignment horizontal="left" vertical="center"/>
    </xf>
    <xf numFmtId="0" fontId="44" fillId="0" borderId="14" xfId="10" applyFont="1" applyBorder="1" applyAlignment="1">
      <alignment horizontal="justify" vertical="center" wrapText="1"/>
    </xf>
    <xf numFmtId="0" fontId="44" fillId="0" borderId="16" xfId="10" applyFont="1" applyBorder="1" applyAlignment="1">
      <alignment horizontal="justify" vertical="center" wrapText="1"/>
    </xf>
    <xf numFmtId="0" fontId="44" fillId="0" borderId="0" xfId="10" applyFont="1" applyAlignment="1">
      <alignment horizontal="justify" vertical="center" wrapText="1"/>
    </xf>
    <xf numFmtId="0" fontId="44" fillId="0" borderId="14" xfId="10" applyFont="1" applyBorder="1" applyAlignment="1">
      <alignment horizontal="left" vertical="center" wrapText="1"/>
    </xf>
    <xf numFmtId="0" fontId="44" fillId="0" borderId="17" xfId="10" applyFont="1" applyBorder="1" applyAlignment="1">
      <alignment horizontal="justify" vertical="center" wrapText="1"/>
    </xf>
    <xf numFmtId="0" fontId="27" fillId="0" borderId="17" xfId="10" applyFont="1" applyBorder="1" applyAlignment="1">
      <alignment horizontal="justify" vertical="center" wrapText="1"/>
    </xf>
    <xf numFmtId="178" fontId="44" fillId="0" borderId="14" xfId="10" applyNumberFormat="1" applyFont="1" applyBorder="1" applyAlignment="1">
      <alignment horizontal="justify" vertical="center" wrapText="1"/>
    </xf>
    <xf numFmtId="180" fontId="44" fillId="2" borderId="14" xfId="11" applyNumberFormat="1" applyFont="1" applyFill="1" applyBorder="1" applyAlignment="1">
      <alignment vertical="center" wrapText="1"/>
    </xf>
    <xf numFmtId="180" fontId="44" fillId="13" borderId="14" xfId="11" applyNumberFormat="1" applyFont="1" applyFill="1" applyBorder="1" applyAlignment="1">
      <alignment horizontal="right" vertical="center" wrapText="1" indent="1"/>
    </xf>
    <xf numFmtId="181" fontId="44" fillId="13" borderId="14" xfId="10" applyNumberFormat="1" applyFont="1" applyFill="1" applyBorder="1" applyAlignment="1">
      <alignment horizontal="right" vertical="center" wrapText="1"/>
    </xf>
    <xf numFmtId="180" fontId="44" fillId="0" borderId="14" xfId="10" applyNumberFormat="1" applyFont="1" applyBorder="1" applyAlignment="1">
      <alignment vertical="center" wrapText="1"/>
    </xf>
    <xf numFmtId="181" fontId="44" fillId="0" borderId="14" xfId="10" applyNumberFormat="1" applyFont="1" applyBorder="1" applyAlignment="1">
      <alignment horizontal="right" vertical="center" wrapText="1"/>
    </xf>
    <xf numFmtId="180" fontId="27" fillId="0" borderId="14" xfId="10" applyNumberFormat="1" applyFont="1" applyBorder="1" applyAlignment="1">
      <alignment vertical="center" wrapText="1"/>
    </xf>
    <xf numFmtId="0" fontId="44" fillId="13" borderId="14" xfId="10" applyFont="1" applyFill="1" applyBorder="1" applyAlignment="1">
      <alignment horizontal="center" vertical="center" wrapText="1"/>
    </xf>
    <xf numFmtId="0" fontId="44" fillId="0" borderId="14" xfId="12" applyFont="1" applyBorder="1" applyAlignment="1">
      <alignment horizontal="justify" vertical="center" wrapText="1"/>
    </xf>
    <xf numFmtId="0" fontId="44" fillId="0" borderId="14" xfId="12" applyFont="1" applyBorder="1" applyAlignment="1">
      <alignment horizontal="justify" vertical="center"/>
    </xf>
    <xf numFmtId="49" fontId="44" fillId="0" borderId="14" xfId="10" applyNumberFormat="1" applyFont="1" applyBorder="1" applyAlignment="1">
      <alignment horizontal="justify" vertical="center"/>
    </xf>
    <xf numFmtId="0" fontId="47" fillId="0" borderId="14" xfId="12" applyFont="1" applyBorder="1" applyAlignment="1">
      <alignment horizontal="justify" vertical="center"/>
    </xf>
    <xf numFmtId="0" fontId="44" fillId="13" borderId="14" xfId="10" applyFont="1" applyFill="1" applyBorder="1" applyAlignment="1">
      <alignment horizontal="justify" vertical="center" wrapText="1"/>
    </xf>
    <xf numFmtId="0" fontId="48" fillId="0" borderId="14" xfId="10" applyFont="1" applyBorder="1" applyAlignment="1">
      <alignment horizontal="justify" vertical="center" wrapText="1"/>
    </xf>
    <xf numFmtId="14" fontId="44" fillId="0" borderId="14" xfId="10" applyNumberFormat="1" applyFont="1" applyBorder="1" applyAlignment="1">
      <alignment horizontal="justify" vertical="center" wrapText="1"/>
    </xf>
    <xf numFmtId="0" fontId="44" fillId="0" borderId="14" xfId="10" applyFont="1" applyBorder="1" applyAlignment="1">
      <alignment vertical="center" wrapText="1"/>
    </xf>
    <xf numFmtId="9" fontId="44" fillId="0" borderId="14" xfId="10" applyNumberFormat="1" applyFont="1" applyBorder="1" applyAlignment="1">
      <alignment horizontal="justify" vertical="center" wrapText="1"/>
    </xf>
    <xf numFmtId="0" fontId="27" fillId="2" borderId="14" xfId="10" applyFont="1" applyFill="1" applyBorder="1" applyAlignment="1">
      <alignment horizontal="justify" vertical="center" wrapText="1"/>
    </xf>
    <xf numFmtId="0" fontId="27" fillId="0" borderId="14" xfId="10" applyFont="1" applyBorder="1" applyAlignment="1">
      <alignment vertical="center" wrapText="1"/>
    </xf>
    <xf numFmtId="0" fontId="44" fillId="2" borderId="14" xfId="10" applyFont="1" applyFill="1" applyBorder="1" applyAlignment="1">
      <alignment horizontal="justify" vertical="center" wrapText="1"/>
    </xf>
    <xf numFmtId="0" fontId="44" fillId="2" borderId="12" xfId="10" applyFont="1" applyFill="1" applyBorder="1" applyAlignment="1">
      <alignment vertical="center" wrapText="1"/>
    </xf>
    <xf numFmtId="0" fontId="46" fillId="2" borderId="14" xfId="10" applyFont="1" applyFill="1" applyBorder="1" applyAlignment="1">
      <alignment horizontal="justify" vertical="center" wrapText="1"/>
    </xf>
    <xf numFmtId="0" fontId="46" fillId="13" borderId="12" xfId="10" applyFont="1" applyFill="1" applyBorder="1" applyAlignment="1">
      <alignment horizontal="center" vertical="center" wrapText="1"/>
    </xf>
    <xf numFmtId="0" fontId="46" fillId="2" borderId="0" xfId="10" applyFont="1" applyFill="1" applyAlignment="1">
      <alignment horizontal="justify" vertical="center" wrapText="1"/>
    </xf>
    <xf numFmtId="0" fontId="49" fillId="0" borderId="14" xfId="13" applyBorder="1" applyAlignment="1">
      <alignment horizontal="justify" vertical="center" wrapText="1"/>
    </xf>
    <xf numFmtId="0" fontId="44" fillId="2" borderId="14" xfId="10" applyFont="1" applyFill="1" applyBorder="1" applyAlignment="1">
      <alignment vertical="center" wrapText="1"/>
    </xf>
    <xf numFmtId="0" fontId="27" fillId="0" borderId="16" xfId="10" applyFont="1" applyBorder="1" applyAlignment="1">
      <alignment horizontal="justify" vertical="center" wrapText="1"/>
    </xf>
    <xf numFmtId="14" fontId="27" fillId="0" borderId="16" xfId="10" applyNumberFormat="1" applyFont="1" applyBorder="1" applyAlignment="1">
      <alignment horizontal="justify" vertical="center" wrapText="1"/>
    </xf>
    <xf numFmtId="0" fontId="27" fillId="2" borderId="0" xfId="10" applyFont="1" applyFill="1" applyAlignment="1">
      <alignment horizontal="center" vertical="center" wrapText="1"/>
    </xf>
    <xf numFmtId="178" fontId="27" fillId="0" borderId="16" xfId="10" applyNumberFormat="1" applyFont="1" applyBorder="1" applyAlignment="1">
      <alignment horizontal="justify" vertical="center" wrapText="1"/>
    </xf>
    <xf numFmtId="14" fontId="27" fillId="0" borderId="14" xfId="10" applyNumberFormat="1" applyFont="1" applyBorder="1" applyAlignment="1">
      <alignment horizontal="justify" vertical="center" wrapText="1"/>
    </xf>
    <xf numFmtId="178" fontId="27" fillId="0" borderId="14" xfId="10" applyNumberFormat="1" applyFont="1" applyBorder="1" applyAlignment="1">
      <alignment horizontal="justify" vertical="center" wrapText="1"/>
    </xf>
    <xf numFmtId="0" fontId="27" fillId="2" borderId="16" xfId="10" applyFont="1" applyFill="1" applyBorder="1" applyAlignment="1">
      <alignment horizontal="justify" vertical="center"/>
    </xf>
    <xf numFmtId="178" fontId="27" fillId="2" borderId="16" xfId="10" applyNumberFormat="1" applyFont="1" applyFill="1" applyBorder="1" applyAlignment="1">
      <alignment horizontal="justify" vertical="center"/>
    </xf>
    <xf numFmtId="0" fontId="27" fillId="2" borderId="18" xfId="10" applyFont="1" applyFill="1" applyBorder="1" applyAlignment="1">
      <alignment horizontal="justify" vertical="center"/>
    </xf>
    <xf numFmtId="0" fontId="27" fillId="2" borderId="19" xfId="10" applyFont="1" applyFill="1" applyBorder="1" applyAlignment="1">
      <alignment horizontal="justify" vertical="center"/>
    </xf>
    <xf numFmtId="178" fontId="27" fillId="2" borderId="20" xfId="10" applyNumberFormat="1" applyFont="1" applyFill="1" applyBorder="1" applyAlignment="1">
      <alignment horizontal="justify" vertical="center"/>
    </xf>
    <xf numFmtId="0" fontId="27" fillId="2" borderId="21" xfId="10" applyFont="1" applyFill="1" applyBorder="1" applyAlignment="1">
      <alignment horizontal="justify" vertical="center"/>
    </xf>
    <xf numFmtId="0" fontId="27" fillId="2" borderId="17" xfId="10" applyFont="1" applyFill="1" applyBorder="1" applyAlignment="1">
      <alignment horizontal="justify" vertical="center"/>
    </xf>
    <xf numFmtId="178" fontId="27" fillId="2" borderId="22" xfId="10" applyNumberFormat="1" applyFont="1" applyFill="1" applyBorder="1" applyAlignment="1">
      <alignment horizontal="justify" vertical="center"/>
    </xf>
    <xf numFmtId="0" fontId="27" fillId="2" borderId="23" xfId="10" applyFont="1" applyFill="1" applyBorder="1" applyAlignment="1">
      <alignment horizontal="justify" vertical="center"/>
    </xf>
    <xf numFmtId="0" fontId="27" fillId="2" borderId="14" xfId="10" applyFont="1" applyFill="1" applyBorder="1" applyAlignment="1">
      <alignment horizontal="justify" vertical="center"/>
    </xf>
    <xf numFmtId="178" fontId="27" fillId="2" borderId="24" xfId="10" applyNumberFormat="1" applyFont="1" applyFill="1" applyBorder="1" applyAlignment="1">
      <alignment horizontal="justify" vertical="center"/>
    </xf>
    <xf numFmtId="0" fontId="27" fillId="2" borderId="14" xfId="10" applyFont="1" applyFill="1" applyBorder="1" applyAlignment="1">
      <alignment vertical="center"/>
    </xf>
    <xf numFmtId="14" fontId="27" fillId="2" borderId="23" xfId="10" applyNumberFormat="1" applyFont="1" applyFill="1" applyBorder="1" applyAlignment="1">
      <alignment vertical="center"/>
    </xf>
    <xf numFmtId="14" fontId="27" fillId="2" borderId="14" xfId="10" applyNumberFormat="1" applyFont="1" applyFill="1" applyBorder="1" applyAlignment="1">
      <alignment vertical="center"/>
    </xf>
    <xf numFmtId="180" fontId="27" fillId="2" borderId="14" xfId="10" applyNumberFormat="1" applyFont="1" applyFill="1" applyBorder="1" applyAlignment="1">
      <alignment vertical="center"/>
    </xf>
    <xf numFmtId="180" fontId="27" fillId="2" borderId="24" xfId="10" applyNumberFormat="1" applyFont="1" applyFill="1" applyBorder="1" applyAlignment="1">
      <alignment vertical="center"/>
    </xf>
    <xf numFmtId="0" fontId="27" fillId="0" borderId="23" xfId="10" applyFont="1" applyBorder="1" applyAlignment="1">
      <alignment horizontal="justify" vertical="center" wrapText="1"/>
    </xf>
    <xf numFmtId="0" fontId="50" fillId="0" borderId="14" xfId="10" applyFont="1" applyBorder="1" applyAlignment="1">
      <alignment horizontal="left" vertical="center" wrapText="1"/>
    </xf>
    <xf numFmtId="0" fontId="27" fillId="0" borderId="23" xfId="10" applyFont="1" applyBorder="1" applyAlignment="1">
      <alignment horizontal="left" vertical="center" wrapText="1"/>
    </xf>
    <xf numFmtId="0" fontId="27" fillId="0" borderId="24" xfId="10" applyFont="1" applyBorder="1" applyAlignment="1">
      <alignment horizontal="left" vertical="center" wrapText="1"/>
    </xf>
    <xf numFmtId="0" fontId="27" fillId="0" borderId="25" xfId="10" applyFont="1" applyBorder="1" applyAlignment="1">
      <alignment horizontal="left" vertical="center" wrapText="1"/>
    </xf>
    <xf numFmtId="0" fontId="27" fillId="0" borderId="26" xfId="10" applyFont="1" applyBorder="1" applyAlignment="1">
      <alignment horizontal="left" vertical="center" wrapText="1"/>
    </xf>
    <xf numFmtId="0" fontId="27" fillId="0" borderId="27" xfId="10" applyFont="1" applyBorder="1" applyAlignment="1">
      <alignment horizontal="left" vertical="center" wrapText="1"/>
    </xf>
    <xf numFmtId="0" fontId="27" fillId="0" borderId="17" xfId="10" applyFont="1" applyBorder="1" applyAlignment="1">
      <alignment horizontal="left" vertical="center" wrapText="1"/>
    </xf>
    <xf numFmtId="0" fontId="27" fillId="0" borderId="16" xfId="10" applyFont="1" applyBorder="1" applyAlignment="1">
      <alignment horizontal="left" vertical="center" wrapText="1"/>
    </xf>
    <xf numFmtId="0" fontId="27" fillId="0" borderId="0" xfId="12" applyFont="1" applyAlignment="1">
      <alignment vertical="center"/>
    </xf>
    <xf numFmtId="0" fontId="27" fillId="0" borderId="0" xfId="12" applyFont="1" applyAlignment="1">
      <alignment horizontal="center" vertical="center"/>
    </xf>
    <xf numFmtId="0" fontId="27" fillId="2" borderId="0" xfId="12" applyFont="1" applyFill="1" applyAlignment="1">
      <alignment vertical="center"/>
    </xf>
    <xf numFmtId="0" fontId="51" fillId="0" borderId="0" xfId="12" applyFont="1" applyAlignment="1">
      <alignment vertical="center"/>
    </xf>
    <xf numFmtId="183" fontId="44" fillId="2" borderId="14" xfId="10" applyNumberFormat="1" applyFont="1" applyFill="1" applyBorder="1" applyAlignment="1">
      <alignment horizontal="justify" vertical="center" wrapText="1"/>
    </xf>
    <xf numFmtId="182" fontId="44" fillId="0" borderId="14" xfId="10" applyNumberFormat="1" applyFont="1" applyBorder="1" applyAlignment="1">
      <alignment horizontal="justify" vertical="center" wrapText="1"/>
    </xf>
    <xf numFmtId="0" fontId="46" fillId="13" borderId="14" xfId="10" applyFont="1" applyFill="1" applyBorder="1" applyAlignment="1">
      <alignment horizontal="left" vertical="center"/>
    </xf>
    <xf numFmtId="0" fontId="44" fillId="0" borderId="14" xfId="10" applyFont="1" applyBorder="1" applyAlignment="1">
      <alignment horizontal="left" vertical="top" wrapText="1"/>
    </xf>
    <xf numFmtId="0" fontId="44" fillId="0" borderId="14" xfId="10" applyFont="1" applyBorder="1" applyAlignment="1">
      <alignment horizontal="left" vertical="center"/>
    </xf>
    <xf numFmtId="0" fontId="52" fillId="13" borderId="14" xfId="10" applyFont="1" applyFill="1" applyBorder="1" applyAlignment="1">
      <alignment horizontal="justify" vertical="center" wrapText="1"/>
    </xf>
    <xf numFmtId="0" fontId="46" fillId="13" borderId="14" xfId="10" applyFont="1" applyFill="1" applyBorder="1" applyAlignment="1">
      <alignment horizontal="center" vertical="center" wrapText="1"/>
    </xf>
    <xf numFmtId="0" fontId="18" fillId="0" borderId="0" xfId="2" applyFont="1"/>
    <xf numFmtId="182" fontId="44" fillId="0" borderId="14" xfId="10" applyNumberFormat="1" applyFont="1" applyBorder="1" applyAlignment="1">
      <alignment horizontal="left" vertical="center"/>
    </xf>
    <xf numFmtId="0" fontId="44" fillId="2" borderId="14" xfId="10" applyFont="1" applyFill="1" applyBorder="1" applyAlignment="1">
      <alignment horizontal="left" vertical="center"/>
    </xf>
    <xf numFmtId="0" fontId="44" fillId="13" borderId="14" xfId="10" applyFont="1" applyFill="1" applyBorder="1" applyAlignment="1">
      <alignment horizontal="left" vertical="center"/>
    </xf>
    <xf numFmtId="0" fontId="27" fillId="0" borderId="14" xfId="10" applyFont="1" applyBorder="1" applyAlignment="1">
      <alignment horizontal="left" vertical="top" wrapText="1"/>
    </xf>
    <xf numFmtId="0" fontId="48" fillId="0" borderId="0" xfId="0" applyFont="1"/>
    <xf numFmtId="0" fontId="17" fillId="0" borderId="12" xfId="2" applyFont="1" applyBorder="1" applyAlignment="1">
      <alignment horizontal="center" vertical="center"/>
    </xf>
    <xf numFmtId="164" fontId="44" fillId="0" borderId="14" xfId="10" applyNumberFormat="1" applyFont="1" applyBorder="1" applyAlignment="1">
      <alignment horizontal="justify" vertical="center" wrapText="1"/>
    </xf>
    <xf numFmtId="0" fontId="44" fillId="2" borderId="0" xfId="10" applyFont="1" applyFill="1" applyAlignment="1">
      <alignment horizontal="justify" vertical="center" wrapText="1"/>
    </xf>
    <xf numFmtId="3" fontId="15" fillId="10" borderId="12" xfId="2" applyNumberFormat="1" applyFont="1" applyFill="1" applyBorder="1" applyAlignment="1">
      <alignment horizontal="right"/>
    </xf>
    <xf numFmtId="14" fontId="31" fillId="5" borderId="12" xfId="2" applyNumberFormat="1" applyFill="1" applyBorder="1"/>
    <xf numFmtId="0" fontId="15" fillId="0" borderId="12" xfId="2" applyFont="1" applyBorder="1"/>
    <xf numFmtId="0" fontId="0" fillId="0" borderId="12" xfId="0" applyBorder="1" applyAlignment="1">
      <alignment horizontal="left"/>
    </xf>
    <xf numFmtId="0" fontId="15" fillId="0" borderId="12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37" fillId="0" borderId="0" xfId="2" applyFont="1" applyAlignment="1">
      <alignment horizontal="left" vertical="center"/>
    </xf>
    <xf numFmtId="0" fontId="13" fillId="0" borderId="12" xfId="2" applyFont="1" applyBorder="1"/>
    <xf numFmtId="3" fontId="27" fillId="0" borderId="0" xfId="12" applyNumberFormat="1" applyFont="1" applyAlignment="1">
      <alignment vertical="center"/>
    </xf>
    <xf numFmtId="0" fontId="44" fillId="13" borderId="14" xfId="10" applyFont="1" applyFill="1" applyBorder="1" applyAlignment="1">
      <alignment horizontal="left" vertical="center" wrapText="1"/>
    </xf>
    <xf numFmtId="182" fontId="44" fillId="0" borderId="16" xfId="10" applyNumberFormat="1" applyFont="1" applyBorder="1" applyAlignment="1">
      <alignment horizontal="justify" vertical="center" wrapText="1"/>
    </xf>
    <xf numFmtId="0" fontId="27" fillId="13" borderId="14" xfId="10" applyFont="1" applyFill="1" applyBorder="1" applyAlignment="1">
      <alignment horizontal="justify" vertical="center" wrapText="1"/>
    </xf>
    <xf numFmtId="0" fontId="12" fillId="0" borderId="12" xfId="2" applyFont="1" applyBorder="1"/>
    <xf numFmtId="0" fontId="0" fillId="6" borderId="12" xfId="0" applyFill="1" applyBorder="1"/>
    <xf numFmtId="0" fontId="16" fillId="0" borderId="0" xfId="2" applyFont="1" applyAlignment="1">
      <alignment wrapText="1"/>
    </xf>
    <xf numFmtId="0" fontId="16" fillId="0" borderId="0" xfId="2" applyFont="1"/>
    <xf numFmtId="165" fontId="44" fillId="0" borderId="14" xfId="10" applyNumberFormat="1" applyFont="1" applyBorder="1" applyAlignment="1">
      <alignment vertical="center" wrapText="1"/>
    </xf>
    <xf numFmtId="0" fontId="10" fillId="0" borderId="0" xfId="2" applyFont="1"/>
    <xf numFmtId="0" fontId="9" fillId="0" borderId="0" xfId="2" applyFont="1"/>
    <xf numFmtId="0" fontId="9" fillId="0" borderId="12" xfId="2" applyFont="1" applyBorder="1"/>
    <xf numFmtId="0" fontId="0" fillId="2" borderId="12" xfId="0" applyFill="1" applyBorder="1"/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3" fontId="25" fillId="0" borderId="0" xfId="0" applyNumberFormat="1" applyFont="1"/>
    <xf numFmtId="0" fontId="53" fillId="0" borderId="0" xfId="0" applyFont="1"/>
    <xf numFmtId="0" fontId="27" fillId="0" borderId="0" xfId="0" applyFont="1"/>
    <xf numFmtId="0" fontId="30" fillId="0" borderId="0" xfId="0" applyFont="1"/>
    <xf numFmtId="0" fontId="31" fillId="0" borderId="12" xfId="2" applyBorder="1" applyAlignment="1">
      <alignment wrapText="1"/>
    </xf>
    <xf numFmtId="0" fontId="44" fillId="2" borderId="12" xfId="10" applyFont="1" applyFill="1" applyBorder="1" applyAlignment="1">
      <alignment horizontal="left" vertical="center" wrapText="1"/>
    </xf>
    <xf numFmtId="0" fontId="8" fillId="0" borderId="0" xfId="2" applyFont="1"/>
    <xf numFmtId="0" fontId="26" fillId="0" borderId="12" xfId="2" applyFont="1" applyBorder="1" applyAlignment="1">
      <alignment horizontal="left"/>
    </xf>
    <xf numFmtId="0" fontId="46" fillId="0" borderId="14" xfId="10" applyFont="1" applyBorder="1" applyAlignment="1">
      <alignment horizontal="left" vertical="center" indent="2"/>
    </xf>
    <xf numFmtId="0" fontId="44" fillId="0" borderId="28" xfId="10" applyFont="1" applyBorder="1" applyAlignment="1">
      <alignment horizontal="justify" vertical="center" wrapText="1"/>
    </xf>
    <xf numFmtId="0" fontId="44" fillId="0" borderId="29" xfId="10" applyFont="1" applyBorder="1" applyAlignment="1">
      <alignment horizontal="justify" vertical="center" wrapText="1"/>
    </xf>
    <xf numFmtId="0" fontId="44" fillId="0" borderId="30" xfId="10" applyFont="1" applyBorder="1" applyAlignment="1">
      <alignment horizontal="justify" vertical="center" wrapText="1"/>
    </xf>
    <xf numFmtId="0" fontId="44" fillId="0" borderId="31" xfId="10" applyFont="1" applyBorder="1" applyAlignment="1">
      <alignment horizontal="justify" vertical="center" wrapText="1"/>
    </xf>
    <xf numFmtId="0" fontId="44" fillId="0" borderId="32" xfId="10" applyFont="1" applyBorder="1" applyAlignment="1">
      <alignment horizontal="justify" vertical="center" wrapText="1"/>
    </xf>
    <xf numFmtId="0" fontId="44" fillId="13" borderId="14" xfId="10" applyFont="1" applyFill="1" applyBorder="1" applyAlignment="1">
      <alignment vertical="center" wrapText="1"/>
    </xf>
    <xf numFmtId="180" fontId="44" fillId="13" borderId="14" xfId="11" applyNumberFormat="1" applyFont="1" applyFill="1" applyBorder="1" applyAlignment="1">
      <alignment vertical="center" wrapText="1"/>
    </xf>
    <xf numFmtId="0" fontId="27" fillId="0" borderId="14" xfId="10" applyFont="1" applyBorder="1" applyAlignment="1">
      <alignment horizontal="justify" vertical="center"/>
    </xf>
    <xf numFmtId="0" fontId="44" fillId="13" borderId="14" xfId="10" applyFont="1" applyFill="1" applyBorder="1" applyAlignment="1">
      <alignment horizontal="justify" vertical="center"/>
    </xf>
    <xf numFmtId="3" fontId="44" fillId="0" borderId="17" xfId="10" applyNumberFormat="1" applyFont="1" applyBorder="1" applyAlignment="1">
      <alignment horizontal="justify" vertical="center" wrapText="1"/>
    </xf>
    <xf numFmtId="0" fontId="48" fillId="0" borderId="12" xfId="0" applyFont="1" applyBorder="1" applyAlignment="1">
      <alignment horizontal="left"/>
    </xf>
    <xf numFmtId="0" fontId="26" fillId="0" borderId="0" xfId="15" applyFont="1"/>
    <xf numFmtId="0" fontId="7" fillId="4" borderId="0" xfId="15" applyFill="1"/>
    <xf numFmtId="0" fontId="34" fillId="4" borderId="0" xfId="15" applyFont="1" applyFill="1"/>
    <xf numFmtId="0" fontId="7" fillId="0" borderId="0" xfId="15"/>
    <xf numFmtId="9" fontId="0" fillId="7" borderId="12" xfId="16" applyFont="1" applyFill="1" applyBorder="1"/>
    <xf numFmtId="0" fontId="26" fillId="0" borderId="0" xfId="15" applyFont="1" applyAlignment="1">
      <alignment horizontal="center" vertical="center" wrapText="1"/>
    </xf>
    <xf numFmtId="0" fontId="26" fillId="0" borderId="12" xfId="15" applyFont="1" applyBorder="1" applyAlignment="1">
      <alignment horizontal="center" vertical="center" wrapText="1"/>
    </xf>
    <xf numFmtId="0" fontId="26" fillId="8" borderId="12" xfId="15" applyFont="1" applyFill="1" applyBorder="1" applyAlignment="1">
      <alignment horizontal="center" vertical="center" wrapText="1"/>
    </xf>
    <xf numFmtId="0" fontId="26" fillId="6" borderId="12" xfId="15" applyFont="1" applyFill="1" applyBorder="1" applyAlignment="1">
      <alignment horizontal="center" vertical="center" wrapText="1"/>
    </xf>
    <xf numFmtId="0" fontId="26" fillId="9" borderId="12" xfId="15" applyFont="1" applyFill="1" applyBorder="1" applyAlignment="1">
      <alignment horizontal="center" vertical="center" wrapText="1"/>
    </xf>
    <xf numFmtId="0" fontId="26" fillId="10" borderId="12" xfId="15" applyFont="1" applyFill="1" applyBorder="1" applyAlignment="1">
      <alignment horizontal="center" vertical="center" wrapText="1"/>
    </xf>
    <xf numFmtId="0" fontId="26" fillId="11" borderId="12" xfId="15" applyFont="1" applyFill="1" applyBorder="1" applyAlignment="1">
      <alignment horizontal="center" vertical="center" wrapText="1"/>
    </xf>
    <xf numFmtId="0" fontId="7" fillId="0" borderId="12" xfId="15" applyBorder="1" applyAlignment="1">
      <alignment horizontal="center" vertical="center"/>
    </xf>
    <xf numFmtId="0" fontId="7" fillId="0" borderId="12" xfId="15" applyBorder="1" applyAlignment="1">
      <alignment horizontal="left" vertical="center"/>
    </xf>
    <xf numFmtId="171" fontId="0" fillId="0" borderId="12" xfId="17" applyNumberFormat="1" applyFont="1" applyBorder="1" applyAlignment="1">
      <alignment horizontal="center" vertical="center"/>
    </xf>
    <xf numFmtId="0" fontId="37" fillId="0" borderId="12" xfId="15" applyFont="1" applyBorder="1" applyAlignment="1">
      <alignment horizontal="center" vertical="center"/>
    </xf>
    <xf numFmtId="0" fontId="37" fillId="0" borderId="12" xfId="15" applyFont="1" applyBorder="1"/>
    <xf numFmtId="0" fontId="0" fillId="0" borderId="0" xfId="3" applyFont="1"/>
    <xf numFmtId="0" fontId="7" fillId="0" borderId="0" xfId="15" applyAlignment="1">
      <alignment horizontal="center" vertical="center"/>
    </xf>
    <xf numFmtId="0" fontId="7" fillId="0" borderId="0" xfId="15" applyAlignment="1">
      <alignment horizontal="left" vertical="center"/>
    </xf>
    <xf numFmtId="171" fontId="0" fillId="0" borderId="0" xfId="17" applyNumberFormat="1" applyFont="1" applyBorder="1" applyAlignment="1">
      <alignment horizontal="center" vertical="center"/>
    </xf>
    <xf numFmtId="0" fontId="26" fillId="4" borderId="12" xfId="15" applyFont="1" applyFill="1" applyBorder="1"/>
    <xf numFmtId="0" fontId="30" fillId="2" borderId="12" xfId="15" applyFont="1" applyFill="1" applyBorder="1" applyAlignment="1" applyProtection="1">
      <alignment horizontal="left"/>
      <protection hidden="1"/>
    </xf>
    <xf numFmtId="2" fontId="30" fillId="2" borderId="12" xfId="15" applyNumberFormat="1" applyFont="1" applyFill="1" applyBorder="1" applyAlignment="1" applyProtection="1">
      <alignment horizontal="right"/>
      <protection hidden="1"/>
    </xf>
    <xf numFmtId="9" fontId="0" fillId="0" borderId="12" xfId="16" applyFont="1" applyBorder="1"/>
    <xf numFmtId="167" fontId="0" fillId="0" borderId="12" xfId="18" applyFont="1" applyBorder="1"/>
    <xf numFmtId="165" fontId="0" fillId="0" borderId="12" xfId="19" applyFont="1" applyBorder="1"/>
    <xf numFmtId="175" fontId="0" fillId="0" borderId="12" xfId="20" applyNumberFormat="1" applyFont="1" applyBorder="1" applyAlignment="1" applyProtection="1">
      <alignment horizontal="left" indent="1"/>
      <protection hidden="1"/>
    </xf>
    <xf numFmtId="174" fontId="0" fillId="0" borderId="12" xfId="20" applyNumberFormat="1" applyFont="1" applyBorder="1"/>
    <xf numFmtId="171" fontId="0" fillId="0" borderId="12" xfId="17" applyNumberFormat="1" applyFont="1" applyBorder="1"/>
    <xf numFmtId="2" fontId="7" fillId="0" borderId="12" xfId="15" applyNumberFormat="1" applyBorder="1" applyAlignment="1">
      <alignment horizontal="right"/>
    </xf>
    <xf numFmtId="0" fontId="38" fillId="2" borderId="12" xfId="15" applyFont="1" applyFill="1" applyBorder="1" applyAlignment="1" applyProtection="1">
      <alignment vertical="center"/>
      <protection hidden="1"/>
    </xf>
    <xf numFmtId="2" fontId="38" fillId="2" borderId="12" xfId="15" applyNumberFormat="1" applyFont="1" applyFill="1" applyBorder="1" applyAlignment="1" applyProtection="1">
      <alignment horizontal="right" vertical="center"/>
      <protection hidden="1"/>
    </xf>
    <xf numFmtId="0" fontId="38" fillId="2" borderId="12" xfId="15" applyFont="1" applyFill="1" applyBorder="1" applyAlignment="1" applyProtection="1">
      <alignment horizontal="left" vertical="center"/>
      <protection hidden="1"/>
    </xf>
    <xf numFmtId="0" fontId="30" fillId="2" borderId="12" xfId="15" applyFont="1" applyFill="1" applyBorder="1" applyProtection="1">
      <protection hidden="1"/>
    </xf>
    <xf numFmtId="0" fontId="54" fillId="0" borderId="0" xfId="15" applyFont="1"/>
    <xf numFmtId="0" fontId="55" fillId="0" borderId="0" xfId="15" applyFont="1"/>
    <xf numFmtId="0" fontId="54" fillId="0" borderId="12" xfId="15" applyFont="1" applyBorder="1" applyAlignment="1">
      <alignment horizontal="center" vertical="center" wrapText="1"/>
    </xf>
    <xf numFmtId="0" fontId="55" fillId="2" borderId="12" xfId="15" applyFont="1" applyFill="1" applyBorder="1" applyAlignment="1">
      <alignment horizontal="center" vertical="center"/>
    </xf>
    <xf numFmtId="0" fontId="55" fillId="11" borderId="12" xfId="15" applyFont="1" applyFill="1" applyBorder="1" applyAlignment="1">
      <alignment horizontal="center"/>
    </xf>
    <xf numFmtId="0" fontId="55" fillId="11" borderId="12" xfId="15" applyFont="1" applyFill="1" applyBorder="1" applyAlignment="1">
      <alignment horizontal="center" vertical="center"/>
    </xf>
    <xf numFmtId="10" fontId="55" fillId="0" borderId="12" xfId="15" applyNumberFormat="1" applyFont="1" applyBorder="1" applyAlignment="1">
      <alignment horizontal="center" vertical="center"/>
    </xf>
    <xf numFmtId="10" fontId="55" fillId="0" borderId="12" xfId="15" applyNumberFormat="1" applyFont="1" applyBorder="1" applyAlignment="1" applyProtection="1">
      <alignment horizontal="center" vertical="center"/>
      <protection hidden="1"/>
    </xf>
    <xf numFmtId="3" fontId="55" fillId="11" borderId="12" xfId="15" applyNumberFormat="1" applyFont="1" applyFill="1" applyBorder="1"/>
    <xf numFmtId="180" fontId="55" fillId="0" borderId="12" xfId="15" applyNumberFormat="1" applyFont="1" applyBorder="1" applyAlignment="1">
      <alignment horizontal="center" vertical="center"/>
    </xf>
    <xf numFmtId="185" fontId="55" fillId="0" borderId="12" xfId="15" applyNumberFormat="1" applyFont="1" applyBorder="1" applyAlignment="1">
      <alignment horizontal="center" vertical="center"/>
    </xf>
    <xf numFmtId="0" fontId="55" fillId="0" borderId="0" xfId="15" applyFont="1" applyAlignment="1">
      <alignment horizontal="center" vertical="center"/>
    </xf>
    <xf numFmtId="0" fontId="55" fillId="0" borderId="0" xfId="15" applyFont="1" applyAlignment="1">
      <alignment horizontal="left" vertical="center"/>
    </xf>
    <xf numFmtId="171" fontId="55" fillId="0" borderId="0" xfId="17" applyNumberFormat="1" applyFont="1" applyBorder="1" applyAlignment="1">
      <alignment horizontal="center" vertical="center"/>
    </xf>
    <xf numFmtId="167" fontId="55" fillId="0" borderId="0" xfId="18" applyFont="1"/>
    <xf numFmtId="167" fontId="55" fillId="0" borderId="0" xfId="15" applyNumberFormat="1" applyFont="1"/>
    <xf numFmtId="171" fontId="55" fillId="0" borderId="12" xfId="17" applyNumberFormat="1" applyFont="1" applyBorder="1"/>
    <xf numFmtId="174" fontId="55" fillId="0" borderId="12" xfId="20" applyNumberFormat="1" applyFont="1" applyBorder="1"/>
    <xf numFmtId="0" fontId="55" fillId="0" borderId="0" xfId="3" applyFont="1"/>
    <xf numFmtId="0" fontId="54" fillId="0" borderId="12" xfId="15" applyFont="1" applyBorder="1"/>
    <xf numFmtId="171" fontId="54" fillId="0" borderId="12" xfId="17" applyNumberFormat="1" applyFont="1" applyBorder="1" applyAlignment="1">
      <alignment horizontal="center" vertical="center"/>
    </xf>
    <xf numFmtId="171" fontId="55" fillId="0" borderId="0" xfId="17" applyNumberFormat="1" applyFont="1"/>
    <xf numFmtId="0" fontId="55" fillId="0" borderId="12" xfId="15" applyFont="1" applyBorder="1"/>
    <xf numFmtId="171" fontId="55" fillId="0" borderId="12" xfId="17" applyNumberFormat="1" applyFont="1" applyBorder="1" applyAlignment="1">
      <alignment horizontal="center" vertical="center"/>
    </xf>
    <xf numFmtId="171" fontId="55" fillId="0" borderId="12" xfId="15" applyNumberFormat="1" applyFont="1" applyBorder="1" applyAlignment="1">
      <alignment horizontal="center" vertical="center"/>
    </xf>
    <xf numFmtId="171" fontId="55" fillId="0" borderId="0" xfId="15" applyNumberFormat="1" applyFont="1"/>
    <xf numFmtId="169" fontId="55" fillId="0" borderId="12" xfId="16" applyNumberFormat="1" applyFont="1" applyBorder="1" applyAlignment="1">
      <alignment horizontal="center" vertical="center"/>
    </xf>
    <xf numFmtId="0" fontId="55" fillId="0" borderId="12" xfId="16" applyNumberFormat="1" applyFont="1" applyBorder="1" applyAlignment="1">
      <alignment horizontal="center" vertical="center"/>
    </xf>
    <xf numFmtId="1" fontId="55" fillId="11" borderId="12" xfId="17" applyNumberFormat="1" applyFont="1" applyFill="1" applyBorder="1" applyAlignment="1">
      <alignment horizontal="center"/>
    </xf>
    <xf numFmtId="10" fontId="55" fillId="4" borderId="12" xfId="15" applyNumberFormat="1" applyFont="1" applyFill="1" applyBorder="1" applyAlignment="1">
      <alignment horizontal="center" vertical="center"/>
    </xf>
    <xf numFmtId="10" fontId="55" fillId="4" borderId="12" xfId="15" applyNumberFormat="1" applyFont="1" applyFill="1" applyBorder="1" applyAlignment="1" applyProtection="1">
      <alignment horizontal="center" vertical="center"/>
      <protection hidden="1"/>
    </xf>
    <xf numFmtId="180" fontId="55" fillId="4" borderId="12" xfId="15" applyNumberFormat="1" applyFont="1" applyFill="1" applyBorder="1" applyAlignment="1">
      <alignment horizontal="center" vertical="center"/>
    </xf>
    <xf numFmtId="185" fontId="55" fillId="4" borderId="12" xfId="15" applyNumberFormat="1" applyFont="1" applyFill="1" applyBorder="1" applyAlignment="1">
      <alignment horizontal="center" vertical="center"/>
    </xf>
    <xf numFmtId="0" fontId="54" fillId="0" borderId="0" xfId="15" applyFont="1" applyAlignment="1">
      <alignment horizontal="justify" vertical="center" wrapText="1"/>
    </xf>
    <xf numFmtId="0" fontId="54" fillId="0" borderId="0" xfId="15" applyFont="1" applyAlignment="1">
      <alignment horizontal="center" vertical="center" wrapText="1"/>
    </xf>
    <xf numFmtId="0" fontId="54" fillId="0" borderId="9" xfId="15" applyFont="1" applyBorder="1" applyAlignment="1">
      <alignment horizontal="center" vertical="center" wrapText="1"/>
    </xf>
    <xf numFmtId="1" fontId="55" fillId="0" borderId="0" xfId="19" applyNumberFormat="1" applyFont="1"/>
    <xf numFmtId="0" fontId="55" fillId="0" borderId="12" xfId="15" applyFont="1" applyBorder="1" applyAlignment="1">
      <alignment horizontal="center"/>
    </xf>
    <xf numFmtId="177" fontId="55" fillId="0" borderId="12" xfId="19" applyNumberFormat="1" applyFont="1" applyBorder="1" applyAlignment="1">
      <alignment horizontal="center"/>
    </xf>
    <xf numFmtId="167" fontId="55" fillId="0" borderId="12" xfId="18" applyFont="1" applyBorder="1" applyAlignment="1">
      <alignment horizontal="center"/>
    </xf>
    <xf numFmtId="10" fontId="55" fillId="0" borderId="12" xfId="16" applyNumberFormat="1" applyFont="1" applyBorder="1"/>
    <xf numFmtId="167" fontId="55" fillId="0" borderId="12" xfId="18" applyFont="1" applyBorder="1"/>
    <xf numFmtId="167" fontId="55" fillId="0" borderId="11" xfId="18" applyFont="1" applyBorder="1"/>
    <xf numFmtId="177" fontId="55" fillId="0" borderId="9" xfId="19" applyNumberFormat="1" applyFont="1" applyBorder="1" applyAlignment="1">
      <alignment horizontal="center"/>
    </xf>
    <xf numFmtId="167" fontId="55" fillId="0" borderId="10" xfId="18" applyFont="1" applyBorder="1" applyAlignment="1">
      <alignment horizontal="center"/>
    </xf>
    <xf numFmtId="171" fontId="55" fillId="0" borderId="11" xfId="17" applyNumberFormat="1" applyFont="1" applyBorder="1"/>
    <xf numFmtId="171" fontId="55" fillId="0" borderId="9" xfId="15" applyNumberFormat="1" applyFont="1" applyBorder="1"/>
    <xf numFmtId="171" fontId="55" fillId="0" borderId="10" xfId="15" applyNumberFormat="1" applyFont="1" applyBorder="1"/>
    <xf numFmtId="171" fontId="55" fillId="0" borderId="11" xfId="15" applyNumberFormat="1" applyFont="1" applyBorder="1"/>
    <xf numFmtId="0" fontId="54" fillId="0" borderId="12" xfId="15" applyFont="1" applyBorder="1" applyAlignment="1">
      <alignment horizontal="center" vertical="center"/>
    </xf>
    <xf numFmtId="0" fontId="54" fillId="0" borderId="9" xfId="15" applyFont="1" applyBorder="1"/>
    <xf numFmtId="0" fontId="54" fillId="0" borderId="0" xfId="15" applyFont="1" applyAlignment="1">
      <alignment horizontal="right"/>
    </xf>
    <xf numFmtId="165" fontId="0" fillId="0" borderId="0" xfId="19" applyFont="1"/>
    <xf numFmtId="181" fontId="27" fillId="0" borderId="24" xfId="10" applyNumberFormat="1" applyFont="1" applyBorder="1" applyAlignment="1">
      <alignment horizontal="justify" vertical="center" wrapText="1"/>
    </xf>
    <xf numFmtId="181" fontId="27" fillId="0" borderId="14" xfId="10" applyNumberFormat="1" applyFont="1" applyBorder="1" applyAlignment="1">
      <alignment horizontal="justify" vertical="center" wrapText="1"/>
    </xf>
    <xf numFmtId="186" fontId="7" fillId="0" borderId="12" xfId="15" applyNumberFormat="1" applyBorder="1"/>
    <xf numFmtId="3" fontId="15" fillId="0" borderId="12" xfId="2" applyNumberFormat="1" applyFont="1" applyBorder="1" applyAlignment="1">
      <alignment horizontal="right"/>
    </xf>
    <xf numFmtId="0" fontId="12" fillId="0" borderId="12" xfId="2" applyFont="1" applyBorder="1" applyAlignment="1">
      <alignment wrapText="1"/>
    </xf>
    <xf numFmtId="171" fontId="26" fillId="0" borderId="10" xfId="2" applyNumberFormat="1" applyFont="1" applyBorder="1"/>
    <xf numFmtId="177" fontId="26" fillId="4" borderId="12" xfId="15" applyNumberFormat="1" applyFont="1" applyFill="1" applyBorder="1"/>
    <xf numFmtId="14" fontId="44" fillId="2" borderId="14" xfId="10" applyNumberFormat="1" applyFont="1" applyFill="1" applyBorder="1" applyAlignment="1">
      <alignment horizontal="left" vertical="center"/>
    </xf>
    <xf numFmtId="1" fontId="44" fillId="2" borderId="14" xfId="10" applyNumberFormat="1" applyFont="1" applyFill="1" applyBorder="1" applyAlignment="1">
      <alignment horizontal="left" vertical="center"/>
    </xf>
    <xf numFmtId="3" fontId="44" fillId="0" borderId="17" xfId="10" applyNumberFormat="1" applyFont="1" applyBorder="1" applyAlignment="1">
      <alignment horizontal="left" vertical="center"/>
    </xf>
    <xf numFmtId="0" fontId="27" fillId="0" borderId="17" xfId="10" applyFont="1" applyBorder="1" applyAlignment="1">
      <alignment horizontal="left" vertical="center"/>
    </xf>
    <xf numFmtId="1" fontId="44" fillId="0" borderId="14" xfId="1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183" fontId="44" fillId="2" borderId="14" xfId="10" applyNumberFormat="1" applyFont="1" applyFill="1" applyBorder="1" applyAlignment="1">
      <alignment horizontal="left" vertical="center" wrapText="1"/>
    </xf>
    <xf numFmtId="183" fontId="44" fillId="2" borderId="14" xfId="10" applyNumberFormat="1" applyFont="1" applyFill="1" applyBorder="1" applyAlignment="1">
      <alignment horizontal="left" vertical="center"/>
    </xf>
    <xf numFmtId="0" fontId="11" fillId="0" borderId="12" xfId="2" applyFont="1" applyBorder="1"/>
    <xf numFmtId="0" fontId="26" fillId="0" borderId="0" xfId="12" applyFont="1"/>
    <xf numFmtId="0" fontId="22" fillId="0" borderId="0" xfId="12"/>
    <xf numFmtId="0" fontId="22" fillId="0" borderId="9" xfId="12" applyBorder="1"/>
    <xf numFmtId="0" fontId="22" fillId="0" borderId="11" xfId="12" applyBorder="1"/>
    <xf numFmtId="0" fontId="22" fillId="0" borderId="12" xfId="12" applyBorder="1"/>
    <xf numFmtId="0" fontId="7" fillId="4" borderId="12" xfId="15" applyFill="1" applyBorder="1" applyAlignment="1">
      <alignment horizontal="center" vertical="center"/>
    </xf>
    <xf numFmtId="0" fontId="55" fillId="4" borderId="12" xfId="15" applyFont="1" applyFill="1" applyBorder="1" applyAlignment="1">
      <alignment horizontal="center"/>
    </xf>
    <xf numFmtId="177" fontId="55" fillId="4" borderId="12" xfId="19" applyNumberFormat="1" applyFont="1" applyFill="1" applyBorder="1" applyAlignment="1">
      <alignment horizontal="center"/>
    </xf>
    <xf numFmtId="3" fontId="6" fillId="0" borderId="12" xfId="2" applyNumberFormat="1" applyFont="1" applyBorder="1"/>
    <xf numFmtId="0" fontId="6" fillId="0" borderId="12" xfId="2" applyFont="1" applyBorder="1"/>
    <xf numFmtId="0" fontId="22" fillId="4" borderId="0" xfId="12" applyFill="1"/>
    <xf numFmtId="0" fontId="6" fillId="0" borderId="0" xfId="2" applyFont="1"/>
    <xf numFmtId="0" fontId="31" fillId="2" borderId="12" xfId="2" applyFill="1" applyBorder="1" applyAlignment="1">
      <alignment horizontal="left" vertical="center"/>
    </xf>
    <xf numFmtId="177" fontId="0" fillId="2" borderId="12" xfId="4" applyNumberFormat="1" applyFont="1" applyFill="1" applyBorder="1" applyAlignment="1">
      <alignment horizontal="center"/>
    </xf>
    <xf numFmtId="167" fontId="0" fillId="2" borderId="12" xfId="8" applyFont="1" applyFill="1" applyBorder="1" applyAlignment="1">
      <alignment horizontal="center"/>
    </xf>
    <xf numFmtId="0" fontId="5" fillId="0" borderId="0" xfId="2" applyFont="1"/>
    <xf numFmtId="2" fontId="31" fillId="0" borderId="0" xfId="2" applyNumberFormat="1"/>
    <xf numFmtId="1" fontId="31" fillId="0" borderId="0" xfId="2" applyNumberFormat="1"/>
    <xf numFmtId="0" fontId="5" fillId="0" borderId="12" xfId="2" applyFont="1" applyBorder="1"/>
    <xf numFmtId="0" fontId="31" fillId="0" borderId="7" xfId="2" applyBorder="1"/>
    <xf numFmtId="3" fontId="5" fillId="0" borderId="12" xfId="2" applyNumberFormat="1" applyFont="1" applyBorder="1"/>
    <xf numFmtId="3" fontId="5" fillId="5" borderId="12" xfId="2" applyNumberFormat="1" applyFont="1" applyFill="1" applyBorder="1"/>
    <xf numFmtId="0" fontId="60" fillId="0" borderId="12" xfId="0" applyFont="1" applyBorder="1"/>
    <xf numFmtId="0" fontId="5" fillId="0" borderId="12" xfId="2" applyFont="1" applyBorder="1" applyAlignment="1">
      <alignment wrapText="1"/>
    </xf>
    <xf numFmtId="9" fontId="5" fillId="0" borderId="12" xfId="2" applyNumberFormat="1" applyFont="1" applyBorder="1" applyAlignment="1">
      <alignment wrapText="1"/>
    </xf>
    <xf numFmtId="0" fontId="44" fillId="0" borderId="34" xfId="10" applyFont="1" applyBorder="1" applyAlignment="1">
      <alignment horizontal="justify" vertical="center" wrapText="1"/>
    </xf>
    <xf numFmtId="0" fontId="44" fillId="0" borderId="33" xfId="10" applyFont="1" applyBorder="1" applyAlignment="1">
      <alignment horizontal="justify" vertical="center" wrapText="1"/>
    </xf>
    <xf numFmtId="0" fontId="44" fillId="0" borderId="0" xfId="10" applyFont="1" applyAlignment="1">
      <alignment horizontal="left" vertical="center" wrapText="1"/>
    </xf>
    <xf numFmtId="3" fontId="5" fillId="4" borderId="12" xfId="2" applyNumberFormat="1" applyFont="1" applyFill="1" applyBorder="1"/>
    <xf numFmtId="0" fontId="26" fillId="6" borderId="12" xfId="2" applyFont="1" applyFill="1" applyBorder="1" applyAlignment="1">
      <alignment vertical="center" wrapText="1"/>
    </xf>
    <xf numFmtId="3" fontId="4" fillId="0" borderId="12" xfId="2" applyNumberFormat="1" applyFont="1" applyBorder="1"/>
    <xf numFmtId="0" fontId="26" fillId="4" borderId="12" xfId="2" applyFont="1" applyFill="1" applyBorder="1" applyAlignment="1">
      <alignment horizontal="center" vertical="center" wrapText="1"/>
    </xf>
    <xf numFmtId="0" fontId="3" fillId="0" borderId="12" xfId="2" applyFont="1" applyBorder="1"/>
    <xf numFmtId="0" fontId="31" fillId="4" borderId="12" xfId="2" applyFill="1" applyBorder="1" applyAlignment="1">
      <alignment horizontal="left" vertical="center"/>
    </xf>
    <xf numFmtId="177" fontId="0" fillId="4" borderId="12" xfId="4" applyNumberFormat="1" applyFont="1" applyFill="1" applyBorder="1" applyAlignment="1">
      <alignment horizontal="center"/>
    </xf>
    <xf numFmtId="167" fontId="0" fillId="4" borderId="10" xfId="8" applyFont="1" applyFill="1" applyBorder="1" applyAlignment="1">
      <alignment horizontal="center"/>
    </xf>
    <xf numFmtId="167" fontId="0" fillId="4" borderId="12" xfId="8" applyFont="1" applyFill="1" applyBorder="1" applyAlignment="1">
      <alignment horizontal="center"/>
    </xf>
    <xf numFmtId="171" fontId="26" fillId="4" borderId="11" xfId="2" applyNumberFormat="1" applyFont="1" applyFill="1" applyBorder="1"/>
    <xf numFmtId="0" fontId="2" fillId="0" borderId="0" xfId="2" applyFont="1"/>
    <xf numFmtId="0" fontId="2" fillId="0" borderId="12" xfId="2" applyFont="1" applyBorder="1"/>
    <xf numFmtId="3" fontId="2" fillId="0" borderId="12" xfId="2" applyNumberFormat="1" applyFont="1" applyBorder="1"/>
    <xf numFmtId="170" fontId="2" fillId="0" borderId="12" xfId="2" applyNumberFormat="1" applyFont="1" applyBorder="1"/>
    <xf numFmtId="171" fontId="2" fillId="0" borderId="12" xfId="2" applyNumberFormat="1" applyFont="1" applyBorder="1"/>
    <xf numFmtId="167" fontId="2" fillId="0" borderId="12" xfId="2" applyNumberFormat="1" applyFont="1" applyBorder="1"/>
    <xf numFmtId="0" fontId="61" fillId="15" borderId="12" xfId="22" applyBorder="1"/>
    <xf numFmtId="0" fontId="61" fillId="15" borderId="12" xfId="22" applyBorder="1" applyAlignment="1">
      <alignment horizontal="left" vertical="center"/>
    </xf>
    <xf numFmtId="3" fontId="61" fillId="15" borderId="12" xfId="22" applyNumberFormat="1" applyBorder="1"/>
    <xf numFmtId="0" fontId="61" fillId="15" borderId="12" xfId="22" applyBorder="1" applyAlignment="1">
      <alignment horizontal="left"/>
    </xf>
    <xf numFmtId="0" fontId="61" fillId="15" borderId="12" xfId="22" applyBorder="1" applyAlignment="1">
      <alignment horizontal="right"/>
    </xf>
    <xf numFmtId="0" fontId="61" fillId="15" borderId="12" xfId="22" applyBorder="1" applyAlignment="1">
      <alignment horizontal="center" vertical="center"/>
    </xf>
    <xf numFmtId="171" fontId="61" fillId="15" borderId="12" xfId="22" applyNumberFormat="1" applyBorder="1" applyAlignment="1">
      <alignment horizontal="center" vertical="center"/>
    </xf>
    <xf numFmtId="167" fontId="61" fillId="15" borderId="12" xfId="22" applyNumberFormat="1" applyBorder="1" applyAlignment="1">
      <alignment horizontal="center" vertical="center"/>
    </xf>
    <xf numFmtId="43" fontId="61" fillId="15" borderId="12" xfId="22" applyNumberFormat="1" applyBorder="1"/>
    <xf numFmtId="174" fontId="61" fillId="15" borderId="12" xfId="22" applyNumberFormat="1" applyBorder="1"/>
    <xf numFmtId="0" fontId="61" fillId="15" borderId="0" xfId="22"/>
    <xf numFmtId="0" fontId="44" fillId="0" borderId="12" xfId="10" applyFont="1" applyBorder="1" applyAlignment="1">
      <alignment horizontal="justify" vertical="center" wrapText="1"/>
    </xf>
    <xf numFmtId="188" fontId="52" fillId="0" borderId="12" xfId="10" applyNumberFormat="1" applyFont="1" applyBorder="1" applyAlignment="1">
      <alignment horizontal="justify" vertical="center" wrapText="1"/>
    </xf>
    <xf numFmtId="9" fontId="44" fillId="0" borderId="12" xfId="23" applyFont="1" applyBorder="1" applyAlignment="1">
      <alignment horizontal="justify" vertical="center" wrapText="1"/>
    </xf>
    <xf numFmtId="2" fontId="44" fillId="0" borderId="12" xfId="10" applyNumberFormat="1" applyFont="1" applyBorder="1" applyAlignment="1">
      <alignment horizontal="justify" vertical="center" wrapText="1"/>
    </xf>
    <xf numFmtId="9" fontId="27" fillId="0" borderId="12" xfId="23" applyFont="1" applyBorder="1" applyAlignment="1">
      <alignment horizontal="left" vertical="center" wrapText="1"/>
    </xf>
    <xf numFmtId="0" fontId="61" fillId="15" borderId="12" xfId="22" applyBorder="1" applyAlignment="1">
      <alignment horizontal="left" vertical="top"/>
    </xf>
    <xf numFmtId="171" fontId="1" fillId="0" borderId="12" xfId="2" applyNumberFormat="1" applyFont="1" applyBorder="1" applyAlignment="1">
      <alignment horizontal="center" vertical="center"/>
    </xf>
    <xf numFmtId="0" fontId="37" fillId="0" borderId="12" xfId="2" applyFont="1" applyBorder="1" applyAlignment="1">
      <alignment horizontal="left" vertical="center"/>
    </xf>
    <xf numFmtId="0" fontId="46" fillId="0" borderId="14" xfId="10" applyFont="1" applyBorder="1" applyAlignment="1">
      <alignment horizontal="left" vertical="top"/>
    </xf>
    <xf numFmtId="0" fontId="46" fillId="0" borderId="12" xfId="10" applyFont="1" applyBorder="1" applyAlignment="1">
      <alignment horizontal="justify" vertical="center" wrapText="1"/>
    </xf>
    <xf numFmtId="0" fontId="62" fillId="0" borderId="12" xfId="2" applyFont="1" applyBorder="1" applyAlignment="1">
      <alignment horizontal="left" vertical="center" wrapText="1"/>
    </xf>
    <xf numFmtId="0" fontId="1" fillId="0" borderId="12" xfId="2" applyFont="1" applyBorder="1"/>
    <xf numFmtId="0" fontId="46" fillId="13" borderId="14" xfId="10" applyFont="1" applyFill="1" applyBorder="1" applyAlignment="1">
      <alignment horizontal="justify" vertical="center" wrapText="1"/>
    </xf>
    <xf numFmtId="0" fontId="48" fillId="0" borderId="14" xfId="10" applyFont="1" applyBorder="1" applyAlignment="1">
      <alignment horizontal="justify" vertical="center" wrapText="1"/>
    </xf>
    <xf numFmtId="0" fontId="44" fillId="0" borderId="14" xfId="10" applyFont="1" applyBorder="1" applyAlignment="1">
      <alignment horizontal="justify" vertical="center" wrapText="1"/>
    </xf>
    <xf numFmtId="0" fontId="44" fillId="13" borderId="14" xfId="10" applyFont="1" applyFill="1" applyBorder="1" applyAlignment="1">
      <alignment horizontal="left" vertical="center" wrapText="1"/>
    </xf>
    <xf numFmtId="0" fontId="45" fillId="4" borderId="16" xfId="10" applyFont="1" applyFill="1" applyBorder="1" applyAlignment="1">
      <alignment horizontal="center" vertical="center" wrapText="1"/>
    </xf>
    <xf numFmtId="0" fontId="44" fillId="2" borderId="14" xfId="10" applyFont="1" applyFill="1" applyBorder="1" applyAlignment="1">
      <alignment horizontal="center" vertical="center" wrapText="1"/>
    </xf>
    <xf numFmtId="182" fontId="44" fillId="0" borderId="14" xfId="10" applyNumberFormat="1" applyFont="1" applyBorder="1" applyAlignment="1">
      <alignment horizontal="left" vertical="top"/>
    </xf>
    <xf numFmtId="183" fontId="44" fillId="2" borderId="14" xfId="10" applyNumberFormat="1" applyFont="1" applyFill="1" applyBorder="1" applyAlignment="1">
      <alignment horizontal="left" vertical="top"/>
    </xf>
    <xf numFmtId="0" fontId="44" fillId="0" borderId="14" xfId="10" applyFont="1" applyBorder="1" applyAlignment="1">
      <alignment horizontal="center" vertical="center" wrapText="1"/>
    </xf>
    <xf numFmtId="0" fontId="44" fillId="13" borderId="14" xfId="10" applyFont="1" applyFill="1" applyBorder="1" applyAlignment="1">
      <alignment horizontal="justify" vertical="center" wrapText="1"/>
    </xf>
    <xf numFmtId="1" fontId="44" fillId="2" borderId="14" xfId="10" applyNumberFormat="1" applyFont="1" applyFill="1" applyBorder="1" applyAlignment="1">
      <alignment horizontal="left" vertical="center"/>
    </xf>
    <xf numFmtId="0" fontId="46" fillId="4" borderId="14" xfId="10" applyFont="1" applyFill="1" applyBorder="1" applyAlignment="1">
      <alignment horizontal="center" vertical="center" wrapText="1"/>
    </xf>
    <xf numFmtId="0" fontId="44" fillId="0" borderId="14" xfId="10" applyFont="1" applyBorder="1" applyAlignment="1">
      <alignment horizontal="left" vertical="top"/>
    </xf>
    <xf numFmtId="0" fontId="44" fillId="2" borderId="14" xfId="10" applyFont="1" applyFill="1" applyBorder="1" applyAlignment="1">
      <alignment horizontal="left" vertical="top"/>
    </xf>
    <xf numFmtId="0" fontId="44" fillId="0" borderId="14" xfId="10" applyFont="1" applyBorder="1" applyAlignment="1">
      <alignment horizontal="left" vertical="center" wrapText="1"/>
    </xf>
    <xf numFmtId="17" fontId="44" fillId="0" borderId="14" xfId="10" applyNumberFormat="1" applyFont="1" applyBorder="1" applyAlignment="1">
      <alignment horizontal="justify" vertical="center" wrapText="1"/>
    </xf>
    <xf numFmtId="0" fontId="44" fillId="2" borderId="14" xfId="10" applyFont="1" applyFill="1" applyBorder="1" applyAlignment="1">
      <alignment horizontal="justify" vertical="center" wrapText="1"/>
    </xf>
    <xf numFmtId="14" fontId="44" fillId="0" borderId="14" xfId="10" applyNumberFormat="1" applyFont="1" applyBorder="1" applyAlignment="1">
      <alignment horizontal="justify" vertical="center" wrapText="1"/>
    </xf>
    <xf numFmtId="0" fontId="44" fillId="2" borderId="9" xfId="10" applyFont="1" applyFill="1" applyBorder="1" applyAlignment="1">
      <alignment horizontal="left" vertical="center" wrapText="1"/>
    </xf>
    <xf numFmtId="0" fontId="44" fillId="2" borderId="11" xfId="10" applyFont="1" applyFill="1" applyBorder="1" applyAlignment="1">
      <alignment horizontal="left" vertical="center" wrapText="1"/>
    </xf>
    <xf numFmtId="0" fontId="27" fillId="0" borderId="15" xfId="10" applyFont="1" applyBorder="1" applyAlignment="1">
      <alignment horizontal="justify" vertical="center" wrapText="1"/>
    </xf>
    <xf numFmtId="0" fontId="44" fillId="0" borderId="0" xfId="10" applyFont="1" applyAlignment="1">
      <alignment horizontal="justify" vertical="center" wrapText="1"/>
    </xf>
    <xf numFmtId="0" fontId="44" fillId="0" borderId="14" xfId="10" applyFont="1" applyBorder="1" applyAlignment="1">
      <alignment horizontal="justify" vertical="top" wrapText="1"/>
    </xf>
    <xf numFmtId="0" fontId="44" fillId="0" borderId="14" xfId="10" applyFont="1" applyBorder="1" applyAlignment="1">
      <alignment horizontal="left" vertical="top" wrapText="1"/>
    </xf>
    <xf numFmtId="0" fontId="52" fillId="0" borderId="14" xfId="10" applyFont="1" applyBorder="1" applyAlignment="1">
      <alignment horizontal="justify" vertical="center" wrapText="1"/>
    </xf>
    <xf numFmtId="0" fontId="44" fillId="0" borderId="14" xfId="10" applyFont="1" applyBorder="1" applyAlignment="1">
      <alignment horizontal="left" vertical="center"/>
    </xf>
    <xf numFmtId="3" fontId="44" fillId="0" borderId="14" xfId="10" applyNumberFormat="1" applyFont="1" applyBorder="1" applyAlignment="1">
      <alignment horizontal="left" vertical="center"/>
    </xf>
    <xf numFmtId="3" fontId="44" fillId="2" borderId="14" xfId="10" applyNumberFormat="1" applyFont="1" applyFill="1" applyBorder="1" applyAlignment="1">
      <alignment horizontal="left" vertical="center"/>
    </xf>
    <xf numFmtId="0" fontId="44" fillId="2" borderId="14" xfId="10" applyFont="1" applyFill="1" applyBorder="1" applyAlignment="1">
      <alignment horizontal="left" vertical="center"/>
    </xf>
    <xf numFmtId="0" fontId="48" fillId="13" borderId="14" xfId="0" applyFont="1" applyFill="1" applyBorder="1" applyAlignment="1">
      <alignment horizontal="left"/>
    </xf>
    <xf numFmtId="0" fontId="46" fillId="13" borderId="14" xfId="10" applyFont="1" applyFill="1" applyBorder="1" applyAlignment="1">
      <alignment horizontal="left" vertical="center"/>
    </xf>
    <xf numFmtId="3" fontId="44" fillId="0" borderId="14" xfId="14" applyNumberFormat="1" applyFont="1" applyBorder="1" applyAlignment="1">
      <alignment horizontal="left" vertical="center"/>
    </xf>
    <xf numFmtId="0" fontId="44" fillId="0" borderId="17" xfId="10" applyFont="1" applyBorder="1" applyAlignment="1">
      <alignment horizontal="justify" vertical="top" wrapText="1"/>
    </xf>
    <xf numFmtId="0" fontId="46" fillId="13" borderId="12" xfId="10" applyFont="1" applyFill="1" applyBorder="1" applyAlignment="1">
      <alignment horizontal="center" vertical="center" wrapText="1"/>
    </xf>
    <xf numFmtId="14" fontId="44" fillId="0" borderId="14" xfId="10" applyNumberFormat="1" applyFont="1" applyBorder="1" applyAlignment="1">
      <alignment horizontal="center" vertical="center" wrapText="1"/>
    </xf>
    <xf numFmtId="0" fontId="44" fillId="0" borderId="0" xfId="10" applyFont="1" applyAlignment="1">
      <alignment horizontal="left" vertical="center" wrapText="1"/>
    </xf>
    <xf numFmtId="0" fontId="46" fillId="13" borderId="17" xfId="10" applyFont="1" applyFill="1" applyBorder="1" applyAlignment="1">
      <alignment horizontal="justify" vertical="center" wrapText="1"/>
    </xf>
    <xf numFmtId="14" fontId="44" fillId="0" borderId="14" xfId="10" applyNumberFormat="1" applyFont="1" applyBorder="1" applyAlignment="1">
      <alignment horizontal="left" vertical="center"/>
    </xf>
    <xf numFmtId="0" fontId="27" fillId="2" borderId="17" xfId="10" applyFont="1" applyFill="1" applyBorder="1" applyAlignment="1">
      <alignment horizontal="center" vertical="center" wrapText="1"/>
    </xf>
    <xf numFmtId="0" fontId="44" fillId="0" borderId="12" xfId="10" applyFont="1" applyBorder="1" applyAlignment="1">
      <alignment horizontal="center" vertical="center" wrapText="1"/>
    </xf>
    <xf numFmtId="0" fontId="46" fillId="0" borderId="36" xfId="10" applyFont="1" applyBorder="1" applyAlignment="1">
      <alignment horizontal="center" vertical="center" wrapText="1"/>
    </xf>
    <xf numFmtId="0" fontId="46" fillId="0" borderId="38" xfId="10" applyFont="1" applyBorder="1" applyAlignment="1">
      <alignment horizontal="center" vertical="center" wrapText="1"/>
    </xf>
    <xf numFmtId="0" fontId="46" fillId="0" borderId="35" xfId="10" applyFont="1" applyBorder="1" applyAlignment="1">
      <alignment horizontal="center" vertical="center" wrapText="1"/>
    </xf>
    <xf numFmtId="0" fontId="46" fillId="0" borderId="39" xfId="10" applyFont="1" applyBorder="1" applyAlignment="1">
      <alignment horizontal="center" vertical="center" wrapText="1"/>
    </xf>
    <xf numFmtId="0" fontId="46" fillId="0" borderId="43" xfId="10" applyFont="1" applyBorder="1" applyAlignment="1">
      <alignment horizontal="center" vertical="center" wrapText="1"/>
    </xf>
    <xf numFmtId="0" fontId="46" fillId="0" borderId="44" xfId="10" applyFont="1" applyBorder="1" applyAlignment="1">
      <alignment horizontal="center" vertical="center" wrapText="1"/>
    </xf>
    <xf numFmtId="0" fontId="46" fillId="0" borderId="43" xfId="10" applyFont="1" applyBorder="1" applyAlignment="1">
      <alignment horizontal="center" vertical="top" wrapText="1"/>
    </xf>
    <xf numFmtId="0" fontId="46" fillId="0" borderId="44" xfId="10" applyFont="1" applyBorder="1" applyAlignment="1">
      <alignment horizontal="center" vertical="top" wrapText="1"/>
    </xf>
    <xf numFmtId="181" fontId="44" fillId="14" borderId="14" xfId="10" applyNumberFormat="1" applyFont="1" applyFill="1" applyBorder="1" applyAlignment="1">
      <alignment horizontal="center" vertical="center" wrapText="1"/>
    </xf>
    <xf numFmtId="178" fontId="44" fillId="0" borderId="14" xfId="10" applyNumberFormat="1" applyFont="1" applyBorder="1" applyAlignment="1">
      <alignment horizontal="justify" vertical="center" wrapText="1"/>
    </xf>
    <xf numFmtId="0" fontId="45" fillId="4" borderId="14" xfId="10" applyFont="1" applyFill="1" applyBorder="1" applyAlignment="1">
      <alignment horizontal="center" vertical="center" wrapText="1"/>
    </xf>
    <xf numFmtId="0" fontId="46" fillId="13" borderId="14" xfId="10" applyFont="1" applyFill="1" applyBorder="1" applyAlignment="1">
      <alignment horizontal="center" vertical="center" wrapText="1"/>
    </xf>
    <xf numFmtId="0" fontId="46" fillId="13" borderId="14" xfId="10" applyFont="1" applyFill="1" applyBorder="1" applyAlignment="1">
      <alignment horizontal="left" vertical="center" wrapText="1"/>
    </xf>
    <xf numFmtId="0" fontId="46" fillId="13" borderId="9" xfId="10" applyFont="1" applyFill="1" applyBorder="1" applyAlignment="1">
      <alignment horizontal="center" vertical="center" wrapText="1"/>
    </xf>
    <xf numFmtId="0" fontId="46" fillId="13" borderId="11" xfId="10" applyFont="1" applyFill="1" applyBorder="1" applyAlignment="1">
      <alignment horizontal="center" vertical="center" wrapText="1"/>
    </xf>
    <xf numFmtId="0" fontId="44" fillId="2" borderId="14" xfId="10" applyFont="1" applyFill="1" applyBorder="1" applyAlignment="1">
      <alignment horizontal="left" vertical="center" wrapText="1"/>
    </xf>
    <xf numFmtId="0" fontId="44" fillId="0" borderId="9" xfId="10" applyFont="1" applyBorder="1" applyAlignment="1">
      <alignment horizontal="center" vertical="center" wrapText="1"/>
    </xf>
    <xf numFmtId="0" fontId="44" fillId="0" borderId="11" xfId="10" applyFont="1" applyBorder="1" applyAlignment="1">
      <alignment horizontal="center" vertical="center" wrapText="1"/>
    </xf>
    <xf numFmtId="0" fontId="27" fillId="0" borderId="0" xfId="12" applyFont="1" applyAlignment="1">
      <alignment horizontal="center" vertical="center"/>
    </xf>
    <xf numFmtId="0" fontId="27" fillId="13" borderId="0" xfId="12" applyFont="1" applyFill="1" applyAlignment="1">
      <alignment horizontal="center" vertical="center"/>
    </xf>
    <xf numFmtId="0" fontId="45" fillId="4" borderId="14" xfId="12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44" fillId="0" borderId="36" xfId="10" applyFont="1" applyBorder="1" applyAlignment="1">
      <alignment horizontal="center" vertical="center" wrapText="1"/>
    </xf>
    <xf numFmtId="0" fontId="44" fillId="0" borderId="37" xfId="10" applyFont="1" applyBorder="1" applyAlignment="1">
      <alignment horizontal="center" vertical="center" wrapText="1"/>
    </xf>
    <xf numFmtId="0" fontId="44" fillId="0" borderId="38" xfId="10" applyFont="1" applyBorder="1" applyAlignment="1">
      <alignment horizontal="center" vertical="center" wrapText="1"/>
    </xf>
    <xf numFmtId="0" fontId="44" fillId="0" borderId="35" xfId="10" applyFont="1" applyBorder="1" applyAlignment="1">
      <alignment horizontal="center" vertical="center" wrapText="1"/>
    </xf>
    <xf numFmtId="0" fontId="44" fillId="0" borderId="0" xfId="10" applyFont="1" applyAlignment="1">
      <alignment horizontal="center" vertical="center" wrapText="1"/>
    </xf>
    <xf numFmtId="0" fontId="44" fillId="0" borderId="39" xfId="10" applyFont="1" applyBorder="1" applyAlignment="1">
      <alignment horizontal="center" vertical="center" wrapText="1"/>
    </xf>
    <xf numFmtId="0" fontId="44" fillId="0" borderId="40" xfId="10" applyFont="1" applyBorder="1" applyAlignment="1">
      <alignment horizontal="center" vertical="center" wrapText="1"/>
    </xf>
    <xf numFmtId="0" fontId="44" fillId="0" borderId="41" xfId="10" applyFont="1" applyBorder="1" applyAlignment="1">
      <alignment horizontal="center" vertical="center" wrapText="1"/>
    </xf>
    <xf numFmtId="0" fontId="44" fillId="0" borderId="42" xfId="10" applyFont="1" applyBorder="1" applyAlignment="1">
      <alignment horizontal="center" vertical="center" wrapText="1"/>
    </xf>
    <xf numFmtId="184" fontId="12" fillId="0" borderId="12" xfId="2" applyNumberFormat="1" applyFont="1" applyBorder="1" applyAlignment="1">
      <alignment horizontal="center"/>
    </xf>
    <xf numFmtId="0" fontId="40" fillId="0" borderId="9" xfId="2" applyFont="1" applyBorder="1" applyAlignment="1">
      <alignment horizontal="center" wrapText="1"/>
    </xf>
    <xf numFmtId="0" fontId="40" fillId="0" borderId="10" xfId="2" applyFont="1" applyBorder="1" applyAlignment="1">
      <alignment horizontal="center" wrapText="1"/>
    </xf>
    <xf numFmtId="0" fontId="40" fillId="0" borderId="11" xfId="2" applyFont="1" applyBorder="1" applyAlignment="1">
      <alignment horizontal="center" wrapText="1"/>
    </xf>
    <xf numFmtId="0" fontId="26" fillId="4" borderId="9" xfId="2" applyFont="1" applyFill="1" applyBorder="1" applyAlignment="1">
      <alignment horizontal="center" vertical="top" wrapText="1"/>
    </xf>
    <xf numFmtId="0" fontId="26" fillId="4" borderId="10" xfId="2" applyFont="1" applyFill="1" applyBorder="1" applyAlignment="1">
      <alignment horizontal="center" vertical="top" wrapText="1"/>
    </xf>
    <xf numFmtId="0" fontId="26" fillId="4" borderId="11" xfId="2" applyFont="1" applyFill="1" applyBorder="1" applyAlignment="1">
      <alignment horizontal="center" vertical="top" wrapText="1"/>
    </xf>
    <xf numFmtId="164" fontId="26" fillId="4" borderId="9" xfId="2" applyNumberFormat="1" applyFont="1" applyFill="1" applyBorder="1" applyAlignment="1">
      <alignment horizontal="center"/>
    </xf>
    <xf numFmtId="164" fontId="26" fillId="4" borderId="10" xfId="2" applyNumberFormat="1" applyFont="1" applyFill="1" applyBorder="1" applyAlignment="1">
      <alignment horizontal="center"/>
    </xf>
    <xf numFmtId="164" fontId="26" fillId="4" borderId="11" xfId="2" applyNumberFormat="1" applyFont="1" applyFill="1" applyBorder="1" applyAlignment="1">
      <alignment horizontal="center"/>
    </xf>
    <xf numFmtId="0" fontId="46" fillId="13" borderId="33" xfId="10" applyFont="1" applyFill="1" applyBorder="1" applyAlignment="1">
      <alignment horizontal="center" vertical="center" wrapText="1"/>
    </xf>
    <xf numFmtId="0" fontId="46" fillId="13" borderId="16" xfId="10" applyFont="1" applyFill="1" applyBorder="1" applyAlignment="1">
      <alignment horizontal="center" vertical="center" wrapText="1"/>
    </xf>
    <xf numFmtId="0" fontId="0" fillId="0" borderId="12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0" fontId="9" fillId="0" borderId="12" xfId="2" applyFont="1" applyBorder="1" applyAlignment="1">
      <alignment horizontal="left" vertical="top" wrapText="1"/>
    </xf>
    <xf numFmtId="0" fontId="0" fillId="4" borderId="12" xfId="2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23" fillId="0" borderId="12" xfId="2" applyFont="1" applyBorder="1" applyAlignment="1">
      <alignment horizontal="left" vertical="center" wrapText="1"/>
    </xf>
    <xf numFmtId="0" fontId="6" fillId="0" borderId="12" xfId="2" applyFont="1" applyBorder="1" applyAlignment="1">
      <alignment horizontal="left" vertical="top" wrapText="1"/>
    </xf>
    <xf numFmtId="0" fontId="31" fillId="0" borderId="12" xfId="2" applyBorder="1" applyAlignment="1">
      <alignment horizontal="left" vertical="top" wrapText="1"/>
    </xf>
    <xf numFmtId="0" fontId="21" fillId="0" borderId="12" xfId="2" applyFont="1" applyBorder="1" applyAlignment="1">
      <alignment horizontal="left" vertical="top" wrapText="1"/>
    </xf>
    <xf numFmtId="0" fontId="20" fillId="0" borderId="12" xfId="2" applyFont="1" applyBorder="1" applyAlignment="1">
      <alignment horizontal="left" vertical="top" wrapText="1"/>
    </xf>
    <xf numFmtId="3" fontId="15" fillId="0" borderId="12" xfId="2" applyNumberFormat="1" applyFont="1" applyBorder="1" applyAlignment="1">
      <alignment horizontal="center"/>
    </xf>
    <xf numFmtId="3" fontId="31" fillId="0" borderId="12" xfId="2" applyNumberFormat="1" applyBorder="1" applyAlignment="1">
      <alignment horizontal="center"/>
    </xf>
    <xf numFmtId="0" fontId="32" fillId="0" borderId="12" xfId="3" applyBorder="1" applyAlignment="1">
      <alignment horizontal="center"/>
    </xf>
    <xf numFmtId="0" fontId="16" fillId="0" borderId="12" xfId="3" applyFont="1" applyFill="1" applyBorder="1" applyAlignment="1">
      <alignment horizontal="center"/>
    </xf>
    <xf numFmtId="171" fontId="54" fillId="0" borderId="9" xfId="15" applyNumberFormat="1" applyFont="1" applyBorder="1" applyAlignment="1">
      <alignment horizontal="center" wrapText="1"/>
    </xf>
    <xf numFmtId="171" fontId="54" fillId="0" borderId="10" xfId="15" applyNumberFormat="1" applyFont="1" applyBorder="1" applyAlignment="1">
      <alignment horizontal="center" wrapText="1"/>
    </xf>
    <xf numFmtId="171" fontId="54" fillId="0" borderId="11" xfId="15" applyNumberFormat="1" applyFont="1" applyBorder="1" applyAlignment="1">
      <alignment horizontal="center" wrapText="1"/>
    </xf>
    <xf numFmtId="0" fontId="56" fillId="0" borderId="9" xfId="15" applyFont="1" applyBorder="1" applyAlignment="1">
      <alignment horizontal="center" wrapText="1"/>
    </xf>
    <xf numFmtId="0" fontId="56" fillId="0" borderId="10" xfId="15" applyFont="1" applyBorder="1" applyAlignment="1">
      <alignment horizontal="center" wrapText="1"/>
    </xf>
    <xf numFmtId="0" fontId="56" fillId="0" borderId="11" xfId="15" applyFont="1" applyBorder="1" applyAlignment="1">
      <alignment horizontal="center" wrapText="1"/>
    </xf>
  </cellXfs>
  <cellStyles count="24">
    <cellStyle name="Accent6" xfId="22" builtinId="49"/>
    <cellStyle name="Hipervínculo 2" xfId="3" xr:uid="{00000000-0005-0000-0000-000001000000}"/>
    <cellStyle name="Hipervínculo 3" xfId="13" xr:uid="{00000000-0005-0000-0000-000002000000}"/>
    <cellStyle name="Hyperlink" xfId="9" builtinId="8"/>
    <cellStyle name="Millares [0] 2" xfId="4" xr:uid="{00000000-0005-0000-0000-000003000000}"/>
    <cellStyle name="Millares [0] 3" xfId="19" xr:uid="{00000000-0005-0000-0000-000004000000}"/>
    <cellStyle name="Millares 2" xfId="1" xr:uid="{00000000-0005-0000-0000-000005000000}"/>
    <cellStyle name="Millares 3" xfId="7" xr:uid="{00000000-0005-0000-0000-000006000000}"/>
    <cellStyle name="Millares 4" xfId="14" xr:uid="{00000000-0005-0000-0000-000007000000}"/>
    <cellStyle name="Millares 5" xfId="20" xr:uid="{00000000-0005-0000-0000-000008000000}"/>
    <cellStyle name="Moneda [0] 2" xfId="8" xr:uid="{00000000-0005-0000-0000-00000B000000}"/>
    <cellStyle name="Moneda [0] 3" xfId="18" xr:uid="{00000000-0005-0000-0000-00000C000000}"/>
    <cellStyle name="Moneda 2" xfId="6" xr:uid="{00000000-0005-0000-0000-00000D000000}"/>
    <cellStyle name="Moneda 2 2" xfId="21" xr:uid="{00000000-0005-0000-0000-00000E000000}"/>
    <cellStyle name="Moneda 3" xfId="11" xr:uid="{00000000-0005-0000-0000-00000F000000}"/>
    <cellStyle name="Moneda 4" xfId="17" xr:uid="{00000000-0005-0000-0000-000010000000}"/>
    <cellStyle name="Normal" xfId="0" builtinId="0"/>
    <cellStyle name="Normal 2" xfId="2" xr:uid="{00000000-0005-0000-0000-000012000000}"/>
    <cellStyle name="Normal 2 2" xfId="12" xr:uid="{00000000-0005-0000-0000-000013000000}"/>
    <cellStyle name="Normal 3" xfId="10" xr:uid="{00000000-0005-0000-0000-000014000000}"/>
    <cellStyle name="Normal 4" xfId="15" xr:uid="{00000000-0005-0000-0000-000015000000}"/>
    <cellStyle name="Percent" xfId="23" builtinId="5"/>
    <cellStyle name="Porcentaje 2" xfId="5" xr:uid="{00000000-0005-0000-0000-000016000000}"/>
    <cellStyle name="Porcentaje 3" xfId="16" xr:uid="{00000000-0005-0000-0000-00001700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940288</xdr:colOff>
      <xdr:row>0</xdr:row>
      <xdr:rowOff>134327</xdr:rowOff>
    </xdr:from>
    <xdr:to>
      <xdr:col>7</xdr:col>
      <xdr:colOff>825883</xdr:colOff>
      <xdr:row>4</xdr:row>
      <xdr:rowOff>106377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1864D-22C3-4EE0-9BB9-5D2DFBC3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5288" y="134327"/>
          <a:ext cx="838095" cy="86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1</xdr:row>
      <xdr:rowOff>140154</xdr:rowOff>
    </xdr:from>
    <xdr:to>
      <xdr:col>27</xdr:col>
      <xdr:colOff>35792</xdr:colOff>
      <xdr:row>7</xdr:row>
      <xdr:rowOff>190854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901" y="353514"/>
          <a:ext cx="6020031" cy="1330860"/>
        </a:xfrm>
        <a:prstGeom prst="rect">
          <a:avLst/>
        </a:prstGeom>
      </xdr:spPr>
    </xdr:pic>
    <xdr:clientData/>
  </xdr:twoCellAnchor>
  <xdr:twoCellAnchor editAs="oneCell">
    <xdr:from>
      <xdr:col>30</xdr:col>
      <xdr:colOff>152400</xdr:colOff>
      <xdr:row>42</xdr:row>
      <xdr:rowOff>45720</xdr:rowOff>
    </xdr:from>
    <xdr:to>
      <xdr:col>59</xdr:col>
      <xdr:colOff>88901</xdr:colOff>
      <xdr:row>81</xdr:row>
      <xdr:rowOff>88670</xdr:rowOff>
    </xdr:to>
    <xdr:pic>
      <xdr:nvPicPr>
        <xdr:cNvPr id="3" name="Imagen 2" descr="Imagen que contiene captura de pantalla, texto&#10;&#10;Descripción generada automáticament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2760" y="8138160"/>
          <a:ext cx="5902961" cy="7685810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103909</xdr:colOff>
      <xdr:row>12</xdr:row>
      <xdr:rowOff>77931</xdr:rowOff>
    </xdr:from>
    <xdr:to>
      <xdr:col>24</xdr:col>
      <xdr:colOff>158632</xdr:colOff>
      <xdr:row>52</xdr:row>
      <xdr:rowOff>84725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09" y="2150571"/>
          <a:ext cx="5510643" cy="7878254"/>
        </a:xfrm>
        <a:prstGeom prst="rect">
          <a:avLst/>
        </a:prstGeom>
      </xdr:spPr>
    </xdr:pic>
    <xdr:clientData/>
  </xdr:twoCellAnchor>
  <xdr:twoCellAnchor editAs="oneCell">
    <xdr:from>
      <xdr:col>0</xdr:col>
      <xdr:colOff>103911</xdr:colOff>
      <xdr:row>53</xdr:row>
      <xdr:rowOff>155865</xdr:rowOff>
    </xdr:from>
    <xdr:to>
      <xdr:col>24</xdr:col>
      <xdr:colOff>53872</xdr:colOff>
      <xdr:row>89</xdr:row>
      <xdr:rowOff>180829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793" t="13691" r="793" b="-5134"/>
        <a:stretch/>
      </xdr:blipFill>
      <xdr:spPr>
        <a:xfrm>
          <a:off x="103911" y="10313325"/>
          <a:ext cx="5405881" cy="7309684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14</xdr:row>
      <xdr:rowOff>72229</xdr:rowOff>
    </xdr:from>
    <xdr:to>
      <xdr:col>58</xdr:col>
      <xdr:colOff>111014</xdr:colOff>
      <xdr:row>40</xdr:row>
      <xdr:rowOff>10251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0277"/>
        <a:stretch/>
      </xdr:blipFill>
      <xdr:spPr>
        <a:xfrm>
          <a:off x="7814310" y="2571589"/>
          <a:ext cx="4747784" cy="5485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114299</xdr:rowOff>
    </xdr:to>
    <xdr:sp macro="" textlink="">
      <xdr:nvSpPr>
        <xdr:cNvPr id="2" name="AutoShape 1" descr="MG_9460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0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114299</xdr:rowOff>
    </xdr:to>
    <xdr:sp macro="" textlink="">
      <xdr:nvSpPr>
        <xdr:cNvPr id="3" name="AutoShape 2" descr="MG_9460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02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114300</xdr:rowOff>
    </xdr:to>
    <xdr:sp macro="" textlink="">
      <xdr:nvSpPr>
        <xdr:cNvPr id="2" name="AutoShape 1" descr="MG_9460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97280" y="312953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114300</xdr:rowOff>
    </xdr:to>
    <xdr:sp macro="" textlink="">
      <xdr:nvSpPr>
        <xdr:cNvPr id="3" name="AutoShape 2" descr="MG_946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097280" y="312953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afit-my.sharepoint.com/Users/estebangonzalez/Desktop/EXCEL_TINSA_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jandro%20Uribe\Desktop\Formato%20cort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DESARROLLO 1"/>
      <sheetName val="DESARROLLO 2"/>
      <sheetName val="LT"/>
      <sheetName val="PH"/>
      <sheetName val="VALOR"/>
      <sheetName val="PLANOS"/>
      <sheetName val="FOTOS 1 "/>
      <sheetName val="FOTOS 2"/>
      <sheetName val="ANEXOS"/>
      <sheetName val="Referencias"/>
      <sheetName val="FUA"/>
    </sheetNames>
    <sheetDataSet>
      <sheetData sheetId="0">
        <row r="85">
          <cell r="B85" t="str">
            <v>Originación</v>
          </cell>
        </row>
        <row r="86">
          <cell r="B86" t="str">
            <v>Actualización</v>
          </cell>
        </row>
        <row r="87">
          <cell r="B87" t="str">
            <v>Reconsideración</v>
          </cell>
        </row>
        <row r="88">
          <cell r="B88" t="str">
            <v>Remate</v>
          </cell>
        </row>
        <row r="89">
          <cell r="B89" t="str">
            <v>Dación en pago</v>
          </cell>
          <cell r="BL89" t="str">
            <v>ABEJORRAL</v>
          </cell>
        </row>
        <row r="90">
          <cell r="B90" t="str">
            <v>Desafectación</v>
          </cell>
          <cell r="BL90" t="str">
            <v>ABREGO</v>
          </cell>
        </row>
        <row r="91">
          <cell r="B91" t="str">
            <v>Normalización</v>
          </cell>
          <cell r="BL91" t="str">
            <v>ABRIAQUÍ</v>
          </cell>
        </row>
        <row r="92">
          <cell r="BL92" t="str">
            <v>ACACÍAS</v>
          </cell>
        </row>
        <row r="93">
          <cell r="BL93" t="str">
            <v>ACANDÍ</v>
          </cell>
        </row>
        <row r="94">
          <cell r="BL94" t="str">
            <v>ACEVEDO</v>
          </cell>
        </row>
        <row r="95">
          <cell r="BL95" t="str">
            <v>ACHÍ</v>
          </cell>
        </row>
        <row r="96">
          <cell r="BL96" t="str">
            <v>AGRADO</v>
          </cell>
        </row>
        <row r="97">
          <cell r="BL97" t="str">
            <v>AGUA DE DIOS</v>
          </cell>
        </row>
        <row r="98">
          <cell r="BL98" t="str">
            <v>AGUACHICA</v>
          </cell>
        </row>
        <row r="99">
          <cell r="BL99" t="str">
            <v>AGUADA</v>
          </cell>
        </row>
        <row r="100">
          <cell r="BL100" t="str">
            <v>AGUADAS</v>
          </cell>
        </row>
        <row r="101">
          <cell r="BL101" t="str">
            <v>AGUAZUL</v>
          </cell>
        </row>
        <row r="102">
          <cell r="BL102" t="str">
            <v>AGUSTÍN CODAZZI</v>
          </cell>
        </row>
        <row r="103">
          <cell r="BL103" t="str">
            <v>AIPE</v>
          </cell>
        </row>
        <row r="104">
          <cell r="BL104" t="str">
            <v>ALBÁN</v>
          </cell>
        </row>
        <row r="105">
          <cell r="BL105" t="str">
            <v>ALBÁN 1</v>
          </cell>
        </row>
        <row r="106">
          <cell r="BL106" t="str">
            <v>ALBANIA</v>
          </cell>
        </row>
        <row r="107">
          <cell r="BL107" t="str">
            <v>ALBANIA 1</v>
          </cell>
        </row>
        <row r="108">
          <cell r="BL108" t="str">
            <v>ALBANIA 2</v>
          </cell>
        </row>
        <row r="109">
          <cell r="BL109" t="str">
            <v>ALCALÁ</v>
          </cell>
        </row>
        <row r="110">
          <cell r="BL110" t="str">
            <v>ALDANA</v>
          </cell>
        </row>
        <row r="111">
          <cell r="BL111" t="str">
            <v>ALEJANDRÍA</v>
          </cell>
        </row>
        <row r="112">
          <cell r="BL112" t="str">
            <v>ALGARROBO</v>
          </cell>
        </row>
        <row r="113">
          <cell r="BL113" t="str">
            <v>ALGECIRAS</v>
          </cell>
        </row>
        <row r="114">
          <cell r="BL114" t="str">
            <v>ALMAGUER</v>
          </cell>
        </row>
        <row r="115">
          <cell r="BL115" t="str">
            <v>ALMEIDA</v>
          </cell>
        </row>
        <row r="116">
          <cell r="BL116" t="str">
            <v>ALPUJARRA</v>
          </cell>
        </row>
        <row r="117">
          <cell r="BL117" t="str">
            <v>ALTAMIRA</v>
          </cell>
        </row>
        <row r="118">
          <cell r="BL118" t="str">
            <v>ALTO BAUDO</v>
          </cell>
        </row>
        <row r="119">
          <cell r="BL119" t="str">
            <v>ALTOS DEL ROSARIO</v>
          </cell>
        </row>
        <row r="120">
          <cell r="BL120" t="str">
            <v>ALVARADO</v>
          </cell>
        </row>
        <row r="121">
          <cell r="BL121" t="str">
            <v>AMAGÁ</v>
          </cell>
        </row>
        <row r="122">
          <cell r="BL122" t="str">
            <v>AMALFI</v>
          </cell>
        </row>
        <row r="123">
          <cell r="BL123" t="str">
            <v>AMBALEMA</v>
          </cell>
        </row>
        <row r="124">
          <cell r="BL124" t="str">
            <v>ANAPOIMA</v>
          </cell>
        </row>
        <row r="125">
          <cell r="BL125" t="str">
            <v>ANCUYÁ</v>
          </cell>
        </row>
        <row r="126">
          <cell r="BL126" t="str">
            <v>ANDALUCÍA</v>
          </cell>
        </row>
        <row r="127">
          <cell r="BL127" t="str">
            <v>ANDES</v>
          </cell>
        </row>
        <row r="128">
          <cell r="BL128" t="str">
            <v>ANGELÓPOLIS</v>
          </cell>
        </row>
        <row r="129">
          <cell r="BL129" t="str">
            <v>ANGOSTURA</v>
          </cell>
        </row>
        <row r="130">
          <cell r="BL130" t="str">
            <v>ANOLAIMA</v>
          </cell>
        </row>
        <row r="131">
          <cell r="BL131" t="str">
            <v>ANORÍ</v>
          </cell>
        </row>
        <row r="132">
          <cell r="BL132" t="str">
            <v>ANSERMA</v>
          </cell>
        </row>
        <row r="133">
          <cell r="BL133" t="str">
            <v>ANSERMANUEVO</v>
          </cell>
        </row>
        <row r="134">
          <cell r="BL134" t="str">
            <v>ANZA</v>
          </cell>
        </row>
        <row r="135">
          <cell r="BL135" t="str">
            <v>ANZOÁTEGUI</v>
          </cell>
        </row>
        <row r="136">
          <cell r="BL136" t="str">
            <v>APARTADÓ</v>
          </cell>
        </row>
        <row r="137">
          <cell r="BL137" t="str">
            <v>APÍA</v>
          </cell>
        </row>
        <row r="138">
          <cell r="BL138" t="str">
            <v>APULO</v>
          </cell>
        </row>
        <row r="139">
          <cell r="BL139" t="str">
            <v>AQUITANIA</v>
          </cell>
        </row>
        <row r="140">
          <cell r="BL140" t="str">
            <v>ARACATACA</v>
          </cell>
        </row>
        <row r="141">
          <cell r="BL141" t="str">
            <v>ARANZAZU</v>
          </cell>
        </row>
        <row r="142">
          <cell r="BL142" t="str">
            <v>ARATOCA</v>
          </cell>
        </row>
        <row r="143">
          <cell r="BL143" t="str">
            <v>ARAUCA</v>
          </cell>
        </row>
        <row r="144">
          <cell r="BL144" t="str">
            <v>ARAUQUITA</v>
          </cell>
        </row>
        <row r="145">
          <cell r="BL145" t="str">
            <v>ARBELÁEZ</v>
          </cell>
        </row>
        <row r="146">
          <cell r="BL146" t="str">
            <v>ARBOLEDA</v>
          </cell>
        </row>
        <row r="147">
          <cell r="BL147" t="str">
            <v>ARBOLEDAS</v>
          </cell>
        </row>
        <row r="148">
          <cell r="BL148" t="str">
            <v>ARBOLETES</v>
          </cell>
        </row>
        <row r="149">
          <cell r="BL149" t="str">
            <v>ARCABUCO</v>
          </cell>
        </row>
        <row r="150">
          <cell r="BL150" t="str">
            <v>ARENAL</v>
          </cell>
        </row>
        <row r="151">
          <cell r="BL151" t="str">
            <v>ARGELIA</v>
          </cell>
        </row>
        <row r="152">
          <cell r="BL152" t="str">
            <v>ARGELIA 1</v>
          </cell>
        </row>
        <row r="153">
          <cell r="BL153" t="str">
            <v>ARGELIA 2</v>
          </cell>
        </row>
        <row r="154">
          <cell r="BL154" t="str">
            <v>ARIGUANÍ</v>
          </cell>
        </row>
        <row r="155">
          <cell r="BL155" t="str">
            <v>ARJONA</v>
          </cell>
        </row>
        <row r="156">
          <cell r="BL156" t="str">
            <v>ARMENIA</v>
          </cell>
        </row>
        <row r="157">
          <cell r="BL157" t="str">
            <v>BALBOA 2</v>
          </cell>
        </row>
        <row r="158">
          <cell r="BL158" t="str">
            <v>BARANOA</v>
          </cell>
        </row>
        <row r="159">
          <cell r="BL159" t="str">
            <v>BARAYA</v>
          </cell>
        </row>
        <row r="160">
          <cell r="BL160" t="str">
            <v>BARBACOAS</v>
          </cell>
        </row>
        <row r="161">
          <cell r="BL161" t="str">
            <v>BARBOSA 1</v>
          </cell>
        </row>
        <row r="162">
          <cell r="BL162" t="str">
            <v>BARBOSA</v>
          </cell>
        </row>
        <row r="163">
          <cell r="BL163" t="str">
            <v>BARICHARA</v>
          </cell>
        </row>
        <row r="164">
          <cell r="BL164" t="str">
            <v>BARRANCA DE UPÍA</v>
          </cell>
        </row>
        <row r="165">
          <cell r="BL165" t="str">
            <v>BARRANCABERMEJA</v>
          </cell>
        </row>
        <row r="166">
          <cell r="BL166" t="str">
            <v>BARRANCAS</v>
          </cell>
        </row>
        <row r="167">
          <cell r="BL167" t="str">
            <v>BARRANCO DE LOBA</v>
          </cell>
        </row>
        <row r="168">
          <cell r="BL168" t="str">
            <v>BARRANCO MINAS</v>
          </cell>
        </row>
        <row r="169">
          <cell r="BL169" t="str">
            <v>BARRANQUILLA</v>
          </cell>
        </row>
        <row r="170">
          <cell r="BL170" t="str">
            <v>BECERRIL</v>
          </cell>
        </row>
        <row r="171">
          <cell r="BL171" t="str">
            <v>BELALCÁZAR</v>
          </cell>
        </row>
        <row r="172">
          <cell r="BL172" t="str">
            <v>BELÉN</v>
          </cell>
        </row>
        <row r="173">
          <cell r="BL173" t="str">
            <v>BELÉN 1</v>
          </cell>
        </row>
        <row r="174">
          <cell r="BL174" t="str">
            <v>BELÉN DE BAJIRÁ</v>
          </cell>
        </row>
        <row r="175">
          <cell r="BL175" t="str">
            <v>BELÉN DE LOS ANDAQUIES</v>
          </cell>
        </row>
        <row r="176">
          <cell r="BL176" t="str">
            <v>BELÉN DE UMBRÍA</v>
          </cell>
        </row>
        <row r="177">
          <cell r="BL177" t="str">
            <v>BELLO</v>
          </cell>
        </row>
        <row r="178">
          <cell r="BL178" t="str">
            <v>BELMIRA</v>
          </cell>
        </row>
        <row r="179">
          <cell r="BL179" t="str">
            <v>BELTRÁN</v>
          </cell>
        </row>
        <row r="180">
          <cell r="BL180" t="str">
            <v>BERBEO</v>
          </cell>
        </row>
        <row r="181">
          <cell r="BL181" t="str">
            <v>BETANIA</v>
          </cell>
        </row>
        <row r="182">
          <cell r="BL182" t="str">
            <v>BETÉITIVA</v>
          </cell>
        </row>
        <row r="183">
          <cell r="BL183" t="str">
            <v>BETULIA</v>
          </cell>
        </row>
        <row r="184">
          <cell r="BL184" t="str">
            <v>BETULIA 1</v>
          </cell>
        </row>
        <row r="185">
          <cell r="BL185" t="str">
            <v>BITUIMA</v>
          </cell>
        </row>
        <row r="186">
          <cell r="BL186" t="str">
            <v>BOAVITA</v>
          </cell>
        </row>
        <row r="187">
          <cell r="BL187" t="str">
            <v>BOCHALEMA</v>
          </cell>
        </row>
        <row r="188">
          <cell r="BL188" t="str">
            <v>BOGOTÁ</v>
          </cell>
        </row>
        <row r="189">
          <cell r="BL189" t="str">
            <v>BOJACÁ</v>
          </cell>
        </row>
        <row r="190">
          <cell r="BL190" t="str">
            <v>BOJAYA</v>
          </cell>
        </row>
        <row r="191">
          <cell r="BL191" t="str">
            <v>BOLÍVAR</v>
          </cell>
        </row>
        <row r="192">
          <cell r="BL192" t="str">
            <v>BOLÍVAR 1</v>
          </cell>
        </row>
        <row r="193">
          <cell r="BL193" t="str">
            <v>BOLÍVAR 2</v>
          </cell>
        </row>
        <row r="194">
          <cell r="BL194" t="str">
            <v>BOSCONIA</v>
          </cell>
        </row>
        <row r="195">
          <cell r="BL195" t="str">
            <v>BOYACÁ</v>
          </cell>
        </row>
        <row r="196">
          <cell r="BL196" t="str">
            <v>BRICEÑO 1</v>
          </cell>
        </row>
        <row r="197">
          <cell r="BL197" t="str">
            <v>BRICEÑO</v>
          </cell>
        </row>
        <row r="198">
          <cell r="BL198" t="str">
            <v>BUCARAMANGA</v>
          </cell>
        </row>
        <row r="199">
          <cell r="BL199" t="str">
            <v>BUCARASICA</v>
          </cell>
        </row>
        <row r="200">
          <cell r="BL200" t="str">
            <v>BUENAVENTURA</v>
          </cell>
        </row>
        <row r="201">
          <cell r="BL201" t="str">
            <v>BUENAVISTA</v>
          </cell>
        </row>
        <row r="202">
          <cell r="BL202" t="str">
            <v>BUENAVISTA 1</v>
          </cell>
        </row>
        <row r="203">
          <cell r="BL203" t="str">
            <v>BUENAVISTA 2</v>
          </cell>
        </row>
        <row r="204">
          <cell r="BL204" t="str">
            <v>BUENAVISTA</v>
          </cell>
        </row>
        <row r="205">
          <cell r="BL205" t="str">
            <v>BUENOS AIRES</v>
          </cell>
        </row>
        <row r="206">
          <cell r="BL206" t="str">
            <v>BUESACO</v>
          </cell>
        </row>
        <row r="207">
          <cell r="BL207" t="str">
            <v>BUGALAGRANDE</v>
          </cell>
        </row>
        <row r="208">
          <cell r="BL208" t="str">
            <v>BURITICÁ</v>
          </cell>
        </row>
        <row r="209">
          <cell r="BL209" t="str">
            <v>BUSBANZÁ</v>
          </cell>
        </row>
        <row r="210">
          <cell r="BL210" t="str">
            <v>CABRERA</v>
          </cell>
        </row>
        <row r="211">
          <cell r="BL211" t="str">
            <v>CABRERA 1</v>
          </cell>
        </row>
        <row r="212">
          <cell r="BL212" t="str">
            <v>CABUYARO</v>
          </cell>
        </row>
        <row r="213">
          <cell r="BL213" t="str">
            <v>CACAHUAL</v>
          </cell>
        </row>
        <row r="214">
          <cell r="BL214" t="str">
            <v>CÁCERES</v>
          </cell>
        </row>
        <row r="215">
          <cell r="BL215" t="str">
            <v>CACHIPAY</v>
          </cell>
        </row>
        <row r="216">
          <cell r="BL216" t="str">
            <v>CACHIRÁ</v>
          </cell>
        </row>
        <row r="217">
          <cell r="BL217" t="str">
            <v>CÁCOTA</v>
          </cell>
        </row>
        <row r="218">
          <cell r="BL218" t="str">
            <v>CAICEDO</v>
          </cell>
        </row>
        <row r="219">
          <cell r="BL219" t="str">
            <v>CAICEDONIA</v>
          </cell>
        </row>
        <row r="220">
          <cell r="BL220" t="str">
            <v>CAIMITO</v>
          </cell>
        </row>
        <row r="221">
          <cell r="BL221" t="str">
            <v>CAJAMARCA</v>
          </cell>
        </row>
        <row r="222">
          <cell r="BL222" t="str">
            <v>CAJIBÍO</v>
          </cell>
        </row>
        <row r="223">
          <cell r="BL223" t="str">
            <v>CAJICÁ</v>
          </cell>
        </row>
        <row r="224">
          <cell r="BL224" t="str">
            <v>CALAMAR</v>
          </cell>
        </row>
        <row r="225">
          <cell r="BL225" t="str">
            <v>CALAMAR 1</v>
          </cell>
        </row>
        <row r="226">
          <cell r="BL226" t="str">
            <v>CALARCA</v>
          </cell>
        </row>
        <row r="227">
          <cell r="BL227" t="str">
            <v>CALDAS</v>
          </cell>
        </row>
        <row r="228">
          <cell r="BL228" t="str">
            <v>CALDAS 1</v>
          </cell>
        </row>
        <row r="229">
          <cell r="BL229" t="str">
            <v>CALDONO</v>
          </cell>
        </row>
        <row r="230">
          <cell r="BL230" t="str">
            <v>CALI</v>
          </cell>
        </row>
        <row r="231">
          <cell r="BL231" t="str">
            <v>CALIFORNIA</v>
          </cell>
        </row>
        <row r="232">
          <cell r="BL232" t="str">
            <v>CALIMA</v>
          </cell>
        </row>
        <row r="233">
          <cell r="BL233" t="str">
            <v>CALOTO</v>
          </cell>
        </row>
        <row r="234">
          <cell r="BL234" t="str">
            <v>CAMPAMENTO</v>
          </cell>
        </row>
        <row r="235">
          <cell r="BL235" t="str">
            <v>CAMPO DE LA CRUZ</v>
          </cell>
        </row>
        <row r="236">
          <cell r="BL236" t="str">
            <v>CAMPOALEGRE</v>
          </cell>
        </row>
        <row r="237">
          <cell r="BL237" t="str">
            <v>CAMPOHERMOSO</v>
          </cell>
        </row>
        <row r="238">
          <cell r="BL238" t="str">
            <v>CANALETE</v>
          </cell>
        </row>
        <row r="239">
          <cell r="BL239" t="str">
            <v>CANDELARIA 1</v>
          </cell>
        </row>
        <row r="240">
          <cell r="BL240" t="str">
            <v>CANDELARIA</v>
          </cell>
        </row>
        <row r="241">
          <cell r="BL241" t="str">
            <v>CANTAGALLO</v>
          </cell>
        </row>
        <row r="242">
          <cell r="BL242" t="str">
            <v>CAÑASGORDAS</v>
          </cell>
        </row>
        <row r="243">
          <cell r="BL243" t="str">
            <v>CAPARRAPÍ</v>
          </cell>
        </row>
        <row r="244">
          <cell r="BL244" t="str">
            <v>CAPITANEJO</v>
          </cell>
        </row>
        <row r="245">
          <cell r="BL245" t="str">
            <v>CAQUEZA</v>
          </cell>
        </row>
        <row r="246">
          <cell r="BL246" t="str">
            <v>CARACOLÍ</v>
          </cell>
        </row>
        <row r="247">
          <cell r="BL247" t="str">
            <v>CARAMANTA</v>
          </cell>
        </row>
        <row r="248">
          <cell r="BL248" t="str">
            <v>CARCASÍ</v>
          </cell>
        </row>
        <row r="249">
          <cell r="BL249" t="str">
            <v>CAREPA</v>
          </cell>
        </row>
        <row r="250">
          <cell r="BL250" t="str">
            <v>CARMEN DE APICALÁ</v>
          </cell>
        </row>
        <row r="251">
          <cell r="BL251" t="str">
            <v>CARMEN DE CARUPA</v>
          </cell>
        </row>
        <row r="252">
          <cell r="BL252" t="str">
            <v>CARMEN DEL DARIEN</v>
          </cell>
        </row>
        <row r="253">
          <cell r="BL253" t="str">
            <v>CAROLINA</v>
          </cell>
        </row>
        <row r="254">
          <cell r="BL254" t="str">
            <v>CARTAGENA</v>
          </cell>
        </row>
        <row r="255">
          <cell r="BL255" t="str">
            <v>CARTAGENA DEL CHAIRÁ</v>
          </cell>
        </row>
        <row r="256">
          <cell r="BL256" t="str">
            <v>CARTAGO</v>
          </cell>
        </row>
        <row r="257">
          <cell r="BL257" t="str">
            <v>CARURU</v>
          </cell>
        </row>
        <row r="258">
          <cell r="BL258" t="str">
            <v>CASABIANCA</v>
          </cell>
        </row>
        <row r="259">
          <cell r="BL259" t="str">
            <v>CASTILLA LA NUEVA</v>
          </cell>
        </row>
        <row r="260">
          <cell r="BL260" t="str">
            <v>CAUCASIA</v>
          </cell>
        </row>
        <row r="261">
          <cell r="BL261" t="str">
            <v>CEPITÁ</v>
          </cell>
        </row>
        <row r="262">
          <cell r="BL262" t="str">
            <v>CERETÉ</v>
          </cell>
        </row>
        <row r="263">
          <cell r="BL263" t="str">
            <v>CERINZA</v>
          </cell>
        </row>
        <row r="264">
          <cell r="BL264" t="str">
            <v>CERRITO</v>
          </cell>
        </row>
        <row r="265">
          <cell r="BL265" t="str">
            <v>CERRO SAN ANTONIO</v>
          </cell>
        </row>
        <row r="266">
          <cell r="BL266" t="str">
            <v>CÉRTEGUI</v>
          </cell>
        </row>
        <row r="267">
          <cell r="BL267" t="str">
            <v>CHACHAGÜÍ</v>
          </cell>
        </row>
        <row r="268">
          <cell r="BL268" t="str">
            <v>CHAGUANÍ</v>
          </cell>
        </row>
        <row r="269">
          <cell r="BL269" t="str">
            <v>CHALÁN</v>
          </cell>
        </row>
        <row r="270">
          <cell r="BL270" t="str">
            <v>CHAMEZA</v>
          </cell>
        </row>
        <row r="271">
          <cell r="BL271" t="str">
            <v>CHAPARRAL</v>
          </cell>
        </row>
        <row r="272">
          <cell r="BL272" t="str">
            <v>CHARALÁ</v>
          </cell>
        </row>
        <row r="273">
          <cell r="BL273" t="str">
            <v>CHARTA</v>
          </cell>
        </row>
        <row r="274">
          <cell r="BL274" t="str">
            <v>CHÍA</v>
          </cell>
        </row>
        <row r="275">
          <cell r="BL275" t="str">
            <v>CHIBOLO</v>
          </cell>
        </row>
        <row r="276">
          <cell r="BL276" t="str">
            <v>CHIGORODÓ</v>
          </cell>
        </row>
        <row r="277">
          <cell r="BL277" t="str">
            <v>CHIMA</v>
          </cell>
        </row>
        <row r="278">
          <cell r="BL278" t="str">
            <v>CHIMÁ</v>
          </cell>
        </row>
        <row r="279">
          <cell r="BL279" t="str">
            <v>CHIMICHAGUA</v>
          </cell>
        </row>
        <row r="280">
          <cell r="BL280" t="str">
            <v>CHINÁCOTA</v>
          </cell>
        </row>
        <row r="281">
          <cell r="BL281" t="str">
            <v>CHINAVITA</v>
          </cell>
        </row>
        <row r="282">
          <cell r="BL282" t="str">
            <v>CHINCHINÁ</v>
          </cell>
        </row>
        <row r="283">
          <cell r="BL283" t="str">
            <v>CHINÚ</v>
          </cell>
        </row>
        <row r="284">
          <cell r="BL284" t="str">
            <v>CHIPAQUE</v>
          </cell>
        </row>
        <row r="285">
          <cell r="BL285" t="str">
            <v>CHIPATÁ</v>
          </cell>
        </row>
        <row r="286">
          <cell r="BL286" t="str">
            <v>CHIQUINQUIRÁ</v>
          </cell>
        </row>
        <row r="287">
          <cell r="BL287" t="str">
            <v>CHÍQUIZA</v>
          </cell>
        </row>
        <row r="288">
          <cell r="BL288" t="str">
            <v>CHIRIGUANÁ</v>
          </cell>
        </row>
        <row r="289">
          <cell r="BL289" t="str">
            <v>CHISCAS</v>
          </cell>
        </row>
        <row r="290">
          <cell r="BL290" t="str">
            <v>CHITA</v>
          </cell>
        </row>
        <row r="291">
          <cell r="BL291" t="str">
            <v>CHITAGÁ</v>
          </cell>
        </row>
        <row r="292">
          <cell r="BL292" t="str">
            <v>CHITARAQUE</v>
          </cell>
        </row>
        <row r="293">
          <cell r="BL293" t="str">
            <v>CHIVATÁ</v>
          </cell>
        </row>
        <row r="294">
          <cell r="BL294" t="str">
            <v>CHIVOR</v>
          </cell>
        </row>
        <row r="295">
          <cell r="BL295" t="str">
            <v>CHOACHÍ</v>
          </cell>
        </row>
        <row r="296">
          <cell r="BL296" t="str">
            <v>CHOCONTÁ</v>
          </cell>
        </row>
        <row r="297">
          <cell r="BL297" t="str">
            <v>CICUCO</v>
          </cell>
        </row>
        <row r="298">
          <cell r="BL298" t="str">
            <v>CIENAGA</v>
          </cell>
        </row>
        <row r="299">
          <cell r="BL299" t="str">
            <v>CIÉNAGA DE ORO</v>
          </cell>
        </row>
        <row r="300">
          <cell r="BL300" t="str">
            <v>CIÉNEGA</v>
          </cell>
        </row>
        <row r="301">
          <cell r="BL301" t="str">
            <v>CIMITARRA</v>
          </cell>
        </row>
        <row r="302">
          <cell r="BL302" t="str">
            <v>CIRCASIA</v>
          </cell>
        </row>
        <row r="303">
          <cell r="BL303" t="str">
            <v>CISNEROS</v>
          </cell>
        </row>
        <row r="304">
          <cell r="BL304" t="str">
            <v>CIUDAD BOLÍVAR</v>
          </cell>
        </row>
        <row r="305">
          <cell r="BL305" t="str">
            <v>CLEMENCIA</v>
          </cell>
        </row>
        <row r="306">
          <cell r="BL306" t="str">
            <v>COCORNÁ</v>
          </cell>
        </row>
        <row r="307">
          <cell r="BL307" t="str">
            <v>COELLO</v>
          </cell>
        </row>
        <row r="308">
          <cell r="BL308" t="str">
            <v>COGUA</v>
          </cell>
        </row>
        <row r="309">
          <cell r="BL309" t="str">
            <v>COLOMBIA</v>
          </cell>
        </row>
        <row r="310">
          <cell r="BL310" t="str">
            <v>COLÓN</v>
          </cell>
        </row>
        <row r="311">
          <cell r="BL311" t="str">
            <v>COLON</v>
          </cell>
        </row>
        <row r="312">
          <cell r="BL312" t="str">
            <v>COLOSO</v>
          </cell>
        </row>
        <row r="313">
          <cell r="BL313" t="str">
            <v>CÓMBITA</v>
          </cell>
        </row>
        <row r="314">
          <cell r="BL314" t="str">
            <v>CONCEPCIÓN</v>
          </cell>
        </row>
        <row r="315">
          <cell r="BL315" t="str">
            <v>CONCEPCION</v>
          </cell>
        </row>
        <row r="316">
          <cell r="BL316" t="str">
            <v>CONCORDIA</v>
          </cell>
        </row>
        <row r="317">
          <cell r="BL317" t="str">
            <v>CONCORDIA.</v>
          </cell>
        </row>
        <row r="318">
          <cell r="BL318" t="str">
            <v>CONDOTO</v>
          </cell>
        </row>
        <row r="319">
          <cell r="BL319" t="str">
            <v>CONFINES</v>
          </cell>
        </row>
        <row r="320">
          <cell r="BL320" t="str">
            <v>CONSACA</v>
          </cell>
        </row>
        <row r="321">
          <cell r="BL321" t="str">
            <v>CONTADERO</v>
          </cell>
        </row>
        <row r="322">
          <cell r="BL322" t="str">
            <v>CONTRATACIÓN</v>
          </cell>
        </row>
        <row r="323">
          <cell r="BL323" t="str">
            <v>CONVENCIÓN</v>
          </cell>
        </row>
        <row r="324">
          <cell r="BL324" t="str">
            <v>COPACABANA</v>
          </cell>
        </row>
        <row r="325">
          <cell r="BL325" t="str">
            <v>COPER</v>
          </cell>
        </row>
        <row r="326">
          <cell r="BL326" t="str">
            <v>CÓRDOBA</v>
          </cell>
        </row>
        <row r="327">
          <cell r="BL327" t="str">
            <v>CÓRDOBA</v>
          </cell>
        </row>
        <row r="328">
          <cell r="BL328" t="str">
            <v>CÓRDOBA.</v>
          </cell>
        </row>
        <row r="329">
          <cell r="BL329" t="str">
            <v>CORINTO</v>
          </cell>
        </row>
        <row r="330">
          <cell r="BL330" t="str">
            <v>COROMORO</v>
          </cell>
        </row>
        <row r="331">
          <cell r="BL331" t="str">
            <v>COROZAL</v>
          </cell>
        </row>
        <row r="332">
          <cell r="BL332" t="str">
            <v>CORRALES</v>
          </cell>
        </row>
        <row r="333">
          <cell r="BL333" t="str">
            <v>COTA</v>
          </cell>
        </row>
        <row r="334">
          <cell r="BL334" t="str">
            <v>COTORRA</v>
          </cell>
        </row>
        <row r="335">
          <cell r="BL335" t="str">
            <v>COVARACHÍA</v>
          </cell>
        </row>
        <row r="336">
          <cell r="BL336" t="str">
            <v>COVEÑAS</v>
          </cell>
        </row>
        <row r="337">
          <cell r="BL337" t="str">
            <v>COYAIMA</v>
          </cell>
        </row>
        <row r="338">
          <cell r="BL338" t="str">
            <v>CRAVO NORTE</v>
          </cell>
        </row>
        <row r="339">
          <cell r="BL339" t="str">
            <v>CUASPUD</v>
          </cell>
        </row>
        <row r="340">
          <cell r="BL340" t="str">
            <v>CUBARÁ</v>
          </cell>
        </row>
        <row r="341">
          <cell r="BL341" t="str">
            <v>CUBARRAL</v>
          </cell>
        </row>
        <row r="342">
          <cell r="BL342" t="str">
            <v>CUCAITA</v>
          </cell>
        </row>
        <row r="343">
          <cell r="BL343" t="str">
            <v>CUCUNUBÁ</v>
          </cell>
        </row>
        <row r="344">
          <cell r="BL344" t="str">
            <v>CÚCUTA</v>
          </cell>
        </row>
        <row r="345">
          <cell r="BL345" t="str">
            <v>CUCUTILLA</v>
          </cell>
        </row>
        <row r="346">
          <cell r="BL346" t="str">
            <v>CUÍTIVA</v>
          </cell>
        </row>
        <row r="347">
          <cell r="BL347" t="str">
            <v>CUMARAL</v>
          </cell>
        </row>
        <row r="348">
          <cell r="BL348" t="str">
            <v>CUMARIBO</v>
          </cell>
        </row>
        <row r="349">
          <cell r="BL349" t="str">
            <v>CUMBAL</v>
          </cell>
        </row>
        <row r="350">
          <cell r="BL350" t="str">
            <v>CUMBITARA</v>
          </cell>
        </row>
        <row r="351">
          <cell r="BL351" t="str">
            <v>CUNDAY</v>
          </cell>
        </row>
        <row r="352">
          <cell r="BL352" t="str">
            <v>CURILLO</v>
          </cell>
        </row>
        <row r="353">
          <cell r="BL353" t="str">
            <v>CURITÍ</v>
          </cell>
        </row>
        <row r="354">
          <cell r="BL354" t="str">
            <v>CURUMANÍ</v>
          </cell>
        </row>
        <row r="355">
          <cell r="BL355" t="str">
            <v>DABEIBA</v>
          </cell>
        </row>
        <row r="356">
          <cell r="BL356" t="str">
            <v>DAGUA</v>
          </cell>
        </row>
        <row r="357">
          <cell r="BL357" t="str">
            <v>DIBULLA</v>
          </cell>
        </row>
        <row r="358">
          <cell r="BL358" t="str">
            <v>DISTRACCIÓN</v>
          </cell>
        </row>
        <row r="359">
          <cell r="BL359" t="str">
            <v>DOLORES</v>
          </cell>
        </row>
        <row r="360">
          <cell r="BL360" t="str">
            <v>DON MATÍAS</v>
          </cell>
        </row>
        <row r="361">
          <cell r="BL361" t="str">
            <v>DOSQUEBRADAS</v>
          </cell>
        </row>
        <row r="362">
          <cell r="BL362" t="str">
            <v>DUITAMA</v>
          </cell>
        </row>
        <row r="363">
          <cell r="BL363" t="str">
            <v>DURANIA</v>
          </cell>
        </row>
        <row r="364">
          <cell r="BL364" t="str">
            <v>EBÉJICO</v>
          </cell>
        </row>
        <row r="365">
          <cell r="BL365" t="str">
            <v>EL ÁGUILA</v>
          </cell>
        </row>
        <row r="366">
          <cell r="BL366" t="str">
            <v>EL BAGRE</v>
          </cell>
        </row>
        <row r="367">
          <cell r="BL367" t="str">
            <v>EL BANCO</v>
          </cell>
        </row>
        <row r="368">
          <cell r="BL368" t="str">
            <v>EL CAIRO</v>
          </cell>
        </row>
        <row r="369">
          <cell r="BL369" t="str">
            <v>EL CALVARIO</v>
          </cell>
        </row>
        <row r="370">
          <cell r="BL370" t="str">
            <v>EL CANTÓN DEL SAN PABLO</v>
          </cell>
        </row>
        <row r="371">
          <cell r="BL371" t="str">
            <v>EL CARMEN</v>
          </cell>
        </row>
        <row r="372">
          <cell r="BL372" t="str">
            <v>EL CARMEN DE ATRATO</v>
          </cell>
        </row>
        <row r="373">
          <cell r="BL373" t="str">
            <v>EL CARMEN DE BOLÍVAR</v>
          </cell>
        </row>
        <row r="374">
          <cell r="BL374" t="str">
            <v>EL CARMEN DE CHUCURÍ</v>
          </cell>
        </row>
        <row r="375">
          <cell r="BL375" t="str">
            <v>EL CARMEN DE VIBORAL</v>
          </cell>
        </row>
        <row r="376">
          <cell r="BL376" t="str">
            <v>EL CASTILLO</v>
          </cell>
        </row>
        <row r="377">
          <cell r="BL377" t="str">
            <v>EL CERRITO</v>
          </cell>
        </row>
        <row r="378">
          <cell r="BL378" t="str">
            <v>EL CHARCO</v>
          </cell>
        </row>
        <row r="379">
          <cell r="BL379" t="str">
            <v>EL COCUY</v>
          </cell>
        </row>
        <row r="380">
          <cell r="BL380" t="str">
            <v>EL COLEGIO</v>
          </cell>
        </row>
        <row r="381">
          <cell r="BL381" t="str">
            <v>EL COPEY</v>
          </cell>
        </row>
        <row r="382">
          <cell r="BL382" t="str">
            <v>EL DONCELLO</v>
          </cell>
        </row>
        <row r="383">
          <cell r="BL383" t="str">
            <v>EL DORADO</v>
          </cell>
        </row>
        <row r="384">
          <cell r="BL384" t="str">
            <v>EL DOVIO</v>
          </cell>
        </row>
        <row r="385">
          <cell r="BL385" t="str">
            <v>EL ENCANTO</v>
          </cell>
        </row>
        <row r="386">
          <cell r="BL386" t="str">
            <v>EL ESPINO</v>
          </cell>
        </row>
        <row r="387">
          <cell r="BL387" t="str">
            <v>EL GUACAMAYO</v>
          </cell>
        </row>
        <row r="388">
          <cell r="BL388" t="str">
            <v>EL GUAMO</v>
          </cell>
        </row>
        <row r="389">
          <cell r="BL389" t="str">
            <v>EL LITORAL DEL SAN JUAN</v>
          </cell>
        </row>
        <row r="390">
          <cell r="BL390" t="str">
            <v>EL MOLINO</v>
          </cell>
        </row>
        <row r="391">
          <cell r="BL391" t="str">
            <v>EL PASO</v>
          </cell>
        </row>
        <row r="392">
          <cell r="BL392" t="str">
            <v>EL PAUJIL</v>
          </cell>
        </row>
        <row r="393">
          <cell r="BL393" t="str">
            <v>EL PEÑOL</v>
          </cell>
        </row>
        <row r="394">
          <cell r="BL394" t="str">
            <v>EL PEÑON</v>
          </cell>
        </row>
        <row r="395">
          <cell r="BL395" t="str">
            <v>EL PEÑÓN.</v>
          </cell>
        </row>
        <row r="396">
          <cell r="BL396" t="str">
            <v>EL PEÑON.</v>
          </cell>
        </row>
        <row r="397">
          <cell r="BL397" t="str">
            <v>EL PIÑON</v>
          </cell>
        </row>
        <row r="398">
          <cell r="BL398" t="str">
            <v>EL PLAYÓN</v>
          </cell>
        </row>
        <row r="399">
          <cell r="BL399" t="str">
            <v>EL RETÉN</v>
          </cell>
        </row>
        <row r="400">
          <cell r="BL400" t="str">
            <v>EL RETORNO</v>
          </cell>
        </row>
        <row r="401">
          <cell r="BL401" t="str">
            <v>EL ROBLE</v>
          </cell>
        </row>
        <row r="402">
          <cell r="BL402" t="str">
            <v>EL ROSAL</v>
          </cell>
        </row>
        <row r="403">
          <cell r="BL403" t="str">
            <v>EL ROSARIO</v>
          </cell>
        </row>
        <row r="404">
          <cell r="BL404" t="str">
            <v>EL SANTUARIO</v>
          </cell>
        </row>
        <row r="405">
          <cell r="BL405" t="str">
            <v>EL TABLÓN DE GÓMEZ</v>
          </cell>
        </row>
        <row r="406">
          <cell r="BL406" t="str">
            <v>EL TAMBO</v>
          </cell>
        </row>
        <row r="407">
          <cell r="BL407" t="str">
            <v>EL TAMBO.</v>
          </cell>
        </row>
        <row r="408">
          <cell r="BL408" t="str">
            <v>EL TARRA</v>
          </cell>
        </row>
        <row r="409">
          <cell r="BL409" t="str">
            <v>EL ZULIA</v>
          </cell>
        </row>
        <row r="410">
          <cell r="BL410" t="str">
            <v>ELÍAS</v>
          </cell>
        </row>
        <row r="411">
          <cell r="BL411" t="str">
            <v>ENCINO</v>
          </cell>
        </row>
        <row r="412">
          <cell r="BL412" t="str">
            <v>ENCISO</v>
          </cell>
        </row>
        <row r="413">
          <cell r="BL413" t="str">
            <v>ENTRERRIOS</v>
          </cell>
        </row>
        <row r="414">
          <cell r="BL414" t="str">
            <v>ENVIGADO</v>
          </cell>
        </row>
        <row r="415">
          <cell r="BL415" t="str">
            <v>ESPINAL</v>
          </cell>
        </row>
        <row r="416">
          <cell r="BL416" t="str">
            <v>FACATATIVÁ</v>
          </cell>
        </row>
        <row r="417">
          <cell r="BL417" t="str">
            <v>FALAN</v>
          </cell>
        </row>
        <row r="418">
          <cell r="BL418" t="str">
            <v>FILADELFIA</v>
          </cell>
        </row>
        <row r="419">
          <cell r="BL419" t="str">
            <v>FILANDIA</v>
          </cell>
        </row>
        <row r="420">
          <cell r="BL420" t="str">
            <v>FIRAVITOBA</v>
          </cell>
        </row>
        <row r="421">
          <cell r="BL421" t="str">
            <v>FLANDES</v>
          </cell>
        </row>
        <row r="422">
          <cell r="BL422" t="str">
            <v>FLORENCIA</v>
          </cell>
        </row>
        <row r="423">
          <cell r="BL423" t="str">
            <v>FLORENCIA.</v>
          </cell>
        </row>
        <row r="424">
          <cell r="BL424" t="str">
            <v>FLORESTA</v>
          </cell>
        </row>
        <row r="425">
          <cell r="BL425" t="str">
            <v>FLORIÁN</v>
          </cell>
        </row>
        <row r="426">
          <cell r="BL426" t="str">
            <v>FLORIDA</v>
          </cell>
        </row>
        <row r="427">
          <cell r="BL427" t="str">
            <v>FLORIDABLANCA</v>
          </cell>
        </row>
        <row r="428">
          <cell r="BL428" t="str">
            <v>FOMEQUE</v>
          </cell>
        </row>
        <row r="429">
          <cell r="BL429" t="str">
            <v>FONSECA</v>
          </cell>
        </row>
        <row r="430">
          <cell r="BL430" t="str">
            <v>FORTUL</v>
          </cell>
        </row>
        <row r="431">
          <cell r="BL431" t="str">
            <v>FOSCA</v>
          </cell>
        </row>
        <row r="432">
          <cell r="BL432" t="str">
            <v>FRANCISCO PIZARRO</v>
          </cell>
        </row>
        <row r="433">
          <cell r="BL433" t="str">
            <v>FREDONIA</v>
          </cell>
        </row>
        <row r="434">
          <cell r="BL434" t="str">
            <v>FRESNO</v>
          </cell>
        </row>
        <row r="435">
          <cell r="BL435" t="str">
            <v>FRONTINO</v>
          </cell>
        </row>
        <row r="436">
          <cell r="BL436" t="str">
            <v>FUENTE DE ORO</v>
          </cell>
        </row>
        <row r="437">
          <cell r="BL437" t="str">
            <v>FUNDACIÓN</v>
          </cell>
        </row>
        <row r="438">
          <cell r="BL438" t="str">
            <v>FUNES</v>
          </cell>
        </row>
        <row r="439">
          <cell r="BL439" t="str">
            <v>FUNZA</v>
          </cell>
        </row>
        <row r="440">
          <cell r="BL440" t="str">
            <v>FÚQUENE</v>
          </cell>
        </row>
        <row r="441">
          <cell r="BL441" t="str">
            <v>FUSAGASUGÁ</v>
          </cell>
        </row>
        <row r="442">
          <cell r="BL442" t="str">
            <v>GACHALA</v>
          </cell>
        </row>
        <row r="443">
          <cell r="BL443" t="str">
            <v>GACHANCIPÁ</v>
          </cell>
        </row>
        <row r="444">
          <cell r="BL444" t="str">
            <v>GACHANTIVÁ</v>
          </cell>
        </row>
        <row r="445">
          <cell r="BL445" t="str">
            <v>GACHETÁ</v>
          </cell>
        </row>
        <row r="446">
          <cell r="BL446" t="str">
            <v>GALÁN</v>
          </cell>
        </row>
        <row r="447">
          <cell r="BL447" t="str">
            <v>GALAPA</v>
          </cell>
        </row>
        <row r="448">
          <cell r="BL448" t="str">
            <v>GALERAS</v>
          </cell>
        </row>
        <row r="449">
          <cell r="BL449" t="str">
            <v>GAMA</v>
          </cell>
        </row>
        <row r="450">
          <cell r="BL450" t="str">
            <v>GAMARRA</v>
          </cell>
        </row>
        <row r="451">
          <cell r="BL451" t="str">
            <v>GAMBITA</v>
          </cell>
        </row>
        <row r="452">
          <cell r="BL452" t="str">
            <v>GAMEZA</v>
          </cell>
        </row>
        <row r="453">
          <cell r="BL453" t="str">
            <v>GARAGOA</v>
          </cell>
        </row>
        <row r="454">
          <cell r="BL454" t="str">
            <v>GARZÓN</v>
          </cell>
        </row>
        <row r="455">
          <cell r="BL455" t="str">
            <v>GÉNOVA</v>
          </cell>
        </row>
        <row r="456">
          <cell r="BL456" t="str">
            <v>GIGANTE</v>
          </cell>
        </row>
        <row r="457">
          <cell r="BL457" t="str">
            <v>GINEBRA</v>
          </cell>
        </row>
        <row r="458">
          <cell r="BL458" t="str">
            <v>GIRALDO</v>
          </cell>
        </row>
        <row r="459">
          <cell r="BL459" t="str">
            <v>GIRARDOT</v>
          </cell>
        </row>
        <row r="460">
          <cell r="BL460" t="str">
            <v>GIRARDOTA</v>
          </cell>
        </row>
        <row r="461">
          <cell r="BL461" t="str">
            <v>GIRÓN</v>
          </cell>
        </row>
        <row r="462">
          <cell r="BL462" t="str">
            <v>GÓMEZ PLATA</v>
          </cell>
        </row>
        <row r="463">
          <cell r="BL463" t="str">
            <v>GONZÁLEZ</v>
          </cell>
        </row>
        <row r="464">
          <cell r="BL464" t="str">
            <v>GRAMALOTE</v>
          </cell>
        </row>
        <row r="465">
          <cell r="BL465" t="str">
            <v>GRANADA</v>
          </cell>
        </row>
        <row r="466">
          <cell r="BL466" t="str">
            <v>GRANADA</v>
          </cell>
        </row>
        <row r="467">
          <cell r="BL467" t="str">
            <v>GRANADA</v>
          </cell>
        </row>
        <row r="468">
          <cell r="BL468" t="str">
            <v>GUACA</v>
          </cell>
        </row>
        <row r="469">
          <cell r="BL469" t="str">
            <v>GUACAMAYAS</v>
          </cell>
        </row>
        <row r="470">
          <cell r="BL470" t="str">
            <v>GUACARÍ</v>
          </cell>
        </row>
        <row r="471">
          <cell r="BL471" t="str">
            <v>GUACHETÁ</v>
          </cell>
        </row>
        <row r="472">
          <cell r="BL472" t="str">
            <v>GUACHUCAL</v>
          </cell>
        </row>
        <row r="473">
          <cell r="BL473" t="str">
            <v>GUADALAJARA DE BUGA</v>
          </cell>
        </row>
        <row r="474">
          <cell r="BL474" t="str">
            <v>GUADALUPE.</v>
          </cell>
        </row>
        <row r="475">
          <cell r="BL475" t="str">
            <v>.GUADALUPE</v>
          </cell>
        </row>
        <row r="476">
          <cell r="BL476" t="str">
            <v>.GUADALUPE.</v>
          </cell>
        </row>
        <row r="477">
          <cell r="BL477" t="str">
            <v>GUADUAS</v>
          </cell>
        </row>
        <row r="478">
          <cell r="BL478" t="str">
            <v>GUAITARILLA</v>
          </cell>
        </row>
        <row r="479">
          <cell r="BL479" t="str">
            <v>GUALMATÁN</v>
          </cell>
        </row>
        <row r="480">
          <cell r="BL480" t="str">
            <v>GUAMAL</v>
          </cell>
        </row>
        <row r="481">
          <cell r="BL481" t="str">
            <v>GUAMAL.</v>
          </cell>
        </row>
        <row r="482">
          <cell r="BL482" t="str">
            <v>GUAMO</v>
          </cell>
        </row>
        <row r="483">
          <cell r="BL483" t="str">
            <v>GUAPI</v>
          </cell>
        </row>
        <row r="484">
          <cell r="BL484" t="str">
            <v>GUAPOTÁ</v>
          </cell>
        </row>
        <row r="485">
          <cell r="BL485" t="str">
            <v>GUARANDA</v>
          </cell>
        </row>
        <row r="486">
          <cell r="BL486" t="str">
            <v>GUARNE</v>
          </cell>
        </row>
        <row r="487">
          <cell r="BL487" t="str">
            <v>GUASCA</v>
          </cell>
        </row>
        <row r="488">
          <cell r="BL488" t="str">
            <v>GUATAPE</v>
          </cell>
        </row>
        <row r="489">
          <cell r="BL489" t="str">
            <v>GUATAQUÍ</v>
          </cell>
        </row>
        <row r="490">
          <cell r="BL490" t="str">
            <v>GUATAVITA</v>
          </cell>
        </row>
        <row r="491">
          <cell r="BL491" t="str">
            <v>GUATEQUE</v>
          </cell>
        </row>
        <row r="492">
          <cell r="BL492" t="str">
            <v>GUÁTICA</v>
          </cell>
        </row>
        <row r="493">
          <cell r="BL493" t="str">
            <v>GUAVATÁ</v>
          </cell>
        </row>
        <row r="494">
          <cell r="BL494" t="str">
            <v>GUAYABAL DE SIQUIMA</v>
          </cell>
        </row>
        <row r="495">
          <cell r="BL495" t="str">
            <v>GUAYABETAL</v>
          </cell>
        </row>
        <row r="496">
          <cell r="BL496" t="str">
            <v>GUAYATÁ</v>
          </cell>
        </row>
        <row r="497">
          <cell r="BL497" t="str">
            <v>GÜEPSA</v>
          </cell>
        </row>
        <row r="498">
          <cell r="BL498" t="str">
            <v>GÜICÁN</v>
          </cell>
        </row>
        <row r="499">
          <cell r="BL499" t="str">
            <v>GUTIÉRREZ</v>
          </cell>
        </row>
        <row r="500">
          <cell r="BL500" t="str">
            <v>HACARÍ</v>
          </cell>
        </row>
        <row r="501">
          <cell r="BL501" t="str">
            <v>HATILLO DE LOBA</v>
          </cell>
        </row>
        <row r="502">
          <cell r="BL502" t="str">
            <v>HATO</v>
          </cell>
        </row>
        <row r="503">
          <cell r="BL503" t="str">
            <v>HATO COROZAL</v>
          </cell>
        </row>
        <row r="504">
          <cell r="BL504" t="str">
            <v>HATONUEVO</v>
          </cell>
        </row>
        <row r="505">
          <cell r="BL505" t="str">
            <v>HELICONIA</v>
          </cell>
        </row>
        <row r="506">
          <cell r="BL506" t="str">
            <v>HERRÁN</v>
          </cell>
        </row>
        <row r="507">
          <cell r="BL507" t="str">
            <v>HERVEO</v>
          </cell>
        </row>
        <row r="508">
          <cell r="BL508" t="str">
            <v>HISPANIA</v>
          </cell>
        </row>
        <row r="509">
          <cell r="BL509" t="str">
            <v>HOBO</v>
          </cell>
        </row>
        <row r="510">
          <cell r="BL510" t="str">
            <v>HONDA</v>
          </cell>
        </row>
        <row r="511">
          <cell r="BL511" t="str">
            <v>IBAGUÉ</v>
          </cell>
        </row>
        <row r="512">
          <cell r="BL512" t="str">
            <v>ICONONZO</v>
          </cell>
        </row>
        <row r="513">
          <cell r="BL513" t="str">
            <v>ILES</v>
          </cell>
        </row>
        <row r="514">
          <cell r="BL514" t="str">
            <v>IMUÉS</v>
          </cell>
        </row>
        <row r="515">
          <cell r="BL515" t="str">
            <v>INÍRIDA</v>
          </cell>
        </row>
        <row r="516">
          <cell r="BL516" t="str">
            <v>INZÁ</v>
          </cell>
        </row>
        <row r="517">
          <cell r="BL517" t="str">
            <v>IPIALES</v>
          </cell>
        </row>
        <row r="518">
          <cell r="BL518" t="str">
            <v>IQUIRA</v>
          </cell>
        </row>
        <row r="519">
          <cell r="BL519" t="str">
            <v>ISNOS</v>
          </cell>
        </row>
        <row r="520">
          <cell r="BL520" t="str">
            <v>ISTMINA</v>
          </cell>
        </row>
        <row r="521">
          <cell r="BL521" t="str">
            <v>ITAGUI</v>
          </cell>
        </row>
        <row r="522">
          <cell r="BL522" t="str">
            <v>ITUANGO</v>
          </cell>
        </row>
        <row r="523">
          <cell r="BL523" t="str">
            <v>IZA</v>
          </cell>
        </row>
        <row r="524">
          <cell r="BL524" t="str">
            <v>JAMBALÓ</v>
          </cell>
        </row>
        <row r="525">
          <cell r="BL525" t="str">
            <v>JAMUNDÍ</v>
          </cell>
        </row>
        <row r="526">
          <cell r="BL526" t="str">
            <v>JARDÍN</v>
          </cell>
        </row>
        <row r="527">
          <cell r="BL527" t="str">
            <v>JENESANO</v>
          </cell>
        </row>
        <row r="528">
          <cell r="BL528" t="str">
            <v>JERICÓ</v>
          </cell>
        </row>
        <row r="529">
          <cell r="BL529" t="str">
            <v>JERICO</v>
          </cell>
        </row>
        <row r="530">
          <cell r="BL530" t="str">
            <v>JERUSALÉN</v>
          </cell>
        </row>
        <row r="531">
          <cell r="BL531" t="str">
            <v>JESÚS MARÍA</v>
          </cell>
        </row>
        <row r="532">
          <cell r="BL532" t="str">
            <v>JORDÁN</v>
          </cell>
        </row>
        <row r="533">
          <cell r="BL533" t="str">
            <v>JUAN DE ACOSTA</v>
          </cell>
        </row>
        <row r="534">
          <cell r="BL534" t="str">
            <v>JUNÍN</v>
          </cell>
        </row>
        <row r="535">
          <cell r="BL535" t="str">
            <v>JURADÓ</v>
          </cell>
        </row>
        <row r="536">
          <cell r="BL536" t="str">
            <v>LA APARTADA</v>
          </cell>
        </row>
        <row r="537">
          <cell r="BL537" t="str">
            <v>LA ARGENTINA</v>
          </cell>
        </row>
        <row r="538">
          <cell r="BL538" t="str">
            <v>LA BELLEZA</v>
          </cell>
        </row>
        <row r="539">
          <cell r="BL539" t="str">
            <v>LA CALERA</v>
          </cell>
        </row>
        <row r="540">
          <cell r="BL540" t="str">
            <v>LA CAPILLA</v>
          </cell>
        </row>
        <row r="541">
          <cell r="BL541" t="str">
            <v>LA CEJA</v>
          </cell>
        </row>
        <row r="542">
          <cell r="BL542" t="str">
            <v>LA CELIA</v>
          </cell>
        </row>
        <row r="543">
          <cell r="BL543" t="str">
            <v>LA CHORRERA</v>
          </cell>
        </row>
        <row r="544">
          <cell r="BL544" t="str">
            <v>LA CRUZ</v>
          </cell>
        </row>
        <row r="545">
          <cell r="BL545" t="str">
            <v>LA CUMBRE</v>
          </cell>
        </row>
        <row r="546">
          <cell r="BL546" t="str">
            <v>LA DORADA</v>
          </cell>
        </row>
        <row r="547">
          <cell r="BL547" t="str">
            <v>LA ESPERANZA</v>
          </cell>
        </row>
        <row r="548">
          <cell r="BL548" t="str">
            <v>LA ESTRELLA</v>
          </cell>
        </row>
        <row r="549">
          <cell r="BL549" t="str">
            <v>LA FLORIDA</v>
          </cell>
        </row>
        <row r="550">
          <cell r="BL550" t="str">
            <v>LA GLORIA</v>
          </cell>
        </row>
        <row r="551">
          <cell r="BL551" t="str">
            <v>LA GUADALUPE</v>
          </cell>
        </row>
        <row r="552">
          <cell r="BL552" t="str">
            <v>LA JAGUA DE IBIRICO</v>
          </cell>
        </row>
        <row r="553">
          <cell r="BL553" t="str">
            <v>LA JAGUA DEL PILAR</v>
          </cell>
        </row>
        <row r="554">
          <cell r="BL554" t="str">
            <v>LA LLANADA</v>
          </cell>
        </row>
        <row r="555">
          <cell r="BL555" t="str">
            <v>LA MACARENA</v>
          </cell>
        </row>
        <row r="556">
          <cell r="BL556" t="str">
            <v>LA MERCED</v>
          </cell>
        </row>
        <row r="557">
          <cell r="BL557" t="str">
            <v>LA MESA</v>
          </cell>
        </row>
        <row r="558">
          <cell r="BL558" t="str">
            <v>LA MONTAÑITA</v>
          </cell>
        </row>
        <row r="559">
          <cell r="BL559" t="str">
            <v>LA PALMA</v>
          </cell>
        </row>
        <row r="560">
          <cell r="BL560" t="str">
            <v>LA PAZ</v>
          </cell>
        </row>
        <row r="561">
          <cell r="BL561" t="str">
            <v>LA PAZ.</v>
          </cell>
        </row>
        <row r="562">
          <cell r="BL562" t="str">
            <v>LA PEDRERA</v>
          </cell>
        </row>
        <row r="563">
          <cell r="BL563" t="str">
            <v>LA PEÑA</v>
          </cell>
        </row>
        <row r="564">
          <cell r="BL564" t="str">
            <v>LA PINTADA</v>
          </cell>
        </row>
        <row r="565">
          <cell r="BL565" t="str">
            <v>LA PLATA</v>
          </cell>
        </row>
        <row r="566">
          <cell r="BL566" t="str">
            <v>LA PLAYA</v>
          </cell>
        </row>
        <row r="567">
          <cell r="BL567" t="str">
            <v>LA PRIMAVERA</v>
          </cell>
        </row>
        <row r="568">
          <cell r="BL568" t="str">
            <v>LA SALINA</v>
          </cell>
        </row>
        <row r="569">
          <cell r="BL569" t="str">
            <v>LA SIERRA</v>
          </cell>
        </row>
        <row r="570">
          <cell r="BL570" t="str">
            <v>LA TEBAIDA</v>
          </cell>
        </row>
        <row r="571">
          <cell r="BL571" t="str">
            <v>LA TOLA</v>
          </cell>
        </row>
        <row r="572">
          <cell r="BL572" t="str">
            <v>LA UNIÓN</v>
          </cell>
        </row>
        <row r="573">
          <cell r="BL573" t="str">
            <v>LA UNION</v>
          </cell>
        </row>
        <row r="574">
          <cell r="BL574" t="str">
            <v>LA UNIÓN.</v>
          </cell>
        </row>
        <row r="575">
          <cell r="BL575" t="str">
            <v>LA UNIÓN.</v>
          </cell>
        </row>
        <row r="576">
          <cell r="BL576" t="str">
            <v>LA UVITA</v>
          </cell>
        </row>
        <row r="577">
          <cell r="BL577" t="str">
            <v>LA VEGA</v>
          </cell>
        </row>
        <row r="578">
          <cell r="BL578" t="str">
            <v>LA VEGA.</v>
          </cell>
        </row>
        <row r="579">
          <cell r="BL579" t="str">
            <v>LA VICTORIA</v>
          </cell>
        </row>
        <row r="580">
          <cell r="BL580" t="str">
            <v>LA VICTORIA.</v>
          </cell>
        </row>
        <row r="581">
          <cell r="BL581" t="str">
            <v>.LA VICTORIA</v>
          </cell>
        </row>
        <row r="582">
          <cell r="BL582" t="str">
            <v>LA VIRGINIA</v>
          </cell>
        </row>
        <row r="583">
          <cell r="BL583" t="str">
            <v>LABATECA</v>
          </cell>
        </row>
        <row r="584">
          <cell r="BL584" t="str">
            <v>LABRANZAGRANDE</v>
          </cell>
        </row>
        <row r="585">
          <cell r="BL585" t="str">
            <v>LANDÁZURI</v>
          </cell>
        </row>
        <row r="586">
          <cell r="BL586" t="str">
            <v>LEBRÍJA</v>
          </cell>
        </row>
        <row r="587">
          <cell r="BL587" t="str">
            <v>LEGUÍZAMO</v>
          </cell>
        </row>
        <row r="588">
          <cell r="BL588" t="str">
            <v>LEIVA</v>
          </cell>
        </row>
        <row r="589">
          <cell r="BL589" t="str">
            <v>LEJANÍAS</v>
          </cell>
        </row>
        <row r="590">
          <cell r="BL590" t="str">
            <v>LENGUAZAQUE</v>
          </cell>
        </row>
        <row r="591">
          <cell r="BL591" t="str">
            <v>LÉRIDA</v>
          </cell>
        </row>
        <row r="592">
          <cell r="BL592" t="str">
            <v>LETICIA</v>
          </cell>
        </row>
        <row r="593">
          <cell r="BL593" t="str">
            <v>LÍBANO</v>
          </cell>
        </row>
        <row r="594">
          <cell r="BL594" t="str">
            <v>LIBORINA</v>
          </cell>
        </row>
        <row r="595">
          <cell r="BL595" t="str">
            <v>LINARES</v>
          </cell>
        </row>
        <row r="596">
          <cell r="BL596" t="str">
            <v>LLORÓ</v>
          </cell>
        </row>
        <row r="597">
          <cell r="BL597" t="str">
            <v>LÓPEZ</v>
          </cell>
        </row>
        <row r="598">
          <cell r="BL598" t="str">
            <v>LORICA</v>
          </cell>
        </row>
        <row r="599">
          <cell r="BL599" t="str">
            <v>LOS ANDES</v>
          </cell>
        </row>
        <row r="600">
          <cell r="BL600" t="str">
            <v>LOS CÓRDOBAS</v>
          </cell>
        </row>
        <row r="601">
          <cell r="BL601" t="str">
            <v>LOS PALMITOS</v>
          </cell>
        </row>
        <row r="602">
          <cell r="BL602" t="str">
            <v>LOS PATIOS</v>
          </cell>
        </row>
        <row r="603">
          <cell r="BL603" t="str">
            <v>LOS SANTOS</v>
          </cell>
        </row>
        <row r="604">
          <cell r="BL604" t="str">
            <v>LOURDES</v>
          </cell>
        </row>
        <row r="605">
          <cell r="BL605" t="str">
            <v>LURUACO</v>
          </cell>
        </row>
        <row r="606">
          <cell r="BL606" t="str">
            <v>MACANAL</v>
          </cell>
        </row>
        <row r="607">
          <cell r="BL607" t="str">
            <v>MACARAVITA</v>
          </cell>
        </row>
        <row r="608">
          <cell r="BL608" t="str">
            <v>MACEO</v>
          </cell>
        </row>
        <row r="609">
          <cell r="BL609" t="str">
            <v>MACHETA</v>
          </cell>
        </row>
        <row r="610">
          <cell r="BL610" t="str">
            <v>MADRID</v>
          </cell>
        </row>
        <row r="611">
          <cell r="BL611" t="str">
            <v>MAGANGUÉ</v>
          </cell>
        </row>
        <row r="612">
          <cell r="BL612" t="str">
            <v>MAGÜI</v>
          </cell>
        </row>
        <row r="613">
          <cell r="BL613" t="str">
            <v>MAHATES</v>
          </cell>
        </row>
        <row r="614">
          <cell r="BL614" t="str">
            <v>MAICAO</v>
          </cell>
        </row>
        <row r="615">
          <cell r="BL615" t="str">
            <v>MAJAGUAL</v>
          </cell>
        </row>
        <row r="616">
          <cell r="BL616" t="str">
            <v>MÁLAGA</v>
          </cell>
        </row>
        <row r="617">
          <cell r="BL617" t="str">
            <v>MALAMBO</v>
          </cell>
        </row>
        <row r="618">
          <cell r="BL618" t="str">
            <v>MALLAMA</v>
          </cell>
        </row>
        <row r="619">
          <cell r="BL619" t="str">
            <v>MANATÍ</v>
          </cell>
        </row>
        <row r="620">
          <cell r="BL620" t="str">
            <v>MANAURE.</v>
          </cell>
        </row>
        <row r="621">
          <cell r="BL621" t="str">
            <v>MANAURE</v>
          </cell>
        </row>
        <row r="622">
          <cell r="BL622" t="str">
            <v>MANÍ</v>
          </cell>
        </row>
        <row r="623">
          <cell r="BL623" t="str">
            <v>MANIZALES</v>
          </cell>
        </row>
        <row r="624">
          <cell r="BL624" t="str">
            <v>MANTA</v>
          </cell>
        </row>
        <row r="625">
          <cell r="BL625" t="str">
            <v>MANZANARES</v>
          </cell>
        </row>
        <row r="626">
          <cell r="BL626" t="str">
            <v>MAPIRIPÁN</v>
          </cell>
        </row>
        <row r="627">
          <cell r="BL627" t="str">
            <v>MAPIRIPANA</v>
          </cell>
        </row>
        <row r="628">
          <cell r="BL628" t="str">
            <v>MARGARITA</v>
          </cell>
        </row>
        <row r="629">
          <cell r="BL629" t="str">
            <v>MARÍA LA BAJA</v>
          </cell>
        </row>
        <row r="630">
          <cell r="BL630" t="str">
            <v>MARINILLA</v>
          </cell>
        </row>
        <row r="631">
          <cell r="BL631" t="str">
            <v>MARIPÍ</v>
          </cell>
        </row>
        <row r="632">
          <cell r="BL632" t="str">
            <v>MARIQUITA</v>
          </cell>
        </row>
        <row r="633">
          <cell r="BL633" t="str">
            <v>MARMATO</v>
          </cell>
        </row>
        <row r="634">
          <cell r="BL634" t="str">
            <v>MARQUETALIA</v>
          </cell>
        </row>
        <row r="635">
          <cell r="BL635" t="str">
            <v>MARSELLA</v>
          </cell>
        </row>
        <row r="636">
          <cell r="BL636" t="str">
            <v>MARULANDA</v>
          </cell>
        </row>
        <row r="637">
          <cell r="BL637" t="str">
            <v>MATANZA</v>
          </cell>
        </row>
        <row r="638">
          <cell r="BL638" t="str">
            <v>MEDELLÍN</v>
          </cell>
        </row>
        <row r="639">
          <cell r="BL639" t="str">
            <v>MEDINA</v>
          </cell>
        </row>
        <row r="640">
          <cell r="BL640" t="str">
            <v>MEDIO ATRATO</v>
          </cell>
        </row>
        <row r="641">
          <cell r="BL641" t="str">
            <v>MEDIO BAUDÓ</v>
          </cell>
        </row>
        <row r="642">
          <cell r="BL642" t="str">
            <v>MEDIO SAN JUAN</v>
          </cell>
        </row>
        <row r="643">
          <cell r="BL643" t="str">
            <v>MELGAR</v>
          </cell>
        </row>
        <row r="644">
          <cell r="BL644" t="str">
            <v>MERCADERES</v>
          </cell>
        </row>
        <row r="645">
          <cell r="BL645" t="str">
            <v>MESETAS</v>
          </cell>
        </row>
        <row r="646">
          <cell r="BL646" t="str">
            <v>MILÁN</v>
          </cell>
        </row>
        <row r="647">
          <cell r="BL647" t="str">
            <v>MIRAFLORES</v>
          </cell>
        </row>
        <row r="648">
          <cell r="BL648" t="str">
            <v>MIRAFLORES</v>
          </cell>
        </row>
        <row r="649">
          <cell r="BL649" t="str">
            <v>MIRANDA</v>
          </cell>
        </row>
        <row r="650">
          <cell r="BL650" t="str">
            <v>MIRITI - PARANÁ</v>
          </cell>
        </row>
        <row r="651">
          <cell r="BL651" t="str">
            <v>MISTRATÓ</v>
          </cell>
        </row>
        <row r="652">
          <cell r="BL652" t="str">
            <v>MITÚ</v>
          </cell>
        </row>
        <row r="653">
          <cell r="BL653" t="str">
            <v>MOCOA</v>
          </cell>
        </row>
        <row r="654">
          <cell r="BL654" t="str">
            <v>MOGOTES</v>
          </cell>
        </row>
        <row r="655">
          <cell r="BL655" t="str">
            <v>MOLAGAVITA</v>
          </cell>
        </row>
        <row r="656">
          <cell r="BL656" t="str">
            <v>MOMIL</v>
          </cell>
        </row>
        <row r="657">
          <cell r="BL657" t="str">
            <v>MOMPÓS</v>
          </cell>
        </row>
        <row r="658">
          <cell r="BL658" t="str">
            <v>MONGUA</v>
          </cell>
        </row>
        <row r="659">
          <cell r="BL659" t="str">
            <v>MONGUÍ</v>
          </cell>
        </row>
        <row r="660">
          <cell r="BL660" t="str">
            <v>MONIQUIRÁ</v>
          </cell>
        </row>
        <row r="661">
          <cell r="BL661" t="str">
            <v>MONTEBELLO</v>
          </cell>
        </row>
        <row r="662">
          <cell r="BL662" t="str">
            <v>MONTECRISTO</v>
          </cell>
        </row>
        <row r="663">
          <cell r="BL663" t="str">
            <v>MONTELÍBANO</v>
          </cell>
        </row>
        <row r="664">
          <cell r="BL664" t="str">
            <v>MONTENEGRO</v>
          </cell>
        </row>
        <row r="665">
          <cell r="BL665" t="str">
            <v>MONTERÍA</v>
          </cell>
        </row>
        <row r="666">
          <cell r="BL666" t="str">
            <v>MONTERREY</v>
          </cell>
        </row>
        <row r="667">
          <cell r="BL667" t="str">
            <v>MOÑITOS</v>
          </cell>
        </row>
        <row r="668">
          <cell r="BL668" t="str">
            <v>MORALES</v>
          </cell>
        </row>
        <row r="669">
          <cell r="BL669" t="str">
            <v>MORALES</v>
          </cell>
        </row>
        <row r="670">
          <cell r="BL670" t="str">
            <v>MORELIA</v>
          </cell>
        </row>
        <row r="671">
          <cell r="BL671" t="str">
            <v>MORICHAL</v>
          </cell>
        </row>
        <row r="672">
          <cell r="BL672" t="str">
            <v>MORROA</v>
          </cell>
        </row>
        <row r="673">
          <cell r="BL673" t="str">
            <v>MOSQUERA</v>
          </cell>
        </row>
        <row r="674">
          <cell r="BL674" t="str">
            <v>MOSQUERA.</v>
          </cell>
        </row>
        <row r="675">
          <cell r="BL675" t="str">
            <v>MOTAVITA</v>
          </cell>
        </row>
        <row r="676">
          <cell r="BL676" t="str">
            <v>MURILLO</v>
          </cell>
        </row>
        <row r="677">
          <cell r="BL677" t="str">
            <v>MURINDÓ</v>
          </cell>
        </row>
        <row r="678">
          <cell r="BL678" t="str">
            <v>MUTATÁ</v>
          </cell>
        </row>
        <row r="679">
          <cell r="BL679" t="str">
            <v>MUTISCUA</v>
          </cell>
        </row>
        <row r="680">
          <cell r="BL680" t="str">
            <v>MUZO</v>
          </cell>
        </row>
        <row r="681">
          <cell r="BL681" t="str">
            <v>.NARIÑO</v>
          </cell>
        </row>
        <row r="682">
          <cell r="BL682" t="str">
            <v>NARIÑO.</v>
          </cell>
        </row>
        <row r="683">
          <cell r="BL683" t="str">
            <v>NARIÑO</v>
          </cell>
        </row>
        <row r="684">
          <cell r="BL684" t="str">
            <v>NÁTAGA</v>
          </cell>
        </row>
        <row r="685">
          <cell r="BL685" t="str">
            <v>NATAGAIMA</v>
          </cell>
        </row>
        <row r="686">
          <cell r="BL686" t="str">
            <v>NECHÍ</v>
          </cell>
        </row>
        <row r="687">
          <cell r="BL687" t="str">
            <v>NECOCLÍ</v>
          </cell>
        </row>
        <row r="688">
          <cell r="BL688" t="str">
            <v>NEIRA</v>
          </cell>
        </row>
        <row r="689">
          <cell r="BL689" t="str">
            <v>NEIVA</v>
          </cell>
        </row>
        <row r="690">
          <cell r="BL690" t="str">
            <v>NEMOCÓN</v>
          </cell>
        </row>
        <row r="691">
          <cell r="BL691" t="str">
            <v>NILO</v>
          </cell>
        </row>
        <row r="692">
          <cell r="BL692" t="str">
            <v>NIMAIMA</v>
          </cell>
        </row>
        <row r="693">
          <cell r="BL693" t="str">
            <v>NOBSA</v>
          </cell>
        </row>
        <row r="694">
          <cell r="BL694" t="str">
            <v>NOCAIMA</v>
          </cell>
        </row>
        <row r="695">
          <cell r="BL695" t="str">
            <v>NORCASIA</v>
          </cell>
        </row>
        <row r="696">
          <cell r="BL696" t="str">
            <v>NÓVITA</v>
          </cell>
        </row>
        <row r="697">
          <cell r="BL697" t="str">
            <v>NUEVA GRANADA</v>
          </cell>
        </row>
        <row r="698">
          <cell r="BL698" t="str">
            <v>NUEVO COLÓN</v>
          </cell>
        </row>
        <row r="699">
          <cell r="BL699" t="str">
            <v>NUNCHÍA</v>
          </cell>
        </row>
        <row r="700">
          <cell r="BL700" t="str">
            <v>NUQUÍ</v>
          </cell>
        </row>
        <row r="701">
          <cell r="BL701" t="str">
            <v>OBANDO</v>
          </cell>
        </row>
        <row r="702">
          <cell r="BL702" t="str">
            <v>OCAMONTE</v>
          </cell>
        </row>
        <row r="703">
          <cell r="BL703" t="str">
            <v>OCAÑA</v>
          </cell>
        </row>
        <row r="704">
          <cell r="BL704" t="str">
            <v>OIBA</v>
          </cell>
        </row>
        <row r="705">
          <cell r="BL705" t="str">
            <v>OICATÁ</v>
          </cell>
        </row>
        <row r="706">
          <cell r="BL706" t="str">
            <v>OLAYA</v>
          </cell>
        </row>
        <row r="707">
          <cell r="BL707" t="str">
            <v>OLAYA HERRERA</v>
          </cell>
        </row>
        <row r="708">
          <cell r="BL708" t="str">
            <v>ONZAGA</v>
          </cell>
        </row>
        <row r="709">
          <cell r="BL709" t="str">
            <v>OPORAPA</v>
          </cell>
        </row>
        <row r="710">
          <cell r="BL710" t="str">
            <v>ORITO</v>
          </cell>
        </row>
        <row r="711">
          <cell r="BL711" t="str">
            <v>OROCUÉ</v>
          </cell>
        </row>
        <row r="712">
          <cell r="BL712" t="str">
            <v>ORTEGA</v>
          </cell>
        </row>
        <row r="713">
          <cell r="BL713" t="str">
            <v>OSPINA</v>
          </cell>
        </row>
        <row r="714">
          <cell r="BL714" t="str">
            <v>OTANCHE</v>
          </cell>
        </row>
        <row r="715">
          <cell r="BL715" t="str">
            <v>OVEJAS</v>
          </cell>
        </row>
        <row r="716">
          <cell r="BL716" t="str">
            <v>PACHAVITA</v>
          </cell>
        </row>
        <row r="717">
          <cell r="BL717" t="str">
            <v>PACHO</v>
          </cell>
        </row>
        <row r="718">
          <cell r="BL718" t="str">
            <v>PACOA</v>
          </cell>
        </row>
        <row r="719">
          <cell r="BL719" t="str">
            <v>PÁCORA</v>
          </cell>
        </row>
        <row r="720">
          <cell r="BL720" t="str">
            <v>PADILLA</v>
          </cell>
        </row>
        <row r="721">
          <cell r="BL721" t="str">
            <v>PAEZ</v>
          </cell>
        </row>
        <row r="722">
          <cell r="BL722" t="str">
            <v>PÁEZ</v>
          </cell>
        </row>
        <row r="723">
          <cell r="BL723" t="str">
            <v>PAICOL</v>
          </cell>
        </row>
        <row r="724">
          <cell r="BL724" t="str">
            <v>PAILITAS</v>
          </cell>
        </row>
        <row r="725">
          <cell r="BL725" t="str">
            <v>PAIME</v>
          </cell>
        </row>
        <row r="726">
          <cell r="BL726" t="str">
            <v>PAIPA</v>
          </cell>
        </row>
        <row r="727">
          <cell r="BL727" t="str">
            <v>PAJARITO</v>
          </cell>
        </row>
        <row r="728">
          <cell r="BL728" t="str">
            <v>PALERMO</v>
          </cell>
        </row>
        <row r="729">
          <cell r="BL729" t="str">
            <v>PALESTINA</v>
          </cell>
        </row>
        <row r="730">
          <cell r="BL730" t="str">
            <v>PALESTINA</v>
          </cell>
        </row>
        <row r="731">
          <cell r="BL731" t="str">
            <v>PALMAR</v>
          </cell>
        </row>
        <row r="732">
          <cell r="BL732" t="str">
            <v>PALMAR DE VARELA</v>
          </cell>
        </row>
        <row r="733">
          <cell r="BL733" t="str">
            <v>PALMAS DEL SOCORRO</v>
          </cell>
        </row>
        <row r="734">
          <cell r="BL734" t="str">
            <v>PALMIRA</v>
          </cell>
        </row>
        <row r="735">
          <cell r="BL735" t="str">
            <v>PALMITO</v>
          </cell>
        </row>
        <row r="736">
          <cell r="BL736" t="str">
            <v>PALOCABILDO</v>
          </cell>
        </row>
        <row r="737">
          <cell r="BL737" t="str">
            <v>PAMPLONA</v>
          </cell>
        </row>
        <row r="738">
          <cell r="BL738" t="str">
            <v>PAMPLONITA</v>
          </cell>
        </row>
        <row r="739">
          <cell r="BL739" t="str">
            <v>PANA PANA</v>
          </cell>
        </row>
        <row r="740">
          <cell r="BL740" t="str">
            <v>PANDI</v>
          </cell>
        </row>
        <row r="741">
          <cell r="BL741" t="str">
            <v>PANQUEBA</v>
          </cell>
        </row>
        <row r="742">
          <cell r="BL742" t="str">
            <v>PAPUNAUA</v>
          </cell>
        </row>
        <row r="743">
          <cell r="BL743" t="str">
            <v>PÁRAMO</v>
          </cell>
        </row>
        <row r="744">
          <cell r="BL744" t="str">
            <v>PARATEBUENO</v>
          </cell>
        </row>
        <row r="745">
          <cell r="BL745" t="str">
            <v>PASCA</v>
          </cell>
        </row>
        <row r="746">
          <cell r="BL746" t="str">
            <v>PASTO</v>
          </cell>
        </row>
        <row r="747">
          <cell r="BL747" t="str">
            <v>PATÍA</v>
          </cell>
        </row>
        <row r="748">
          <cell r="BL748" t="str">
            <v>PAUNA</v>
          </cell>
        </row>
        <row r="749">
          <cell r="BL749" t="str">
            <v>PAYA</v>
          </cell>
        </row>
        <row r="750">
          <cell r="BL750" t="str">
            <v>PAZ DE ARIPORO</v>
          </cell>
        </row>
        <row r="751">
          <cell r="BL751" t="str">
            <v>PAZ DE RÍO</v>
          </cell>
        </row>
        <row r="752">
          <cell r="BL752" t="str">
            <v>PEDRAZA</v>
          </cell>
        </row>
        <row r="753">
          <cell r="BL753" t="str">
            <v>PELAYA</v>
          </cell>
        </row>
        <row r="754">
          <cell r="BL754" t="str">
            <v>PENSILVANIA</v>
          </cell>
        </row>
        <row r="755">
          <cell r="BL755" t="str">
            <v>PEÑOL</v>
          </cell>
        </row>
        <row r="756">
          <cell r="BL756" t="str">
            <v>PEQUE</v>
          </cell>
        </row>
        <row r="757">
          <cell r="BL757" t="str">
            <v>PEREIRA</v>
          </cell>
        </row>
        <row r="758">
          <cell r="BL758" t="str">
            <v>PESCA</v>
          </cell>
        </row>
        <row r="759">
          <cell r="BL759" t="str">
            <v>PIAMONTE</v>
          </cell>
        </row>
        <row r="760">
          <cell r="BL760" t="str">
            <v>PIEDECUESTA</v>
          </cell>
        </row>
        <row r="761">
          <cell r="BL761" t="str">
            <v>PIEDRAS</v>
          </cell>
        </row>
        <row r="762">
          <cell r="BL762" t="str">
            <v>PIENDAMÓ</v>
          </cell>
        </row>
        <row r="763">
          <cell r="BL763" t="str">
            <v>PIJAO</v>
          </cell>
        </row>
        <row r="764">
          <cell r="BL764" t="str">
            <v>PIJIÑO DEL CARMEN</v>
          </cell>
        </row>
        <row r="765">
          <cell r="BL765" t="str">
            <v>PINCHOTE</v>
          </cell>
        </row>
        <row r="766">
          <cell r="BL766" t="str">
            <v>PINILLOS</v>
          </cell>
        </row>
        <row r="767">
          <cell r="BL767" t="str">
            <v>PIOJÓ</v>
          </cell>
        </row>
        <row r="768">
          <cell r="BL768" t="str">
            <v>PISBA</v>
          </cell>
        </row>
        <row r="769">
          <cell r="BL769" t="str">
            <v>PITAL</v>
          </cell>
        </row>
        <row r="770">
          <cell r="BL770" t="str">
            <v>PITALITO</v>
          </cell>
        </row>
        <row r="771">
          <cell r="BL771" t="str">
            <v>PIVIJAY</v>
          </cell>
        </row>
        <row r="772">
          <cell r="BL772" t="str">
            <v>PLANADAS</v>
          </cell>
        </row>
        <row r="773">
          <cell r="BL773" t="str">
            <v>PLANETA RICA</v>
          </cell>
        </row>
        <row r="774">
          <cell r="BL774" t="str">
            <v>PLATO</v>
          </cell>
        </row>
        <row r="775">
          <cell r="BL775" t="str">
            <v>POLICARPA</v>
          </cell>
        </row>
        <row r="776">
          <cell r="BL776" t="str">
            <v>POLONUEVO</v>
          </cell>
        </row>
        <row r="777">
          <cell r="BL777" t="str">
            <v>PONEDERA</v>
          </cell>
        </row>
        <row r="778">
          <cell r="BL778" t="str">
            <v>POPAYÁN</v>
          </cell>
        </row>
        <row r="779">
          <cell r="BL779" t="str">
            <v>PORE</v>
          </cell>
        </row>
        <row r="780">
          <cell r="BL780" t="str">
            <v>POTOSÍ</v>
          </cell>
        </row>
        <row r="781">
          <cell r="BL781" t="str">
            <v>PRADERA</v>
          </cell>
        </row>
        <row r="782">
          <cell r="BL782" t="str">
            <v>PRADO</v>
          </cell>
        </row>
        <row r="783">
          <cell r="BL783" t="str">
            <v>PROVIDENCIA</v>
          </cell>
        </row>
        <row r="784">
          <cell r="BL784" t="str">
            <v>PROVIDENCIA.</v>
          </cell>
        </row>
        <row r="785">
          <cell r="BL785" t="str">
            <v>PUEBLO BELLO</v>
          </cell>
        </row>
        <row r="786">
          <cell r="BL786" t="str">
            <v>PUEBLO NUEVO</v>
          </cell>
        </row>
        <row r="787">
          <cell r="BL787" t="str">
            <v>PUEBLO RICO</v>
          </cell>
        </row>
        <row r="788">
          <cell r="BL788" t="str">
            <v>PUEBLORRICO</v>
          </cell>
        </row>
        <row r="789">
          <cell r="BL789" t="str">
            <v>PUEBLOVIEJO</v>
          </cell>
        </row>
        <row r="790">
          <cell r="BL790" t="str">
            <v>PUENTE NACIONAL</v>
          </cell>
        </row>
        <row r="791">
          <cell r="BL791" t="str">
            <v>PUERRES</v>
          </cell>
        </row>
        <row r="792">
          <cell r="BL792" t="str">
            <v>PUERTO ALEGRÍA</v>
          </cell>
        </row>
        <row r="793">
          <cell r="BL793" t="str">
            <v>PUERTO ARICA</v>
          </cell>
        </row>
        <row r="794">
          <cell r="BL794" t="str">
            <v>PUERTO ASÍS</v>
          </cell>
        </row>
        <row r="795">
          <cell r="BL795" t="str">
            <v>PUERTO BERRÍO</v>
          </cell>
        </row>
        <row r="796">
          <cell r="BL796" t="str">
            <v>PUERTO BOYACÁ</v>
          </cell>
        </row>
        <row r="797">
          <cell r="BL797" t="str">
            <v>PUERTO CAICEDO</v>
          </cell>
        </row>
        <row r="798">
          <cell r="BL798" t="str">
            <v>PUERTO CARREÑO</v>
          </cell>
        </row>
        <row r="799">
          <cell r="BL799" t="str">
            <v>PUERTO COLOMBIA</v>
          </cell>
        </row>
        <row r="800">
          <cell r="BL800" t="str">
            <v>PUERTO COLOMBIA.</v>
          </cell>
        </row>
        <row r="801">
          <cell r="BL801" t="str">
            <v>PUERTO CONCORDIA</v>
          </cell>
        </row>
        <row r="802">
          <cell r="BL802" t="str">
            <v>PUERTO ESCONDIDO</v>
          </cell>
        </row>
        <row r="803">
          <cell r="BL803" t="str">
            <v>PUERTO GAITÁN</v>
          </cell>
        </row>
        <row r="804">
          <cell r="BL804" t="str">
            <v>PUERTO GUZMÁN</v>
          </cell>
        </row>
        <row r="805">
          <cell r="BL805" t="str">
            <v>PUERTO LIBERTADOR</v>
          </cell>
        </row>
        <row r="806">
          <cell r="BL806" t="str">
            <v>PUERTO LLERAS</v>
          </cell>
        </row>
        <row r="807">
          <cell r="BL807" t="str">
            <v>PUERTO LÓPEZ</v>
          </cell>
        </row>
        <row r="808">
          <cell r="BL808" t="str">
            <v>PUERTO NARE</v>
          </cell>
        </row>
        <row r="809">
          <cell r="BL809" t="str">
            <v>PUERTO NARIÑO</v>
          </cell>
        </row>
        <row r="810">
          <cell r="BL810" t="str">
            <v>PUERTO PARRA</v>
          </cell>
        </row>
        <row r="811">
          <cell r="BL811" t="str">
            <v>PUERTO RICO</v>
          </cell>
        </row>
        <row r="812">
          <cell r="BL812" t="str">
            <v>PUERTO RICO</v>
          </cell>
        </row>
        <row r="813">
          <cell r="BL813" t="str">
            <v>PUERTO RONDÓN</v>
          </cell>
        </row>
        <row r="814">
          <cell r="BL814" t="str">
            <v>PUERTO SALGAR</v>
          </cell>
        </row>
        <row r="815">
          <cell r="BL815" t="str">
            <v>PUERTO SANTANDER</v>
          </cell>
        </row>
        <row r="816">
          <cell r="BL816" t="str">
            <v>PUERTO SANTANDER.</v>
          </cell>
        </row>
        <row r="817">
          <cell r="BL817" t="str">
            <v>PUERTO TEJADA</v>
          </cell>
        </row>
        <row r="818">
          <cell r="BL818" t="str">
            <v>PUERTO TRIUNFO</v>
          </cell>
        </row>
        <row r="819">
          <cell r="BL819" t="str">
            <v>PUERTO WILCHES</v>
          </cell>
        </row>
        <row r="820">
          <cell r="BL820" t="str">
            <v>PULÍ</v>
          </cell>
        </row>
        <row r="821">
          <cell r="BL821" t="str">
            <v>PUPIALES</v>
          </cell>
        </row>
        <row r="822">
          <cell r="BL822" t="str">
            <v>PURACÉ</v>
          </cell>
        </row>
        <row r="823">
          <cell r="BL823" t="str">
            <v>PURIFICACIÓN</v>
          </cell>
        </row>
        <row r="824">
          <cell r="BL824" t="str">
            <v>PURÍSIMA</v>
          </cell>
        </row>
        <row r="825">
          <cell r="BL825" t="str">
            <v>QUEBRADANEGRA</v>
          </cell>
        </row>
        <row r="826">
          <cell r="BL826" t="str">
            <v>QUETAME</v>
          </cell>
        </row>
        <row r="827">
          <cell r="BL827" t="str">
            <v>QUIBDÓ</v>
          </cell>
        </row>
        <row r="828">
          <cell r="BL828" t="str">
            <v>QUIMBAYA</v>
          </cell>
        </row>
        <row r="829">
          <cell r="BL829" t="str">
            <v>QUINCHÍA</v>
          </cell>
        </row>
        <row r="830">
          <cell r="BL830" t="str">
            <v>QUÍPAMA</v>
          </cell>
        </row>
        <row r="831">
          <cell r="BL831" t="str">
            <v>QUIPILE</v>
          </cell>
        </row>
        <row r="832">
          <cell r="BL832" t="str">
            <v>RAGONVALIA</v>
          </cell>
        </row>
        <row r="833">
          <cell r="BL833" t="str">
            <v>RAMIRIQUÍ</v>
          </cell>
        </row>
        <row r="834">
          <cell r="BL834" t="str">
            <v>RÁQUIRA</v>
          </cell>
        </row>
        <row r="835">
          <cell r="BL835" t="str">
            <v>RECETOR</v>
          </cell>
        </row>
        <row r="836">
          <cell r="BL836" t="str">
            <v>REGIDOR</v>
          </cell>
        </row>
        <row r="837">
          <cell r="BL837" t="str">
            <v>REMEDIOS</v>
          </cell>
        </row>
        <row r="838">
          <cell r="BL838" t="str">
            <v>REMOLINO</v>
          </cell>
        </row>
        <row r="839">
          <cell r="BL839" t="str">
            <v>REPELÓN</v>
          </cell>
        </row>
        <row r="840">
          <cell r="BL840" t="str">
            <v>RESTREPO</v>
          </cell>
        </row>
        <row r="841">
          <cell r="BL841" t="str">
            <v>RESTREPO.</v>
          </cell>
        </row>
        <row r="842">
          <cell r="BL842" t="str">
            <v>RETIRO</v>
          </cell>
        </row>
        <row r="843">
          <cell r="BL843" t="str">
            <v>RICAURTE</v>
          </cell>
        </row>
        <row r="844">
          <cell r="BL844" t="str">
            <v>RICAURTE</v>
          </cell>
        </row>
        <row r="845">
          <cell r="BL845" t="str">
            <v>RÍO DE ORO</v>
          </cell>
        </row>
        <row r="846">
          <cell r="BL846" t="str">
            <v>RÍO IRO</v>
          </cell>
        </row>
        <row r="847">
          <cell r="BL847" t="str">
            <v>RÍO QUITO</v>
          </cell>
        </row>
        <row r="848">
          <cell r="BL848" t="str">
            <v>RÍO VIEJO</v>
          </cell>
        </row>
        <row r="849">
          <cell r="BL849" t="str">
            <v>RIOBLANCO</v>
          </cell>
        </row>
        <row r="850">
          <cell r="BL850" t="str">
            <v>RIOFRÍO</v>
          </cell>
        </row>
        <row r="851">
          <cell r="BL851" t="str">
            <v>RIOHACHA</v>
          </cell>
        </row>
        <row r="852">
          <cell r="BL852" t="str">
            <v>RIONEGRO</v>
          </cell>
        </row>
        <row r="853">
          <cell r="BL853" t="str">
            <v>RIONEGRO.</v>
          </cell>
        </row>
        <row r="854">
          <cell r="BL854" t="str">
            <v>RIOSUCIO.</v>
          </cell>
        </row>
        <row r="855">
          <cell r="BL855" t="str">
            <v>RIOSUCIO</v>
          </cell>
        </row>
        <row r="856">
          <cell r="BL856" t="str">
            <v>RISARALDA</v>
          </cell>
        </row>
        <row r="857">
          <cell r="BL857" t="str">
            <v>RIVERA</v>
          </cell>
        </row>
        <row r="858">
          <cell r="BL858" t="str">
            <v>ROBERTO PAYÁN</v>
          </cell>
        </row>
        <row r="859">
          <cell r="BL859" t="str">
            <v>ROLDANILLO</v>
          </cell>
        </row>
        <row r="860">
          <cell r="BL860" t="str">
            <v>RONCESVALLES</v>
          </cell>
        </row>
        <row r="861">
          <cell r="BL861" t="str">
            <v>RONDÓN</v>
          </cell>
        </row>
        <row r="862">
          <cell r="BL862" t="str">
            <v>ROSAS</v>
          </cell>
        </row>
        <row r="863">
          <cell r="BL863" t="str">
            <v>ROVIRA</v>
          </cell>
        </row>
        <row r="864">
          <cell r="BL864" t="str">
            <v>SABANA DE TORRES</v>
          </cell>
        </row>
        <row r="865">
          <cell r="BL865" t="str">
            <v>SABANAGRANDE</v>
          </cell>
        </row>
        <row r="866">
          <cell r="BL866" t="str">
            <v>SABANALARGA</v>
          </cell>
        </row>
        <row r="867">
          <cell r="BL867" t="str">
            <v>SABANALARGA.</v>
          </cell>
        </row>
        <row r="868">
          <cell r="BL868" t="str">
            <v>.SABANALARGA</v>
          </cell>
        </row>
        <row r="869">
          <cell r="BL869" t="str">
            <v>SABANAS DE SAN ANGEL</v>
          </cell>
        </row>
        <row r="870">
          <cell r="BL870" t="str">
            <v>SABANETA</v>
          </cell>
        </row>
        <row r="871">
          <cell r="BL871" t="str">
            <v>SABOYÁ</v>
          </cell>
        </row>
        <row r="872">
          <cell r="BL872" t="str">
            <v>SÁCAMA</v>
          </cell>
        </row>
        <row r="873">
          <cell r="BL873" t="str">
            <v>SÁCHICA</v>
          </cell>
        </row>
        <row r="874">
          <cell r="BL874" t="str">
            <v>SAHAGÚN</v>
          </cell>
        </row>
        <row r="875">
          <cell r="BL875" t="str">
            <v>SALADOBLANCO</v>
          </cell>
        </row>
        <row r="876">
          <cell r="BL876" t="str">
            <v>SALAMINA</v>
          </cell>
        </row>
        <row r="877">
          <cell r="BL877" t="str">
            <v>SALAMINA</v>
          </cell>
        </row>
        <row r="878">
          <cell r="BL878" t="str">
            <v>SALAZAR</v>
          </cell>
        </row>
        <row r="879">
          <cell r="BL879" t="str">
            <v>SALDAÑA</v>
          </cell>
        </row>
        <row r="880">
          <cell r="BL880" t="str">
            <v>SALENTO</v>
          </cell>
        </row>
        <row r="881">
          <cell r="BL881" t="str">
            <v>SALGAR</v>
          </cell>
        </row>
        <row r="882">
          <cell r="BL882" t="str">
            <v>SAMACÁ</v>
          </cell>
        </row>
        <row r="883">
          <cell r="BL883" t="str">
            <v>SAMANÁ</v>
          </cell>
        </row>
        <row r="884">
          <cell r="BL884" t="str">
            <v>SAMANIEGO</v>
          </cell>
        </row>
        <row r="885">
          <cell r="BL885" t="str">
            <v>SAMPUÉS</v>
          </cell>
        </row>
        <row r="886">
          <cell r="BL886" t="str">
            <v>SAN AGUSTÍN</v>
          </cell>
        </row>
        <row r="887">
          <cell r="BL887" t="str">
            <v>SAN ALBERTO</v>
          </cell>
        </row>
        <row r="888">
          <cell r="BL888" t="str">
            <v>SAN ANDRES</v>
          </cell>
        </row>
        <row r="889">
          <cell r="BL889" t="str">
            <v>SAN ANDRÉS</v>
          </cell>
        </row>
        <row r="890">
          <cell r="BL890" t="str">
            <v>SAN ANDRÉS.</v>
          </cell>
        </row>
        <row r="891">
          <cell r="BL891" t="str">
            <v>SAN ANDRÉS SOTAVENTO</v>
          </cell>
        </row>
        <row r="892">
          <cell r="BL892" t="str">
            <v>SAN ANTERO</v>
          </cell>
        </row>
        <row r="893">
          <cell r="BL893" t="str">
            <v>SAN ANTONIO</v>
          </cell>
        </row>
        <row r="894">
          <cell r="BL894" t="str">
            <v>SAN ANTONIO DEL TEQUENDAMA</v>
          </cell>
        </row>
        <row r="895">
          <cell r="BL895" t="str">
            <v>SAN BENITO</v>
          </cell>
        </row>
        <row r="896">
          <cell r="BL896" t="str">
            <v>SAN BENITO ABAD</v>
          </cell>
        </row>
        <row r="897">
          <cell r="BL897" t="str">
            <v>SAN BERNARDO</v>
          </cell>
        </row>
        <row r="898">
          <cell r="BL898" t="str">
            <v>SAN BERNARDO.</v>
          </cell>
        </row>
        <row r="899">
          <cell r="BL899" t="str">
            <v>SAN BERNARDO DEL VIENTO</v>
          </cell>
        </row>
        <row r="900">
          <cell r="BL900" t="str">
            <v>SAN CALIXTO</v>
          </cell>
        </row>
        <row r="901">
          <cell r="BL901" t="str">
            <v>SAN CARLOS</v>
          </cell>
        </row>
        <row r="902">
          <cell r="BL902" t="str">
            <v>SAN CARLOS.</v>
          </cell>
        </row>
        <row r="903">
          <cell r="BL903" t="str">
            <v>SAN CARLOS DE GUAROA</v>
          </cell>
        </row>
        <row r="904">
          <cell r="BL904" t="str">
            <v>SAN CAYETANO</v>
          </cell>
        </row>
        <row r="905">
          <cell r="BL905" t="str">
            <v>SAN CAYETANO.</v>
          </cell>
        </row>
        <row r="906">
          <cell r="BL906" t="str">
            <v>SAN CRISTÓBAL</v>
          </cell>
        </row>
        <row r="907">
          <cell r="BL907" t="str">
            <v>SAN DIEGO</v>
          </cell>
        </row>
        <row r="908">
          <cell r="BL908" t="str">
            <v>SAN EDUARDO</v>
          </cell>
        </row>
        <row r="909">
          <cell r="BL909" t="str">
            <v>SAN ESTANISLAO</v>
          </cell>
        </row>
        <row r="910">
          <cell r="BL910" t="str">
            <v>SAN FELIPE</v>
          </cell>
        </row>
        <row r="911">
          <cell r="BL911" t="str">
            <v>SAN FERNANDO</v>
          </cell>
        </row>
        <row r="912">
          <cell r="BL912" t="str">
            <v>SAN FRANCISCO.</v>
          </cell>
        </row>
        <row r="913">
          <cell r="BL913" t="str">
            <v>.SAN FRANCISCO.</v>
          </cell>
        </row>
        <row r="914">
          <cell r="BL914" t="str">
            <v>.SAN FRANCISCO</v>
          </cell>
        </row>
        <row r="915">
          <cell r="BL915" t="str">
            <v>SAN GIL</v>
          </cell>
        </row>
        <row r="916">
          <cell r="BL916" t="str">
            <v>SAN JACINTO</v>
          </cell>
        </row>
        <row r="917">
          <cell r="BL917" t="str">
            <v>SAN JACINTO DEL CAUCA</v>
          </cell>
        </row>
        <row r="918">
          <cell r="BL918" t="str">
            <v>SAN JERÓNIMO</v>
          </cell>
        </row>
        <row r="919">
          <cell r="BL919" t="str">
            <v>SAN JOAQUÍN</v>
          </cell>
        </row>
        <row r="920">
          <cell r="BL920" t="str">
            <v>SAN JOSÉ</v>
          </cell>
        </row>
        <row r="921">
          <cell r="BL921" t="str">
            <v>SAN JOSÉ DE LA MONTAÑA</v>
          </cell>
        </row>
        <row r="922">
          <cell r="BL922" t="str">
            <v>SAN JOSÉ DE MIRANDA</v>
          </cell>
        </row>
        <row r="923">
          <cell r="BL923" t="str">
            <v>SAN JOSÉ DE PARE</v>
          </cell>
        </row>
        <row r="924">
          <cell r="BL924" t="str">
            <v>SAN JOSÉ DEL FRAGUA</v>
          </cell>
        </row>
        <row r="925">
          <cell r="BL925" t="str">
            <v>SAN JOSÉ DEL GUAVIARE</v>
          </cell>
        </row>
        <row r="926">
          <cell r="BL926" t="str">
            <v>SAN JOSÉ DEL PALMAR</v>
          </cell>
        </row>
        <row r="927">
          <cell r="BL927" t="str">
            <v>SAN JUAN DE ARAMA</v>
          </cell>
        </row>
        <row r="928">
          <cell r="BL928" t="str">
            <v>SAN JUAN DE BETULIA</v>
          </cell>
        </row>
        <row r="929">
          <cell r="BL929" t="str">
            <v>SAN JUAN DE RÍO SECO</v>
          </cell>
        </row>
        <row r="930">
          <cell r="BL930" t="str">
            <v>SAN JUAN DE URABÁ</v>
          </cell>
        </row>
        <row r="931">
          <cell r="BL931" t="str">
            <v>SAN JUAN DEL CESAR</v>
          </cell>
        </row>
        <row r="932">
          <cell r="BL932" t="str">
            <v>SAN JUAN NEPOMUCENO</v>
          </cell>
        </row>
        <row r="933">
          <cell r="BL933" t="str">
            <v>SAN JUANITO</v>
          </cell>
        </row>
        <row r="934">
          <cell r="BL934" t="str">
            <v>SAN LORENZO</v>
          </cell>
        </row>
        <row r="935">
          <cell r="BL935" t="str">
            <v>SAN LUIS</v>
          </cell>
        </row>
        <row r="936">
          <cell r="BL936" t="str">
            <v>SAN LUIS.</v>
          </cell>
        </row>
        <row r="937">
          <cell r="BL937" t="str">
            <v>SAN LUIS DE GACENO</v>
          </cell>
        </row>
        <row r="938">
          <cell r="BL938" t="str">
            <v>SAN LUIS DE PALENQUE</v>
          </cell>
        </row>
        <row r="939">
          <cell r="BL939" t="str">
            <v>SAN MARCOS</v>
          </cell>
        </row>
        <row r="940">
          <cell r="BL940" t="str">
            <v>SAN MARTÍN</v>
          </cell>
        </row>
        <row r="941">
          <cell r="BL941" t="str">
            <v>SAN MARTIN</v>
          </cell>
        </row>
        <row r="942">
          <cell r="BL942" t="str">
            <v>SAN MARTÍN DE LOBA</v>
          </cell>
        </row>
        <row r="943">
          <cell r="BL943" t="str">
            <v>SAN MATEO</v>
          </cell>
        </row>
        <row r="944">
          <cell r="BL944" t="str">
            <v>SAN MIGUEL</v>
          </cell>
        </row>
        <row r="945">
          <cell r="BL945" t="str">
            <v>SAN MIGUEL.</v>
          </cell>
        </row>
        <row r="946">
          <cell r="BL946" t="str">
            <v>SAN MIGUEL DE SEMA</v>
          </cell>
        </row>
        <row r="947">
          <cell r="BL947" t="str">
            <v>SAN ONOFRE</v>
          </cell>
        </row>
        <row r="948">
          <cell r="BL948" t="str">
            <v>SAN PABLO</v>
          </cell>
        </row>
        <row r="949">
          <cell r="BL949" t="str">
            <v>SAN PABLO.</v>
          </cell>
        </row>
        <row r="950">
          <cell r="BL950" t="str">
            <v>SAN PABLO DE BORBUR</v>
          </cell>
        </row>
        <row r="951">
          <cell r="BL951" t="str">
            <v>SAN PEDRO</v>
          </cell>
        </row>
        <row r="952">
          <cell r="BL952" t="str">
            <v>SAN PEDRO.</v>
          </cell>
        </row>
        <row r="953">
          <cell r="BL953" t="str">
            <v>.SAN PEDRO.</v>
          </cell>
        </row>
        <row r="954">
          <cell r="BL954" t="str">
            <v>SAN PEDRO DE CARTAGO</v>
          </cell>
        </row>
        <row r="955">
          <cell r="BL955" t="str">
            <v>SAN PEDRO DE URABA</v>
          </cell>
        </row>
        <row r="956">
          <cell r="BL956" t="str">
            <v>SAN PELAYO</v>
          </cell>
        </row>
        <row r="957">
          <cell r="BL957" t="str">
            <v>SAN RAFAEL</v>
          </cell>
        </row>
        <row r="958">
          <cell r="BL958" t="str">
            <v>SAN ROQUE</v>
          </cell>
        </row>
        <row r="959">
          <cell r="BL959" t="str">
            <v>SAN SEBASTIÁN</v>
          </cell>
        </row>
        <row r="960">
          <cell r="BL960" t="str">
            <v>SAN SEBASTIÁN DE BUENAVISTA</v>
          </cell>
        </row>
        <row r="961">
          <cell r="BL961" t="str">
            <v>SAN VICENTE</v>
          </cell>
        </row>
        <row r="962">
          <cell r="BL962" t="str">
            <v>SAN VICENTE DE CHUCURÍ</v>
          </cell>
        </row>
        <row r="963">
          <cell r="BL963" t="str">
            <v>SAN VICENTE DEL CAGUÁN</v>
          </cell>
        </row>
        <row r="964">
          <cell r="BL964" t="str">
            <v>SAN ZENÓN</v>
          </cell>
        </row>
        <row r="965">
          <cell r="BL965" t="str">
            <v>SANDONÁ</v>
          </cell>
        </row>
        <row r="966">
          <cell r="BL966" t="str">
            <v>SANTA ANA</v>
          </cell>
        </row>
        <row r="967">
          <cell r="BL967" t="str">
            <v>SANTA BARBARA</v>
          </cell>
        </row>
        <row r="968">
          <cell r="BL968" t="str">
            <v>SANTA BÁRBARA</v>
          </cell>
        </row>
        <row r="969">
          <cell r="BL969" t="str">
            <v>SANTA BÁRBARA.</v>
          </cell>
        </row>
        <row r="970">
          <cell r="BL970" t="str">
            <v>SANTA BÁRBARA DE PINTO</v>
          </cell>
        </row>
        <row r="971">
          <cell r="BL971" t="str">
            <v>SANTA CATALINA</v>
          </cell>
        </row>
        <row r="972">
          <cell r="BL972" t="str">
            <v>SANTA HELENA DEL OPÓN</v>
          </cell>
        </row>
        <row r="973">
          <cell r="BL973" t="str">
            <v>SANTA ISABEL</v>
          </cell>
        </row>
        <row r="974">
          <cell r="BL974" t="str">
            <v>SANTA LUCÍA</v>
          </cell>
        </row>
        <row r="975">
          <cell r="BL975" t="str">
            <v>SANTA MARIA</v>
          </cell>
        </row>
        <row r="976">
          <cell r="BL976" t="str">
            <v>SANTA MARÍA</v>
          </cell>
        </row>
        <row r="977">
          <cell r="BL977" t="str">
            <v>SANTA MARTA</v>
          </cell>
        </row>
        <row r="978">
          <cell r="BL978" t="str">
            <v>SANTA ROSA</v>
          </cell>
        </row>
        <row r="979">
          <cell r="BL979" t="str">
            <v>SANTA ROSA.</v>
          </cell>
        </row>
        <row r="980">
          <cell r="BL980" t="str">
            <v>SANTA ROSA DE CABAL</v>
          </cell>
        </row>
        <row r="981">
          <cell r="BL981" t="str">
            <v>SANTA ROSA DE OSOS</v>
          </cell>
        </row>
        <row r="982">
          <cell r="BL982" t="str">
            <v>SANTA ROSA DE VITERBO</v>
          </cell>
        </row>
        <row r="983">
          <cell r="BL983" t="str">
            <v>SANTA ROSA DEL SUR</v>
          </cell>
        </row>
        <row r="984">
          <cell r="BL984" t="str">
            <v>SANTA ROSALÍA</v>
          </cell>
        </row>
        <row r="985">
          <cell r="BL985" t="str">
            <v>SANTA SOFÍA</v>
          </cell>
        </row>
        <row r="986">
          <cell r="BL986" t="str">
            <v>SANTACRUZ</v>
          </cell>
        </row>
        <row r="987">
          <cell r="BL987" t="str">
            <v>SANTAFÉ DE ANTIOQUIA</v>
          </cell>
        </row>
        <row r="988">
          <cell r="BL988" t="str">
            <v>SANTANA</v>
          </cell>
        </row>
        <row r="989">
          <cell r="BL989" t="str">
            <v>SANTANDER DE QUILICHAO</v>
          </cell>
        </row>
        <row r="990">
          <cell r="BL990" t="str">
            <v>SANTIAGO</v>
          </cell>
        </row>
        <row r="991">
          <cell r="BL991" t="str">
            <v>SANTIAGO.</v>
          </cell>
        </row>
        <row r="992">
          <cell r="BL992" t="str">
            <v>SANTIAGO DE TOLÚ</v>
          </cell>
        </row>
        <row r="993">
          <cell r="BL993" t="str">
            <v>SANTO DOMINGO</v>
          </cell>
        </row>
        <row r="994">
          <cell r="BL994" t="str">
            <v>SANTO TOMÁS</v>
          </cell>
        </row>
        <row r="995">
          <cell r="BL995" t="str">
            <v>SANTUARIO</v>
          </cell>
        </row>
        <row r="996">
          <cell r="BL996" t="str">
            <v>SAPUYES</v>
          </cell>
        </row>
        <row r="997">
          <cell r="BL997" t="str">
            <v>SARAVENA</v>
          </cell>
        </row>
        <row r="998">
          <cell r="BL998" t="str">
            <v>SARDINATA</v>
          </cell>
        </row>
        <row r="999">
          <cell r="BL999" t="str">
            <v>SASAIMA</v>
          </cell>
        </row>
        <row r="1000">
          <cell r="BL1000" t="str">
            <v>SATIVANORTE</v>
          </cell>
        </row>
        <row r="1001">
          <cell r="BL1001" t="str">
            <v>SATIVASUR</v>
          </cell>
        </row>
        <row r="1002">
          <cell r="BL1002" t="str">
            <v>SEGOVIA</v>
          </cell>
        </row>
        <row r="1003">
          <cell r="BL1003" t="str">
            <v>SESQUILÉ</v>
          </cell>
        </row>
        <row r="1004">
          <cell r="BL1004" t="str">
            <v>SEVILLA</v>
          </cell>
        </row>
        <row r="1005">
          <cell r="BL1005" t="str">
            <v>SIACHOQUE</v>
          </cell>
        </row>
        <row r="1006">
          <cell r="BL1006" t="str">
            <v>SIBATÉ</v>
          </cell>
        </row>
        <row r="1007">
          <cell r="BL1007" t="str">
            <v>SIBUNDOY</v>
          </cell>
        </row>
        <row r="1008">
          <cell r="BL1008" t="str">
            <v>SILOS</v>
          </cell>
        </row>
        <row r="1009">
          <cell r="BL1009" t="str">
            <v>SILVANIA</v>
          </cell>
        </row>
        <row r="1010">
          <cell r="BL1010" t="str">
            <v>SILVIA</v>
          </cell>
        </row>
        <row r="1011">
          <cell r="BL1011" t="str">
            <v>SIMACOTA</v>
          </cell>
        </row>
        <row r="1012">
          <cell r="BL1012" t="str">
            <v>SIMIJACA</v>
          </cell>
        </row>
        <row r="1013">
          <cell r="BL1013" t="str">
            <v>SIMITÍ</v>
          </cell>
        </row>
        <row r="1014">
          <cell r="BL1014" t="str">
            <v>SINCÉ</v>
          </cell>
        </row>
        <row r="1015">
          <cell r="BL1015" t="str">
            <v>SINCELEJO</v>
          </cell>
        </row>
        <row r="1016">
          <cell r="BL1016" t="str">
            <v>SIPÍ</v>
          </cell>
        </row>
        <row r="1017">
          <cell r="BL1017" t="str">
            <v>SITIONUEVO</v>
          </cell>
        </row>
        <row r="1018">
          <cell r="BL1018" t="str">
            <v>SOACHA</v>
          </cell>
        </row>
        <row r="1019">
          <cell r="BL1019" t="str">
            <v>SOATÁ</v>
          </cell>
        </row>
        <row r="1020">
          <cell r="BL1020" t="str">
            <v>SOCHA</v>
          </cell>
        </row>
        <row r="1021">
          <cell r="BL1021" t="str">
            <v>SOCORRO</v>
          </cell>
        </row>
        <row r="1022">
          <cell r="BL1022" t="str">
            <v>SOCOTÁ</v>
          </cell>
        </row>
        <row r="1023">
          <cell r="BL1023" t="str">
            <v>SOGAMOSO</v>
          </cell>
        </row>
        <row r="1024">
          <cell r="BL1024" t="str">
            <v>SOLANO</v>
          </cell>
        </row>
        <row r="1025">
          <cell r="BL1025" t="str">
            <v>SOLEDAD</v>
          </cell>
        </row>
        <row r="1026">
          <cell r="BL1026" t="str">
            <v>SOLITA</v>
          </cell>
        </row>
        <row r="1027">
          <cell r="BL1027" t="str">
            <v>SOMONDOCO</v>
          </cell>
        </row>
        <row r="1028">
          <cell r="BL1028" t="str">
            <v>SONSON</v>
          </cell>
        </row>
        <row r="1029">
          <cell r="BL1029" t="str">
            <v>SOPETRÁN</v>
          </cell>
        </row>
        <row r="1030">
          <cell r="BL1030" t="str">
            <v>SOPLAVIENTO</v>
          </cell>
        </row>
        <row r="1031">
          <cell r="BL1031" t="str">
            <v>SOPÓ</v>
          </cell>
        </row>
        <row r="1032">
          <cell r="BL1032" t="str">
            <v>SORA</v>
          </cell>
        </row>
        <row r="1033">
          <cell r="BL1033" t="str">
            <v>SORACÁ</v>
          </cell>
        </row>
        <row r="1034">
          <cell r="BL1034" t="str">
            <v>SOTAQUIRÁ</v>
          </cell>
        </row>
        <row r="1035">
          <cell r="BL1035" t="str">
            <v>SOTARA</v>
          </cell>
        </row>
        <row r="1036">
          <cell r="BL1036" t="str">
            <v>SUAITA</v>
          </cell>
        </row>
        <row r="1037">
          <cell r="BL1037" t="str">
            <v>SUAN</v>
          </cell>
        </row>
        <row r="1038">
          <cell r="BL1038" t="str">
            <v>SUÁREZ</v>
          </cell>
        </row>
        <row r="1039">
          <cell r="BL1039" t="str">
            <v>SUAREZ</v>
          </cell>
        </row>
        <row r="1040">
          <cell r="BL1040" t="str">
            <v>SUAZA</v>
          </cell>
        </row>
        <row r="1041">
          <cell r="BL1041" t="str">
            <v>SUBACHOQUE</v>
          </cell>
        </row>
        <row r="1042">
          <cell r="BL1042" t="str">
            <v>SUCRE.</v>
          </cell>
        </row>
        <row r="1043">
          <cell r="BL1043" t="str">
            <v>SUCRE</v>
          </cell>
        </row>
        <row r="1044">
          <cell r="BL1044" t="str">
            <v>.SUCRE</v>
          </cell>
        </row>
        <row r="1045">
          <cell r="BL1045" t="str">
            <v>SUESCA</v>
          </cell>
        </row>
        <row r="1046">
          <cell r="BL1046" t="str">
            <v>SUPATÁ</v>
          </cell>
        </row>
        <row r="1047">
          <cell r="BL1047" t="str">
            <v>SUPÍA</v>
          </cell>
        </row>
        <row r="1048">
          <cell r="BL1048" t="str">
            <v>SURATÁ</v>
          </cell>
        </row>
        <row r="1049">
          <cell r="BL1049" t="str">
            <v>SUSA</v>
          </cell>
        </row>
        <row r="1050">
          <cell r="BL1050" t="str">
            <v>SUSACÓN</v>
          </cell>
        </row>
        <row r="1051">
          <cell r="BL1051" t="str">
            <v>SUTAMARCHÁN</v>
          </cell>
        </row>
        <row r="1052">
          <cell r="BL1052" t="str">
            <v>SUTATAUSA</v>
          </cell>
        </row>
        <row r="1053">
          <cell r="BL1053" t="str">
            <v>SUTATENZA</v>
          </cell>
        </row>
        <row r="1054">
          <cell r="BL1054" t="str">
            <v>TABIO</v>
          </cell>
        </row>
        <row r="1055">
          <cell r="BL1055" t="str">
            <v>TADÓ</v>
          </cell>
        </row>
        <row r="1056">
          <cell r="BL1056" t="str">
            <v>TALAIGUA NUEVO</v>
          </cell>
        </row>
        <row r="1057">
          <cell r="BL1057" t="str">
            <v>TAMALAMEQUE</v>
          </cell>
        </row>
        <row r="1058">
          <cell r="BL1058" t="str">
            <v>TÁMARA</v>
          </cell>
        </row>
        <row r="1059">
          <cell r="BL1059" t="str">
            <v>TAME</v>
          </cell>
        </row>
        <row r="1060">
          <cell r="BL1060" t="str">
            <v>TÁMESIS</v>
          </cell>
        </row>
        <row r="1061">
          <cell r="BL1061" t="str">
            <v>TAMINANGO</v>
          </cell>
        </row>
        <row r="1062">
          <cell r="BL1062" t="str">
            <v>TANGUA</v>
          </cell>
        </row>
        <row r="1063">
          <cell r="BL1063" t="str">
            <v>TARAIRA</v>
          </cell>
        </row>
        <row r="1064">
          <cell r="BL1064" t="str">
            <v>TARAPACÁ</v>
          </cell>
        </row>
        <row r="1065">
          <cell r="BL1065" t="str">
            <v>TARAZÁ</v>
          </cell>
        </row>
        <row r="1066">
          <cell r="BL1066" t="str">
            <v>TARQUI</v>
          </cell>
        </row>
        <row r="1067">
          <cell r="BL1067" t="str">
            <v>TARSO</v>
          </cell>
        </row>
        <row r="1068">
          <cell r="BL1068" t="str">
            <v>TASCO</v>
          </cell>
        </row>
        <row r="1069">
          <cell r="BL1069" t="str">
            <v>TAURAMENA</v>
          </cell>
        </row>
        <row r="1070">
          <cell r="BL1070" t="str">
            <v>TAUSA</v>
          </cell>
        </row>
        <row r="1071">
          <cell r="BL1071" t="str">
            <v>TELLO</v>
          </cell>
        </row>
        <row r="1072">
          <cell r="BL1072" t="str">
            <v>TENA</v>
          </cell>
        </row>
        <row r="1073">
          <cell r="BL1073" t="str">
            <v>TENERIFE</v>
          </cell>
        </row>
        <row r="1074">
          <cell r="BL1074" t="str">
            <v>TENJO</v>
          </cell>
        </row>
        <row r="1075">
          <cell r="BL1075" t="str">
            <v>TENZA</v>
          </cell>
        </row>
        <row r="1076">
          <cell r="BL1076" t="str">
            <v>TEORAMA</v>
          </cell>
        </row>
        <row r="1077">
          <cell r="BL1077" t="str">
            <v>TERUEL</v>
          </cell>
        </row>
        <row r="1078">
          <cell r="BL1078" t="str">
            <v>TESALIA</v>
          </cell>
        </row>
        <row r="1079">
          <cell r="BL1079" t="str">
            <v>TIBACUY</v>
          </cell>
        </row>
        <row r="1080">
          <cell r="BL1080" t="str">
            <v>TIBANÁ</v>
          </cell>
        </row>
        <row r="1081">
          <cell r="BL1081" t="str">
            <v>TIBASOSA</v>
          </cell>
        </row>
        <row r="1082">
          <cell r="BL1082" t="str">
            <v>TIBIRITA</v>
          </cell>
        </row>
        <row r="1083">
          <cell r="BL1083" t="str">
            <v>TIBÚ</v>
          </cell>
        </row>
        <row r="1084">
          <cell r="BL1084" t="str">
            <v>TIERRALTA</v>
          </cell>
        </row>
        <row r="1085">
          <cell r="BL1085" t="str">
            <v>TIMANÁ</v>
          </cell>
        </row>
        <row r="1086">
          <cell r="BL1086" t="str">
            <v>TIMBÍO</v>
          </cell>
        </row>
        <row r="1087">
          <cell r="BL1087" t="str">
            <v>TIMBIQUÍ</v>
          </cell>
        </row>
        <row r="1088">
          <cell r="BL1088" t="str">
            <v>TINJACÁ</v>
          </cell>
        </row>
        <row r="1089">
          <cell r="BL1089" t="str">
            <v>TIPACOQUE</v>
          </cell>
        </row>
        <row r="1090">
          <cell r="BL1090" t="str">
            <v>TIQUISIO</v>
          </cell>
        </row>
        <row r="1091">
          <cell r="BL1091" t="str">
            <v>TITIRIBÍ</v>
          </cell>
        </row>
        <row r="1092">
          <cell r="BL1092" t="str">
            <v>TOCA</v>
          </cell>
        </row>
        <row r="1093">
          <cell r="BL1093" t="str">
            <v>TOCAIMA</v>
          </cell>
        </row>
        <row r="1094">
          <cell r="BL1094" t="str">
            <v>TOCANCIPÁ</v>
          </cell>
        </row>
        <row r="1095">
          <cell r="BL1095" t="str">
            <v>TOGÜÍ</v>
          </cell>
        </row>
        <row r="1096">
          <cell r="BL1096" t="str">
            <v>TOLEDO</v>
          </cell>
        </row>
        <row r="1097">
          <cell r="BL1097" t="str">
            <v>TOLEDO.</v>
          </cell>
        </row>
        <row r="1098">
          <cell r="BL1098" t="str">
            <v>TOLÚ VIEJO</v>
          </cell>
        </row>
        <row r="1099">
          <cell r="BL1099" t="str">
            <v>TONA</v>
          </cell>
        </row>
        <row r="1100">
          <cell r="BL1100" t="str">
            <v>TÓPAGA</v>
          </cell>
        </row>
        <row r="1101">
          <cell r="BL1101" t="str">
            <v>TOPAIPÍ</v>
          </cell>
        </row>
        <row r="1102">
          <cell r="BL1102" t="str">
            <v>TORIBIO</v>
          </cell>
        </row>
        <row r="1103">
          <cell r="BL1103" t="str">
            <v>TORO</v>
          </cell>
        </row>
        <row r="1104">
          <cell r="BL1104" t="str">
            <v>TOTA</v>
          </cell>
        </row>
        <row r="1105">
          <cell r="BL1105" t="str">
            <v>TOTORÓ</v>
          </cell>
        </row>
        <row r="1106">
          <cell r="BL1106" t="str">
            <v>TRINIDAD</v>
          </cell>
        </row>
        <row r="1107">
          <cell r="BL1107" t="str">
            <v>TRUJILLO</v>
          </cell>
        </row>
        <row r="1108">
          <cell r="BL1108" t="str">
            <v>TUBARÁ</v>
          </cell>
        </row>
        <row r="1109">
          <cell r="BL1109" t="str">
            <v>TULUÁ</v>
          </cell>
        </row>
        <row r="1110">
          <cell r="BL1110" t="str">
            <v>TUMACO</v>
          </cell>
        </row>
        <row r="1111">
          <cell r="BL1111" t="str">
            <v>TUNJA</v>
          </cell>
        </row>
        <row r="1112">
          <cell r="BL1112" t="str">
            <v>TUNUNGUÁ</v>
          </cell>
        </row>
        <row r="1113">
          <cell r="BL1113" t="str">
            <v>TÚQUERRES</v>
          </cell>
        </row>
        <row r="1114">
          <cell r="BL1114" t="str">
            <v>TURBACO</v>
          </cell>
        </row>
        <row r="1115">
          <cell r="BL1115" t="str">
            <v>TURBANÁ</v>
          </cell>
        </row>
        <row r="1116">
          <cell r="BL1116" t="str">
            <v>TURBO</v>
          </cell>
        </row>
        <row r="1117">
          <cell r="BL1117" t="str">
            <v>TURMEQUÉ</v>
          </cell>
        </row>
        <row r="1118">
          <cell r="BL1118" t="str">
            <v>TUTA</v>
          </cell>
        </row>
        <row r="1119">
          <cell r="BL1119" t="str">
            <v>TUTAZÁ</v>
          </cell>
        </row>
        <row r="1120">
          <cell r="BL1120" t="str">
            <v>UBALÁ</v>
          </cell>
        </row>
        <row r="1121">
          <cell r="BL1121" t="str">
            <v>UBAQUE</v>
          </cell>
        </row>
        <row r="1122">
          <cell r="BL1122" t="str">
            <v>ULLOA</v>
          </cell>
        </row>
        <row r="1123">
          <cell r="BL1123" t="str">
            <v>UMBITA</v>
          </cell>
        </row>
        <row r="1124">
          <cell r="BL1124" t="str">
            <v>UNE</v>
          </cell>
        </row>
        <row r="1125">
          <cell r="BL1125" t="str">
            <v>UNGUÍA</v>
          </cell>
        </row>
        <row r="1126">
          <cell r="BL1126" t="str">
            <v>UNIÓN PANAMERICANA</v>
          </cell>
        </row>
        <row r="1127">
          <cell r="BL1127" t="str">
            <v>URAMITA</v>
          </cell>
        </row>
        <row r="1128">
          <cell r="BL1128" t="str">
            <v>URIBE</v>
          </cell>
        </row>
        <row r="1129">
          <cell r="BL1129" t="str">
            <v>URIBIA</v>
          </cell>
        </row>
        <row r="1130">
          <cell r="BL1130" t="str">
            <v>URRAO</v>
          </cell>
        </row>
        <row r="1131">
          <cell r="BL1131" t="str">
            <v>URUMITA</v>
          </cell>
        </row>
        <row r="1132">
          <cell r="BL1132" t="str">
            <v>USIACURÍ</v>
          </cell>
        </row>
        <row r="1133">
          <cell r="BL1133" t="str">
            <v>ÚTICA</v>
          </cell>
        </row>
        <row r="1134">
          <cell r="BL1134" t="str">
            <v>VALDIVIA</v>
          </cell>
        </row>
        <row r="1135">
          <cell r="BL1135" t="str">
            <v>VALENCIA</v>
          </cell>
        </row>
        <row r="1136">
          <cell r="BL1136" t="str">
            <v>VALLE DE SAN JOSÉ</v>
          </cell>
        </row>
        <row r="1137">
          <cell r="BL1137" t="str">
            <v>VALLE DE SAN JUAN</v>
          </cell>
        </row>
        <row r="1138">
          <cell r="BL1138" t="str">
            <v>VALLE DEL GUAMUEZ</v>
          </cell>
        </row>
        <row r="1139">
          <cell r="BL1139" t="str">
            <v>VALLEDUPAR</v>
          </cell>
        </row>
        <row r="1140">
          <cell r="BL1140" t="str">
            <v>VALPARAÍSO</v>
          </cell>
        </row>
        <row r="1141">
          <cell r="BL1141" t="str">
            <v>VALPARAÍSO</v>
          </cell>
        </row>
        <row r="1142">
          <cell r="BL1142" t="str">
            <v>VEGACHÍ</v>
          </cell>
        </row>
        <row r="1143">
          <cell r="BL1143" t="str">
            <v>VÉLEZ</v>
          </cell>
        </row>
        <row r="1144">
          <cell r="BL1144" t="str">
            <v>VENADILLO</v>
          </cell>
        </row>
        <row r="1145">
          <cell r="BL1145" t="str">
            <v>VENECIA</v>
          </cell>
        </row>
        <row r="1146">
          <cell r="BL1146" t="str">
            <v>VENECIA.</v>
          </cell>
        </row>
        <row r="1147">
          <cell r="BL1147" t="str">
            <v>VENTAQUEMADA</v>
          </cell>
        </row>
        <row r="1148">
          <cell r="BL1148" t="str">
            <v>VERGARA</v>
          </cell>
        </row>
        <row r="1149">
          <cell r="BL1149" t="str">
            <v>VERSALLES</v>
          </cell>
        </row>
        <row r="1150">
          <cell r="BL1150" t="str">
            <v>VETAS</v>
          </cell>
        </row>
        <row r="1151">
          <cell r="BL1151" t="str">
            <v>VIANÍ</v>
          </cell>
        </row>
        <row r="1152">
          <cell r="BL1152" t="str">
            <v>VICTORIA</v>
          </cell>
        </row>
        <row r="1153">
          <cell r="BL1153" t="str">
            <v>VIGÍA DEL FUERTE</v>
          </cell>
        </row>
        <row r="1154">
          <cell r="BL1154" t="str">
            <v>VIJES</v>
          </cell>
        </row>
        <row r="1155">
          <cell r="BL1155" t="str">
            <v>VILLA CARO</v>
          </cell>
        </row>
        <row r="1156">
          <cell r="BL1156" t="str">
            <v>VILLA DE LEYVA</v>
          </cell>
        </row>
        <row r="1157">
          <cell r="BL1157" t="str">
            <v>VILLA DE SAN DIEGO DE UBATE</v>
          </cell>
        </row>
        <row r="1158">
          <cell r="BL1158" t="str">
            <v>VILLA DEL ROSARIO</v>
          </cell>
        </row>
        <row r="1159">
          <cell r="BL1159" t="str">
            <v>VILLA RICA</v>
          </cell>
        </row>
        <row r="1160">
          <cell r="BL1160" t="str">
            <v>VILLAGARZÓN</v>
          </cell>
        </row>
        <row r="1161">
          <cell r="BL1161" t="str">
            <v>VILLAGÓMEZ</v>
          </cell>
        </row>
        <row r="1162">
          <cell r="BL1162" t="str">
            <v>VILLAHERMOSA</v>
          </cell>
        </row>
        <row r="1163">
          <cell r="BL1163" t="str">
            <v>VILLAMARÍA</v>
          </cell>
        </row>
        <row r="1164">
          <cell r="BL1164" t="str">
            <v>VILLANUEVA</v>
          </cell>
        </row>
        <row r="1165">
          <cell r="BL1165" t="str">
            <v>VILLANUEVA.</v>
          </cell>
        </row>
        <row r="1166">
          <cell r="BL1166" t="str">
            <v>.VILLANUEVA</v>
          </cell>
        </row>
        <row r="1167">
          <cell r="BL1167" t="str">
            <v>.VILLANUEVA.</v>
          </cell>
        </row>
        <row r="1168">
          <cell r="BL1168" t="str">
            <v>VILLAPINZÓN</v>
          </cell>
        </row>
        <row r="1169">
          <cell r="BL1169" t="str">
            <v>VILLARRICA</v>
          </cell>
        </row>
        <row r="1170">
          <cell r="BL1170" t="str">
            <v>VILLAVICENCIO</v>
          </cell>
        </row>
        <row r="1171">
          <cell r="BL1171" t="str">
            <v>VILLAVIEJA</v>
          </cell>
        </row>
        <row r="1172">
          <cell r="BL1172" t="str">
            <v>VILLETA</v>
          </cell>
        </row>
        <row r="1173">
          <cell r="BL1173" t="str">
            <v>VIOTÁ</v>
          </cell>
        </row>
        <row r="1174">
          <cell r="BL1174" t="str">
            <v>VIRACACHÁ</v>
          </cell>
        </row>
        <row r="1175">
          <cell r="BL1175" t="str">
            <v>VISTAHERMOSA</v>
          </cell>
        </row>
        <row r="1176">
          <cell r="BL1176" t="str">
            <v>VITERBO</v>
          </cell>
        </row>
        <row r="1177">
          <cell r="BL1177" t="str">
            <v>YACOPÍ</v>
          </cell>
        </row>
        <row r="1178">
          <cell r="BL1178" t="str">
            <v>YACUANQUER</v>
          </cell>
        </row>
        <row r="1179">
          <cell r="BL1179" t="str">
            <v>YAGUARÁ</v>
          </cell>
        </row>
        <row r="1180">
          <cell r="BL1180" t="str">
            <v>YALÍ</v>
          </cell>
        </row>
        <row r="1181">
          <cell r="BL1181" t="str">
            <v>YARUMAL</v>
          </cell>
        </row>
        <row r="1182">
          <cell r="BL1182" t="str">
            <v>YAVARATÉ</v>
          </cell>
        </row>
        <row r="1183">
          <cell r="BL1183" t="str">
            <v>YOLOMBÓ</v>
          </cell>
        </row>
        <row r="1184">
          <cell r="BL1184" t="str">
            <v>YONDÓ</v>
          </cell>
        </row>
        <row r="1185">
          <cell r="BL1185" t="str">
            <v>YOPAL</v>
          </cell>
        </row>
        <row r="1186">
          <cell r="BL1186" t="str">
            <v>YOTOCO</v>
          </cell>
        </row>
        <row r="1187">
          <cell r="BL1187" t="str">
            <v>YUMBO</v>
          </cell>
        </row>
        <row r="1188">
          <cell r="BL1188" t="str">
            <v>ZAMBRANO</v>
          </cell>
        </row>
        <row r="1189">
          <cell r="BL1189" t="str">
            <v>ZAPATOCA</v>
          </cell>
        </row>
        <row r="1190">
          <cell r="BL1190" t="str">
            <v>ZAPAYÁN</v>
          </cell>
        </row>
        <row r="1191">
          <cell r="BL1191" t="str">
            <v>ZARAGOZA</v>
          </cell>
        </row>
        <row r="1192">
          <cell r="BL1192" t="str">
            <v>ZARZAL</v>
          </cell>
        </row>
        <row r="1193">
          <cell r="BL1193" t="str">
            <v>ZETAQUIRA</v>
          </cell>
        </row>
        <row r="1194">
          <cell r="BL1194" t="str">
            <v>ZIPACÓN</v>
          </cell>
        </row>
        <row r="1195">
          <cell r="BL1195" t="str">
            <v>ZIPAQUIRÁ</v>
          </cell>
        </row>
        <row r="1196">
          <cell r="BL1196" t="str">
            <v>ZONA BANANERA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C.C.</v>
          </cell>
        </row>
        <row r="3">
          <cell r="B3" t="str">
            <v>NIT</v>
          </cell>
        </row>
        <row r="6">
          <cell r="B6" t="str">
            <v>URBANO</v>
          </cell>
        </row>
        <row r="7">
          <cell r="B7" t="str">
            <v>RURAL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ciones"/>
      <sheetName val="Informe"/>
      <sheetName val="Estudio de Mercado "/>
      <sheetName val="Costos de Reposición"/>
      <sheetName val="Capitalización Directa"/>
      <sheetName val="Anexo 2 Leasing Bancolombia"/>
      <sheetName val="Fitto y Corvini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L3" t="str">
            <v>Contrato &gt;1 año</v>
          </cell>
        </row>
        <row r="4">
          <cell r="L4" t="str">
            <v>Contrato &lt;1 año</v>
          </cell>
        </row>
        <row r="5">
          <cell r="L5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0"/>
  <sheetViews>
    <sheetView showGridLines="0" tabSelected="1" view="pageBreakPreview" zoomScale="130" zoomScaleNormal="78" zoomScaleSheetLayoutView="130" zoomScalePageLayoutView="115" workbookViewId="0">
      <selection activeCell="C311" sqref="C311:H311"/>
    </sheetView>
  </sheetViews>
  <sheetFormatPr defaultColWidth="8.25" defaultRowHeight="11.25" x14ac:dyDescent="0.25"/>
  <cols>
    <col min="1" max="8" width="12.5" style="116" customWidth="1"/>
    <col min="9" max="10" width="9" style="116" customWidth="1"/>
    <col min="11" max="16384" width="8.25" style="116"/>
  </cols>
  <sheetData>
    <row r="1" spans="1:9" s="181" customFormat="1" ht="28.5" customHeight="1" x14ac:dyDescent="0.25">
      <c r="A1" s="420" t="s">
        <v>422</v>
      </c>
      <c r="B1" s="420"/>
      <c r="C1" s="420"/>
      <c r="D1" s="420"/>
      <c r="E1" s="420"/>
      <c r="F1" s="420"/>
      <c r="G1" s="420"/>
      <c r="H1" s="420"/>
    </row>
    <row r="2" spans="1:9" ht="13.9" customHeight="1" x14ac:dyDescent="0.25"/>
    <row r="3" spans="1:9" ht="14.25" customHeight="1" x14ac:dyDescent="0.25">
      <c r="B3" s="180"/>
      <c r="C3" s="180"/>
      <c r="D3" s="180"/>
      <c r="E3" s="180"/>
      <c r="F3" s="180"/>
      <c r="G3" s="180"/>
    </row>
    <row r="4" spans="1:9" ht="13.9" customHeight="1" x14ac:dyDescent="0.25"/>
    <row r="5" spans="1:9" ht="14.25" customHeight="1" x14ac:dyDescent="0.25"/>
    <row r="6" spans="1:9" ht="14.25" customHeight="1" x14ac:dyDescent="0.25">
      <c r="B6" s="179"/>
      <c r="C6" s="178"/>
      <c r="D6" s="178"/>
      <c r="E6" s="178"/>
      <c r="F6" s="178"/>
      <c r="G6" s="177"/>
      <c r="I6" s="174" t="s">
        <v>421</v>
      </c>
    </row>
    <row r="7" spans="1:9" ht="14.25" customHeight="1" x14ac:dyDescent="0.25">
      <c r="B7" s="176"/>
      <c r="G7" s="175"/>
      <c r="H7" s="143"/>
      <c r="I7" s="174" t="s">
        <v>420</v>
      </c>
    </row>
    <row r="8" spans="1:9" ht="13.9" customHeight="1" x14ac:dyDescent="0.25">
      <c r="A8" s="142"/>
      <c r="B8" s="176"/>
      <c r="G8" s="175"/>
      <c r="H8" s="117"/>
    </row>
    <row r="9" spans="1:9" ht="12.6" customHeight="1" x14ac:dyDescent="0.25">
      <c r="A9" s="142"/>
      <c r="B9" s="176"/>
      <c r="G9" s="175"/>
      <c r="H9" s="117"/>
    </row>
    <row r="10" spans="1:9" ht="12.6" customHeight="1" x14ac:dyDescent="0.25">
      <c r="A10" s="117"/>
      <c r="B10" s="333"/>
      <c r="C10" s="334"/>
      <c r="D10" s="334"/>
      <c r="E10" s="117"/>
      <c r="F10" s="117"/>
      <c r="G10" s="173"/>
      <c r="H10" s="117"/>
    </row>
    <row r="11" spans="1:9" ht="12.6" customHeight="1" x14ac:dyDescent="0.25">
      <c r="A11" s="117"/>
      <c r="B11" s="172"/>
      <c r="C11" s="171"/>
      <c r="D11" s="171"/>
      <c r="E11" s="166"/>
      <c r="F11" s="170"/>
      <c r="G11" s="169"/>
      <c r="H11" s="117"/>
    </row>
    <row r="12" spans="1:9" ht="12.6" customHeight="1" x14ac:dyDescent="0.25">
      <c r="A12" s="117"/>
      <c r="B12" s="167"/>
      <c r="C12" s="168"/>
      <c r="D12" s="168"/>
      <c r="E12" s="166"/>
      <c r="F12" s="166"/>
      <c r="G12" s="165"/>
      <c r="H12" s="117"/>
    </row>
    <row r="13" spans="1:9" ht="13.9" customHeight="1" x14ac:dyDescent="0.25">
      <c r="A13" s="117"/>
      <c r="B13" s="167"/>
      <c r="C13" s="166"/>
      <c r="D13" s="166"/>
      <c r="E13" s="166"/>
      <c r="F13" s="166"/>
      <c r="G13" s="165"/>
      <c r="H13" s="117"/>
    </row>
    <row r="14" spans="1:9" ht="13.9" customHeight="1" x14ac:dyDescent="0.25">
      <c r="A14" s="117"/>
      <c r="B14" s="167"/>
      <c r="C14" s="166" t="s">
        <v>90</v>
      </c>
      <c r="D14" s="166"/>
      <c r="E14" s="166"/>
      <c r="F14" s="166"/>
      <c r="G14" s="165"/>
      <c r="H14" s="117"/>
    </row>
    <row r="15" spans="1:9" ht="13.9" customHeight="1" x14ac:dyDescent="0.25">
      <c r="A15" s="117"/>
      <c r="B15" s="167"/>
      <c r="C15" s="166"/>
      <c r="D15" s="166"/>
      <c r="E15" s="166"/>
      <c r="F15" s="166"/>
      <c r="G15" s="165"/>
      <c r="H15" s="117"/>
    </row>
    <row r="16" spans="1:9" ht="13.9" customHeight="1" x14ac:dyDescent="0.25">
      <c r="A16" s="117"/>
      <c r="B16" s="167"/>
      <c r="C16" s="166"/>
      <c r="D16" s="166"/>
      <c r="E16" s="166"/>
      <c r="F16" s="166"/>
      <c r="G16" s="165"/>
      <c r="H16" s="117"/>
    </row>
    <row r="17" spans="1:8" ht="13.9" customHeight="1" x14ac:dyDescent="0.25">
      <c r="A17" s="117"/>
      <c r="B17" s="167"/>
      <c r="C17" s="166"/>
      <c r="D17" s="166"/>
      <c r="E17" s="166"/>
      <c r="F17" s="166"/>
      <c r="G17" s="165"/>
      <c r="H17" s="117"/>
    </row>
    <row r="18" spans="1:8" ht="13.9" customHeight="1" x14ac:dyDescent="0.25">
      <c r="A18" s="117"/>
      <c r="B18" s="167"/>
      <c r="C18" s="166"/>
      <c r="D18" s="166"/>
      <c r="E18" s="166"/>
      <c r="F18" s="166"/>
      <c r="G18" s="165"/>
      <c r="H18" s="117"/>
    </row>
    <row r="19" spans="1:8" ht="13.9" customHeight="1" x14ac:dyDescent="0.25">
      <c r="A19" s="117"/>
      <c r="B19" s="167"/>
      <c r="C19" s="166"/>
      <c r="D19" s="166"/>
      <c r="E19" s="166"/>
      <c r="F19" s="166"/>
      <c r="G19" s="165"/>
      <c r="H19" s="117"/>
    </row>
    <row r="20" spans="1:8" ht="13.9" customHeight="1" x14ac:dyDescent="0.25">
      <c r="A20" s="117"/>
      <c r="B20" s="167"/>
      <c r="C20" s="166"/>
      <c r="D20" s="166"/>
      <c r="E20" s="166"/>
      <c r="F20" s="166"/>
      <c r="G20" s="165"/>
      <c r="H20" s="117"/>
    </row>
    <row r="21" spans="1:8" ht="13.9" customHeight="1" x14ac:dyDescent="0.25">
      <c r="A21" s="117"/>
      <c r="B21" s="167"/>
      <c r="C21" s="166"/>
      <c r="D21" s="166"/>
      <c r="E21" s="166"/>
      <c r="F21" s="166"/>
      <c r="G21" s="165"/>
      <c r="H21" s="117"/>
    </row>
    <row r="22" spans="1:8" ht="13.9" customHeight="1" x14ac:dyDescent="0.25">
      <c r="A22" s="117"/>
      <c r="B22" s="167"/>
      <c r="C22" s="166"/>
      <c r="D22" s="166"/>
      <c r="E22" s="166"/>
      <c r="F22" s="166"/>
      <c r="G22" s="165"/>
      <c r="H22" s="117"/>
    </row>
    <row r="23" spans="1:8" ht="13.9" customHeight="1" x14ac:dyDescent="0.25">
      <c r="A23" s="117"/>
      <c r="B23" s="167"/>
      <c r="C23" s="166"/>
      <c r="D23" s="166"/>
      <c r="E23" s="166"/>
      <c r="F23" s="166"/>
      <c r="G23" s="165"/>
      <c r="H23" s="117"/>
    </row>
    <row r="24" spans="1:8" ht="13.9" customHeight="1" x14ac:dyDescent="0.25">
      <c r="A24" s="117"/>
      <c r="B24" s="164"/>
      <c r="C24" s="163"/>
      <c r="D24" s="163"/>
      <c r="E24" s="163"/>
      <c r="F24" s="163"/>
      <c r="G24" s="162"/>
      <c r="H24" s="117"/>
    </row>
    <row r="25" spans="1:8" ht="13.9" customHeight="1" x14ac:dyDescent="0.25">
      <c r="A25" s="117"/>
      <c r="B25" s="164"/>
      <c r="C25" s="163"/>
      <c r="D25" s="163"/>
      <c r="E25" s="163"/>
      <c r="F25" s="163"/>
      <c r="G25" s="162"/>
      <c r="H25" s="117"/>
    </row>
    <row r="26" spans="1:8" ht="13.9" customHeight="1" x14ac:dyDescent="0.25">
      <c r="A26" s="117"/>
      <c r="B26" s="164"/>
      <c r="C26" s="163"/>
      <c r="D26" s="163"/>
      <c r="E26" s="163"/>
      <c r="F26" s="163"/>
      <c r="G26" s="162"/>
      <c r="H26" s="117"/>
    </row>
    <row r="27" spans="1:8" ht="13.9" customHeight="1" x14ac:dyDescent="0.25">
      <c r="A27" s="117"/>
      <c r="B27" s="161"/>
      <c r="C27" s="160"/>
      <c r="D27" s="160"/>
      <c r="E27" s="160"/>
      <c r="F27" s="160"/>
      <c r="G27" s="159"/>
      <c r="H27" s="117"/>
    </row>
    <row r="28" spans="1:8" ht="13.9" customHeight="1" x14ac:dyDescent="0.25">
      <c r="A28" s="117"/>
      <c r="H28" s="117"/>
    </row>
    <row r="29" spans="1:8" ht="13.9" customHeight="1" x14ac:dyDescent="0.25">
      <c r="A29" s="117"/>
      <c r="H29" s="117"/>
    </row>
    <row r="30" spans="1:8" ht="13.9" customHeight="1" x14ac:dyDescent="0.25">
      <c r="A30" s="117"/>
      <c r="H30" s="117"/>
    </row>
    <row r="31" spans="1:8" ht="13.9" customHeight="1" x14ac:dyDescent="0.25">
      <c r="A31" s="117"/>
      <c r="H31" s="117"/>
    </row>
    <row r="32" spans="1:8" ht="13.9" customHeight="1" x14ac:dyDescent="0.25">
      <c r="A32" s="117"/>
      <c r="H32" s="117"/>
    </row>
    <row r="33" spans="1:11" ht="13.9" customHeight="1" x14ac:dyDescent="0.25">
      <c r="A33" s="117"/>
      <c r="H33" s="117"/>
    </row>
    <row r="34" spans="1:11" ht="13.9" customHeight="1" x14ac:dyDescent="0.25">
      <c r="A34" s="117"/>
      <c r="B34" s="158"/>
      <c r="C34" s="157"/>
      <c r="D34" s="157"/>
      <c r="E34" s="157"/>
      <c r="F34" s="157"/>
      <c r="G34" s="157"/>
      <c r="H34" s="117"/>
    </row>
    <row r="35" spans="1:11" ht="13.9" customHeight="1" x14ac:dyDescent="0.25">
      <c r="A35" s="117"/>
      <c r="B35" s="158"/>
      <c r="C35" s="157"/>
      <c r="D35" s="157"/>
      <c r="E35" s="157"/>
      <c r="F35" s="157"/>
      <c r="G35" s="157"/>
      <c r="H35" s="117"/>
    </row>
    <row r="36" spans="1:11" ht="13.9" customHeight="1" x14ac:dyDescent="0.25">
      <c r="A36" s="117"/>
      <c r="B36" s="158"/>
      <c r="C36" s="157"/>
      <c r="D36" s="157"/>
      <c r="E36" s="157"/>
      <c r="F36" s="157"/>
      <c r="G36" s="157"/>
      <c r="H36" s="117"/>
      <c r="K36" s="116" t="s">
        <v>651</v>
      </c>
    </row>
    <row r="37" spans="1:11" ht="13.9" customHeight="1" x14ac:dyDescent="0.25">
      <c r="A37" s="117"/>
      <c r="B37" s="158"/>
      <c r="C37" s="157"/>
      <c r="D37" s="157"/>
      <c r="E37" s="157"/>
      <c r="F37" s="157"/>
      <c r="G37" s="157"/>
      <c r="H37" s="117"/>
    </row>
    <row r="38" spans="1:11" ht="13.9" customHeight="1" x14ac:dyDescent="0.25">
      <c r="A38" s="117"/>
      <c r="B38" s="158"/>
      <c r="C38" s="157"/>
      <c r="D38" s="157"/>
      <c r="E38" s="157"/>
      <c r="F38" s="157"/>
      <c r="G38" s="157"/>
      <c r="H38" s="117"/>
    </row>
    <row r="39" spans="1:11" ht="13.9" customHeight="1" x14ac:dyDescent="0.25">
      <c r="A39" s="117"/>
      <c r="B39" s="158"/>
      <c r="C39" s="157"/>
      <c r="D39" s="157"/>
      <c r="E39" s="157"/>
      <c r="F39" s="157"/>
      <c r="G39" s="157"/>
      <c r="H39" s="117"/>
    </row>
    <row r="40" spans="1:11" ht="13.9" customHeight="1" x14ac:dyDescent="0.25">
      <c r="A40" s="117"/>
      <c r="B40" s="156"/>
      <c r="C40" s="425" t="s">
        <v>419</v>
      </c>
      <c r="D40" s="425"/>
      <c r="E40" s="441">
        <f>mercado!C44</f>
        <v>0</v>
      </c>
      <c r="F40" s="441"/>
      <c r="G40" s="441"/>
      <c r="H40" s="117"/>
    </row>
    <row r="41" spans="1:11" ht="13.9" customHeight="1" x14ac:dyDescent="0.25">
      <c r="A41" s="117"/>
      <c r="B41" s="156"/>
      <c r="C41" s="419" t="s">
        <v>445</v>
      </c>
      <c r="D41" s="419"/>
      <c r="E41" s="441">
        <f>mercado!C45</f>
        <v>0</v>
      </c>
      <c r="F41" s="441"/>
      <c r="G41" s="441"/>
      <c r="H41" s="117"/>
    </row>
    <row r="42" spans="1:11" ht="13.9" customHeight="1" x14ac:dyDescent="0.25">
      <c r="A42" s="117"/>
      <c r="B42" s="156"/>
      <c r="C42" s="425" t="s">
        <v>418</v>
      </c>
      <c r="D42" s="425"/>
      <c r="E42" s="441">
        <f>+mercado!C56</f>
        <v>0</v>
      </c>
      <c r="F42" s="441"/>
      <c r="G42" s="441"/>
      <c r="H42" s="117"/>
    </row>
    <row r="43" spans="1:11" ht="13.9" customHeight="1" x14ac:dyDescent="0.25">
      <c r="A43" s="117"/>
      <c r="B43" s="156"/>
      <c r="C43" s="425" t="s">
        <v>417</v>
      </c>
      <c r="D43" s="425" t="s">
        <v>417</v>
      </c>
      <c r="E43" s="441">
        <f>mercado!C57</f>
        <v>0</v>
      </c>
      <c r="F43" s="441"/>
      <c r="G43" s="441"/>
      <c r="H43" s="117"/>
    </row>
    <row r="44" spans="1:11" ht="13.9" customHeight="1" x14ac:dyDescent="0.25">
      <c r="A44" s="117"/>
      <c r="B44" s="156"/>
      <c r="C44" s="425" t="s">
        <v>416</v>
      </c>
      <c r="D44" s="425"/>
      <c r="E44" s="441">
        <f>mercado!C58</f>
        <v>0</v>
      </c>
      <c r="F44" s="441"/>
      <c r="G44" s="190"/>
      <c r="H44" s="117"/>
    </row>
    <row r="45" spans="1:11" ht="13.9" customHeight="1" x14ac:dyDescent="0.25">
      <c r="A45" s="117"/>
      <c r="B45" s="156"/>
      <c r="C45" s="425" t="s">
        <v>415</v>
      </c>
      <c r="D45" s="425"/>
      <c r="E45" s="441">
        <f>mercado!C59</f>
        <v>0</v>
      </c>
      <c r="F45" s="441"/>
      <c r="G45" s="190"/>
      <c r="H45" s="117"/>
    </row>
    <row r="46" spans="1:11" ht="13.9" customHeight="1" x14ac:dyDescent="0.25">
      <c r="A46" s="117"/>
      <c r="B46" s="156"/>
      <c r="C46" s="419" t="s">
        <v>414</v>
      </c>
      <c r="D46" s="419"/>
      <c r="E46" s="441">
        <f>mercado!C60</f>
        <v>0</v>
      </c>
      <c r="F46" s="441"/>
      <c r="G46" s="441"/>
      <c r="H46" s="117"/>
    </row>
    <row r="47" spans="1:11" ht="13.9" customHeight="1" x14ac:dyDescent="0.25">
      <c r="A47" s="117"/>
      <c r="B47" s="156"/>
      <c r="C47" s="419" t="s">
        <v>413</v>
      </c>
      <c r="D47" s="419"/>
      <c r="E47" s="441">
        <f>mercado!C61</f>
        <v>0</v>
      </c>
      <c r="F47" s="441"/>
      <c r="G47" s="441"/>
      <c r="H47" s="117"/>
    </row>
    <row r="48" spans="1:11" ht="13.9" customHeight="1" x14ac:dyDescent="0.25">
      <c r="A48" s="117"/>
      <c r="B48" s="156"/>
      <c r="C48" s="419" t="s">
        <v>412</v>
      </c>
      <c r="D48" s="419"/>
      <c r="E48" s="441">
        <f>mercado!C10</f>
        <v>0</v>
      </c>
      <c r="F48" s="441"/>
      <c r="G48" s="441"/>
      <c r="H48" s="117"/>
    </row>
    <row r="49" spans="1:8" ht="13.9" customHeight="1" x14ac:dyDescent="0.25">
      <c r="A49" s="117"/>
      <c r="B49" s="156"/>
      <c r="C49" s="211" t="s">
        <v>448</v>
      </c>
      <c r="D49" s="211"/>
      <c r="E49" s="441">
        <f>mercado!C11</f>
        <v>0</v>
      </c>
      <c r="F49" s="441"/>
      <c r="G49" s="441"/>
      <c r="H49" s="117"/>
    </row>
    <row r="50" spans="1:8" ht="13.9" customHeight="1" x14ac:dyDescent="0.25">
      <c r="A50" s="117"/>
      <c r="B50" s="156"/>
      <c r="C50" s="425" t="s">
        <v>447</v>
      </c>
      <c r="D50" s="425"/>
      <c r="E50" s="453">
        <f>mercado!C14</f>
        <v>0</v>
      </c>
      <c r="F50" s="453"/>
      <c r="G50" s="190"/>
      <c r="H50" s="117"/>
    </row>
    <row r="51" spans="1:8" ht="13.9" customHeight="1" x14ac:dyDescent="0.25">
      <c r="A51" s="117"/>
      <c r="B51" s="156"/>
      <c r="C51" s="454"/>
      <c r="D51" s="454"/>
      <c r="E51" s="454"/>
      <c r="F51" s="155"/>
      <c r="G51" s="117"/>
      <c r="H51" s="117"/>
    </row>
    <row r="52" spans="1:8" ht="13.9" customHeight="1" x14ac:dyDescent="0.25">
      <c r="A52" s="151"/>
      <c r="B52" s="154"/>
      <c r="C52" s="153"/>
      <c r="D52" s="153"/>
      <c r="E52" s="153"/>
      <c r="F52" s="152"/>
      <c r="G52" s="151"/>
      <c r="H52" s="151"/>
    </row>
    <row r="53" spans="1:8" ht="7.15" customHeight="1" x14ac:dyDescent="0.25">
      <c r="A53" s="151"/>
      <c r="B53" s="154"/>
      <c r="C53" s="153"/>
      <c r="D53" s="153"/>
      <c r="E53" s="153"/>
      <c r="F53" s="152"/>
      <c r="G53" s="151"/>
      <c r="H53" s="151"/>
    </row>
    <row r="54" spans="1:8" ht="13.9" hidden="1" customHeight="1" x14ac:dyDescent="0.25">
      <c r="A54" s="151"/>
      <c r="B54" s="154"/>
      <c r="C54" s="153"/>
      <c r="D54" s="153"/>
      <c r="E54" s="153"/>
      <c r="F54" s="152"/>
      <c r="G54" s="151"/>
      <c r="H54" s="151"/>
    </row>
    <row r="55" spans="1:8" ht="13.9" hidden="1" customHeight="1" x14ac:dyDescent="0.25">
      <c r="A55" s="151"/>
      <c r="B55" s="154"/>
      <c r="C55" s="153"/>
      <c r="D55" s="153"/>
      <c r="E55" s="153"/>
      <c r="F55" s="152"/>
      <c r="G55" s="151"/>
      <c r="H55" s="151"/>
    </row>
    <row r="56" spans="1:8" ht="13.9" customHeight="1" x14ac:dyDescent="0.25">
      <c r="A56" s="151"/>
      <c r="B56" s="154"/>
      <c r="C56" s="153"/>
      <c r="D56" s="153"/>
      <c r="E56" s="153"/>
      <c r="F56" s="152"/>
      <c r="G56" s="151"/>
      <c r="H56" s="151"/>
    </row>
    <row r="57" spans="1:8" ht="28.5" customHeight="1" x14ac:dyDescent="0.25">
      <c r="A57" s="420" t="s">
        <v>411</v>
      </c>
      <c r="B57" s="420"/>
      <c r="C57" s="420"/>
      <c r="D57" s="420"/>
      <c r="E57" s="420"/>
      <c r="F57" s="420"/>
      <c r="G57" s="420"/>
      <c r="H57" s="420"/>
    </row>
    <row r="58" spans="1:8" ht="14.25" customHeight="1" x14ac:dyDescent="0.25">
      <c r="A58" s="117"/>
      <c r="B58" s="117"/>
      <c r="C58" s="117"/>
      <c r="D58" s="117"/>
      <c r="E58" s="117"/>
      <c r="F58" s="117"/>
      <c r="G58" s="117"/>
      <c r="H58" s="117"/>
    </row>
    <row r="59" spans="1:8" ht="14.25" customHeight="1" x14ac:dyDescent="0.25">
      <c r="A59" s="446" t="s">
        <v>404</v>
      </c>
      <c r="B59" s="446"/>
      <c r="C59" s="446"/>
      <c r="D59" s="446"/>
      <c r="E59" s="137"/>
      <c r="F59" s="137"/>
      <c r="G59" s="137"/>
      <c r="H59" s="137"/>
    </row>
    <row r="60" spans="1:8" ht="14.25" customHeight="1" x14ac:dyDescent="0.25">
      <c r="A60" s="425" t="s">
        <v>403</v>
      </c>
      <c r="B60" s="425"/>
      <c r="C60" s="441">
        <f>mercado!C44</f>
        <v>0</v>
      </c>
      <c r="D60" s="441"/>
      <c r="E60" s="441"/>
      <c r="F60" s="441"/>
      <c r="G60" s="441"/>
      <c r="H60" s="441"/>
    </row>
    <row r="61" spans="1:8" ht="10.15" customHeight="1" x14ac:dyDescent="0.25">
      <c r="A61" s="425" t="s">
        <v>402</v>
      </c>
      <c r="B61" s="425"/>
      <c r="C61" s="441">
        <f>mercado!C46</f>
        <v>0</v>
      </c>
      <c r="D61" s="441"/>
      <c r="E61" s="441"/>
      <c r="F61" s="441"/>
      <c r="G61" s="441"/>
      <c r="H61" s="441"/>
    </row>
    <row r="62" spans="1:8" ht="14.45" customHeight="1" x14ac:dyDescent="0.25">
      <c r="A62" s="425" t="s">
        <v>401</v>
      </c>
      <c r="B62" s="425"/>
      <c r="C62" s="441">
        <f>mercado!C48</f>
        <v>0</v>
      </c>
      <c r="D62" s="441"/>
      <c r="E62" s="441"/>
      <c r="F62" s="441"/>
      <c r="G62" s="441"/>
      <c r="H62" s="441"/>
    </row>
    <row r="63" spans="1:8" ht="14.25" customHeight="1" x14ac:dyDescent="0.25">
      <c r="A63" s="425" t="s">
        <v>446</v>
      </c>
      <c r="B63" s="425"/>
      <c r="C63" s="447">
        <f>mercado!C45</f>
        <v>0</v>
      </c>
      <c r="D63" s="447"/>
      <c r="E63" s="447"/>
      <c r="F63" s="447"/>
      <c r="G63" s="447"/>
      <c r="H63" s="447"/>
    </row>
    <row r="64" spans="1:8" ht="14.25" customHeight="1" x14ac:dyDescent="0.25">
      <c r="A64" s="425" t="s">
        <v>400</v>
      </c>
      <c r="B64" s="425"/>
      <c r="C64" s="442">
        <f>mercado!C50</f>
        <v>0</v>
      </c>
      <c r="D64" s="441"/>
      <c r="E64" s="441"/>
      <c r="F64" s="441"/>
      <c r="G64" s="441"/>
      <c r="H64" s="441"/>
    </row>
    <row r="65" spans="1:8" ht="14.25" customHeight="1" x14ac:dyDescent="0.25">
      <c r="A65" s="425" t="s">
        <v>399</v>
      </c>
      <c r="B65" s="425"/>
      <c r="C65" s="442">
        <f>mercado!C51</f>
        <v>0</v>
      </c>
      <c r="D65" s="441"/>
      <c r="E65" s="441"/>
      <c r="F65" s="441"/>
      <c r="G65" s="441"/>
      <c r="H65" s="441"/>
    </row>
    <row r="66" spans="1:8" ht="14.25" customHeight="1" x14ac:dyDescent="0.25">
      <c r="A66" s="446" t="s">
        <v>487</v>
      </c>
      <c r="B66" s="446"/>
      <c r="C66" s="446"/>
      <c r="D66" s="446"/>
      <c r="E66" s="137"/>
      <c r="F66" s="137"/>
      <c r="G66" s="137"/>
      <c r="H66" s="137"/>
    </row>
    <row r="67" spans="1:8" ht="19.149999999999999" customHeight="1" x14ac:dyDescent="0.25">
      <c r="A67" s="425" t="s">
        <v>343</v>
      </c>
      <c r="B67" s="425"/>
      <c r="C67" s="443">
        <f>mercado!C52</f>
        <v>0</v>
      </c>
      <c r="D67" s="443"/>
      <c r="E67" s="119"/>
      <c r="F67" s="119"/>
      <c r="G67" s="119"/>
      <c r="H67" s="119"/>
    </row>
    <row r="68" spans="1:8" ht="14.25" customHeight="1" x14ac:dyDescent="0.25">
      <c r="A68" s="425" t="s">
        <v>488</v>
      </c>
      <c r="B68" s="425"/>
      <c r="C68" s="340">
        <f>mercado!C14</f>
        <v>0</v>
      </c>
      <c r="D68" s="195"/>
      <c r="E68" s="119"/>
      <c r="F68" s="119"/>
      <c r="G68" s="119"/>
      <c r="H68" s="119"/>
    </row>
    <row r="69" spans="1:8" ht="14.25" customHeight="1" x14ac:dyDescent="0.25">
      <c r="A69" s="425" t="s">
        <v>489</v>
      </c>
      <c r="B69" s="425"/>
      <c r="C69" s="443">
        <f>+E48</f>
        <v>0</v>
      </c>
      <c r="D69" s="444"/>
      <c r="E69" s="119"/>
      <c r="F69" s="119"/>
      <c r="G69" s="119"/>
      <c r="H69" s="119"/>
    </row>
    <row r="70" spans="1:8" ht="14.25" customHeight="1" x14ac:dyDescent="0.25">
      <c r="A70" s="425" t="s">
        <v>448</v>
      </c>
      <c r="B70" s="425"/>
      <c r="C70" s="341">
        <f>+E49</f>
        <v>0</v>
      </c>
      <c r="D70" s="195"/>
      <c r="E70" s="119"/>
      <c r="F70" s="119"/>
      <c r="G70" s="119"/>
      <c r="H70" s="119"/>
    </row>
    <row r="71" spans="1:8" ht="14.25" customHeight="1" x14ac:dyDescent="0.25">
      <c r="C71" s="144"/>
      <c r="D71" s="144"/>
      <c r="E71" s="119"/>
      <c r="F71" s="119"/>
      <c r="G71" s="119"/>
      <c r="H71" s="119"/>
    </row>
    <row r="72" spans="1:8" ht="14.25" customHeight="1" x14ac:dyDescent="0.25">
      <c r="A72" s="150"/>
      <c r="B72" s="150"/>
      <c r="C72" s="144"/>
      <c r="D72" s="144"/>
      <c r="E72" s="119"/>
      <c r="F72" s="119"/>
      <c r="G72" s="119"/>
      <c r="H72" s="119"/>
    </row>
    <row r="73" spans="1:8" ht="10.15" customHeight="1" x14ac:dyDescent="0.25">
      <c r="A73" s="446" t="s">
        <v>398</v>
      </c>
      <c r="B73" s="446"/>
      <c r="C73" s="446"/>
      <c r="D73" s="446"/>
      <c r="E73" s="137"/>
      <c r="F73" s="137"/>
      <c r="G73" s="137"/>
      <c r="H73" s="137"/>
    </row>
    <row r="74" spans="1:8" ht="13.9" hidden="1" customHeight="1" x14ac:dyDescent="0.25">
      <c r="A74" s="149"/>
      <c r="B74" s="149"/>
      <c r="C74" s="119"/>
      <c r="D74" s="119"/>
      <c r="E74" s="119"/>
      <c r="F74" s="119"/>
      <c r="G74" s="119"/>
      <c r="H74" s="119"/>
    </row>
    <row r="75" spans="1:8" ht="13.9" customHeight="1" x14ac:dyDescent="0.25">
      <c r="A75" s="149"/>
      <c r="B75" s="149"/>
      <c r="C75" s="119"/>
      <c r="D75" s="119"/>
      <c r="E75" s="119"/>
      <c r="F75" s="119"/>
      <c r="G75" s="119"/>
      <c r="H75" s="119"/>
    </row>
    <row r="76" spans="1:8" ht="13.9" customHeight="1" x14ac:dyDescent="0.25">
      <c r="A76" s="149"/>
      <c r="B76" s="149"/>
      <c r="C76" s="190" t="s">
        <v>449</v>
      </c>
      <c r="D76" s="119"/>
      <c r="E76" s="119"/>
      <c r="F76" s="119"/>
      <c r="G76" s="119"/>
      <c r="H76" s="119"/>
    </row>
    <row r="77" spans="1:8" ht="13.9" customHeight="1" x14ac:dyDescent="0.25">
      <c r="A77" s="149"/>
      <c r="B77" s="149"/>
      <c r="C77" s="119" t="s">
        <v>450</v>
      </c>
      <c r="D77" s="119"/>
      <c r="E77" s="119"/>
      <c r="F77" s="119"/>
      <c r="G77" s="119"/>
      <c r="H77" s="119"/>
    </row>
    <row r="78" spans="1:8" ht="13.9" customHeight="1" x14ac:dyDescent="0.25">
      <c r="A78" s="149"/>
      <c r="B78" s="149"/>
      <c r="D78" s="119"/>
      <c r="E78" s="119"/>
      <c r="F78" s="119"/>
      <c r="G78" s="119"/>
      <c r="H78" s="119"/>
    </row>
    <row r="79" spans="1:8" ht="13.9" customHeight="1" x14ac:dyDescent="0.25">
      <c r="A79" s="149"/>
      <c r="B79" s="149"/>
      <c r="C79" s="119" t="s">
        <v>491</v>
      </c>
      <c r="D79" s="119"/>
      <c r="E79" s="119"/>
      <c r="F79" s="119"/>
      <c r="G79" s="119"/>
      <c r="H79" s="119"/>
    </row>
    <row r="80" spans="1:8" ht="13.9" customHeight="1" x14ac:dyDescent="0.25">
      <c r="A80" s="149"/>
      <c r="B80" s="149"/>
      <c r="C80" s="119"/>
      <c r="D80" s="119"/>
      <c r="E80" s="119"/>
      <c r="F80" s="119"/>
      <c r="G80" s="119"/>
      <c r="H80" s="119"/>
    </row>
    <row r="81" spans="1:8" ht="13.9" customHeight="1" x14ac:dyDescent="0.25">
      <c r="A81" s="149"/>
      <c r="B81" s="149"/>
      <c r="C81" s="119"/>
      <c r="D81" s="119"/>
      <c r="E81" s="119"/>
      <c r="F81" s="119"/>
      <c r="G81" s="119"/>
      <c r="H81" s="119"/>
    </row>
    <row r="82" spans="1:8" ht="13.9" customHeight="1" x14ac:dyDescent="0.25">
      <c r="A82" s="149"/>
      <c r="B82" s="149"/>
      <c r="C82" s="119"/>
      <c r="D82" s="119"/>
      <c r="E82" s="119"/>
      <c r="F82" s="119"/>
      <c r="G82" s="119"/>
      <c r="H82" s="119"/>
    </row>
    <row r="83" spans="1:8" ht="13.9" customHeight="1" x14ac:dyDescent="0.25">
      <c r="A83" s="149"/>
      <c r="B83" s="149"/>
      <c r="C83" s="119"/>
      <c r="D83" s="119"/>
      <c r="E83" s="119"/>
      <c r="F83" s="119"/>
      <c r="G83" s="119"/>
      <c r="H83" s="119"/>
    </row>
    <row r="84" spans="1:8" ht="13.9" customHeight="1" x14ac:dyDescent="0.25">
      <c r="A84" s="149"/>
      <c r="B84" s="149"/>
      <c r="C84" s="119"/>
      <c r="D84" s="119"/>
      <c r="E84" s="119"/>
      <c r="F84" s="119"/>
      <c r="G84" s="119"/>
      <c r="H84" s="119"/>
    </row>
    <row r="85" spans="1:8" ht="13.9" customHeight="1" x14ac:dyDescent="0.25">
      <c r="A85" s="149"/>
      <c r="B85" s="149"/>
      <c r="D85" s="119"/>
      <c r="E85" s="119"/>
      <c r="F85" s="119"/>
      <c r="G85" s="119"/>
      <c r="H85" s="119"/>
    </row>
    <row r="86" spans="1:8" ht="13.9" customHeight="1" x14ac:dyDescent="0.25">
      <c r="A86" s="149"/>
      <c r="B86" s="149"/>
      <c r="D86" s="119"/>
      <c r="E86" s="119"/>
      <c r="F86" s="119"/>
      <c r="G86" s="119"/>
      <c r="H86" s="119"/>
    </row>
    <row r="87" spans="1:8" ht="13.9" customHeight="1" x14ac:dyDescent="0.25">
      <c r="A87" s="149"/>
      <c r="B87" s="149"/>
      <c r="C87" s="119"/>
      <c r="D87" s="119"/>
      <c r="E87" s="119"/>
      <c r="F87" s="119"/>
      <c r="G87" s="119"/>
      <c r="H87" s="119"/>
    </row>
    <row r="88" spans="1:8" ht="13.9" customHeight="1" x14ac:dyDescent="0.25">
      <c r="A88" s="149"/>
      <c r="B88" s="149"/>
      <c r="C88" s="119"/>
      <c r="D88" s="119"/>
      <c r="E88" s="119"/>
      <c r="F88" s="119"/>
      <c r="G88" s="119"/>
      <c r="H88" s="119"/>
    </row>
    <row r="89" spans="1:8" ht="13.9" customHeight="1" x14ac:dyDescent="0.25">
      <c r="A89" s="149"/>
      <c r="B89" s="149"/>
      <c r="C89" s="119"/>
      <c r="D89" s="119"/>
      <c r="E89" s="119"/>
      <c r="F89" s="119"/>
      <c r="G89" s="119"/>
      <c r="H89" s="119"/>
    </row>
    <row r="90" spans="1:8" ht="13.9" customHeight="1" x14ac:dyDescent="0.25">
      <c r="A90" s="149"/>
      <c r="B90" s="149"/>
      <c r="C90" s="119"/>
      <c r="D90" s="119"/>
      <c r="E90" s="119"/>
      <c r="F90" s="119"/>
      <c r="G90" s="119"/>
      <c r="H90" s="119"/>
    </row>
    <row r="91" spans="1:8" ht="13.9" customHeight="1" x14ac:dyDescent="0.25">
      <c r="A91" s="149"/>
      <c r="B91" s="149"/>
      <c r="C91" s="119"/>
      <c r="D91" s="119"/>
      <c r="E91" s="119"/>
      <c r="F91" s="119"/>
      <c r="G91" s="119"/>
      <c r="H91" s="119"/>
    </row>
    <row r="92" spans="1:8" ht="12.75" x14ac:dyDescent="0.25">
      <c r="A92" s="149"/>
      <c r="B92" s="149"/>
      <c r="C92" s="119"/>
      <c r="D92" s="119"/>
      <c r="E92" s="119"/>
      <c r="F92" s="119"/>
      <c r="G92" s="119"/>
      <c r="H92" s="119"/>
    </row>
    <row r="93" spans="1:8" ht="12.75" x14ac:dyDescent="0.25">
      <c r="A93" s="149"/>
      <c r="B93" s="149"/>
      <c r="C93" s="119"/>
      <c r="D93" s="119"/>
      <c r="E93" s="119"/>
      <c r="F93" s="119"/>
      <c r="G93" s="119"/>
      <c r="H93" s="119"/>
    </row>
    <row r="94" spans="1:8" ht="12.75" x14ac:dyDescent="0.25">
      <c r="A94" s="149"/>
      <c r="B94" s="149"/>
      <c r="C94" s="119"/>
      <c r="D94" s="119"/>
      <c r="E94" s="119"/>
      <c r="F94" s="119"/>
      <c r="G94" s="119"/>
      <c r="H94" s="119"/>
    </row>
    <row r="95" spans="1:8" ht="12.75" x14ac:dyDescent="0.25">
      <c r="A95" s="149"/>
      <c r="B95" s="149"/>
      <c r="C95" s="119"/>
      <c r="D95" s="119"/>
      <c r="E95" s="119"/>
      <c r="F95" s="119"/>
      <c r="G95" s="119"/>
      <c r="H95" s="119"/>
    </row>
    <row r="96" spans="1:8" ht="14.25" customHeight="1" x14ac:dyDescent="0.25">
      <c r="A96" s="446" t="s">
        <v>452</v>
      </c>
      <c r="B96" s="446"/>
      <c r="C96" s="446"/>
      <c r="D96" s="446"/>
      <c r="E96" s="446"/>
      <c r="F96" s="446"/>
      <c r="G96" s="446"/>
      <c r="H96" s="446"/>
    </row>
    <row r="97" spans="1:8" ht="13.9" customHeight="1" x14ac:dyDescent="0.25">
      <c r="A97" s="448" t="s">
        <v>406</v>
      </c>
      <c r="B97" s="448"/>
      <c r="C97" s="448"/>
      <c r="D97" s="448"/>
      <c r="E97" s="448"/>
      <c r="F97" s="448"/>
      <c r="G97" s="448"/>
      <c r="H97" s="448"/>
    </row>
    <row r="98" spans="1:8" ht="13.9" customHeight="1" x14ac:dyDescent="0.25">
      <c r="A98" s="437" t="s">
        <v>405</v>
      </c>
      <c r="B98" s="437"/>
      <c r="C98" s="437"/>
      <c r="D98" s="437"/>
      <c r="E98" s="437"/>
      <c r="F98" s="437"/>
      <c r="G98" s="437"/>
      <c r="H98" s="437"/>
    </row>
    <row r="99" spans="1:8" ht="13.9" customHeight="1" x14ac:dyDescent="0.25"/>
    <row r="100" spans="1:8" ht="29.25" customHeight="1" x14ac:dyDescent="0.25">
      <c r="A100" s="420" t="s">
        <v>397</v>
      </c>
      <c r="B100" s="420"/>
      <c r="C100" s="420"/>
      <c r="D100" s="420"/>
      <c r="E100" s="420"/>
      <c r="F100" s="420"/>
      <c r="G100" s="420"/>
      <c r="H100" s="420"/>
    </row>
    <row r="101" spans="1:8" ht="14.25" customHeight="1" x14ac:dyDescent="0.25">
      <c r="A101" s="117"/>
      <c r="B101" s="117"/>
      <c r="C101" s="117"/>
      <c r="D101" s="117"/>
      <c r="E101" s="117"/>
      <c r="F101" s="117"/>
      <c r="G101" s="117"/>
      <c r="H101" s="117"/>
    </row>
    <row r="102" spans="1:8" ht="14.25" customHeight="1" x14ac:dyDescent="0.25">
      <c r="A102" s="446" t="s">
        <v>451</v>
      </c>
      <c r="B102" s="446"/>
      <c r="C102" s="446"/>
      <c r="D102" s="446"/>
      <c r="E102" s="137"/>
      <c r="F102" s="137"/>
      <c r="G102" s="137"/>
      <c r="H102" s="137"/>
    </row>
    <row r="103" spans="1:8" ht="14.25" customHeight="1" x14ac:dyDescent="0.25">
      <c r="A103" s="425" t="s">
        <v>409</v>
      </c>
      <c r="B103" s="425"/>
      <c r="C103" s="441">
        <f>mercado!C54</f>
        <v>0</v>
      </c>
      <c r="D103" s="441"/>
      <c r="E103" s="441"/>
      <c r="F103" s="441"/>
      <c r="G103" s="441"/>
      <c r="H103" s="441"/>
    </row>
    <row r="104" spans="1:8" ht="14.25" customHeight="1" x14ac:dyDescent="0.25">
      <c r="A104" s="425" t="s">
        <v>410</v>
      </c>
      <c r="B104" s="425"/>
      <c r="C104" s="442">
        <f>mercado!C120</f>
        <v>0</v>
      </c>
      <c r="D104" s="441"/>
      <c r="E104" s="441"/>
      <c r="F104" s="441"/>
      <c r="G104" s="441"/>
      <c r="H104" s="441"/>
    </row>
    <row r="105" spans="1:8" ht="14.25" customHeight="1" x14ac:dyDescent="0.25">
      <c r="A105" s="425" t="s">
        <v>492</v>
      </c>
      <c r="B105" s="425"/>
      <c r="C105" s="442">
        <f>mercado!C121</f>
        <v>0</v>
      </c>
      <c r="D105" s="441"/>
      <c r="E105" s="441"/>
      <c r="F105" s="441"/>
      <c r="G105" s="441"/>
      <c r="H105" s="441"/>
    </row>
    <row r="106" spans="1:8" ht="14.25" customHeight="1" x14ac:dyDescent="0.25">
      <c r="A106" s="425" t="s">
        <v>493</v>
      </c>
      <c r="B106" s="425"/>
      <c r="C106" s="442">
        <f>mercado!C122</f>
        <v>0</v>
      </c>
      <c r="D106" s="441"/>
      <c r="E106" s="441"/>
      <c r="F106" s="441"/>
      <c r="G106" s="441"/>
      <c r="H106" s="441"/>
    </row>
    <row r="107" spans="1:8" ht="14.25" customHeight="1" x14ac:dyDescent="0.25">
      <c r="A107" s="425" t="s">
        <v>494</v>
      </c>
      <c r="B107" s="425"/>
      <c r="C107" s="441" t="str">
        <f>mercado!F120</f>
        <v>VIVIENDA</v>
      </c>
      <c r="D107" s="441"/>
      <c r="E107" s="441"/>
      <c r="F107" s="441"/>
      <c r="G107" s="441"/>
      <c r="H107" s="441"/>
    </row>
    <row r="108" spans="1:8" ht="14.25" customHeight="1" x14ac:dyDescent="0.25">
      <c r="A108" s="425" t="s">
        <v>495</v>
      </c>
      <c r="B108" s="425"/>
      <c r="C108" s="441">
        <f>mercado!F121</f>
        <v>0</v>
      </c>
      <c r="D108" s="441"/>
      <c r="E108" s="441"/>
      <c r="F108" s="441"/>
      <c r="G108" s="441"/>
      <c r="H108" s="441"/>
    </row>
    <row r="109" spans="1:8" ht="14.25" customHeight="1" x14ac:dyDescent="0.25">
      <c r="A109" s="425" t="s">
        <v>496</v>
      </c>
      <c r="B109" s="425"/>
      <c r="C109" s="441">
        <f>mercado!F122</f>
        <v>0</v>
      </c>
      <c r="D109" s="441"/>
      <c r="E109" s="441"/>
      <c r="F109" s="441"/>
      <c r="G109" s="441"/>
      <c r="H109" s="441"/>
    </row>
    <row r="110" spans="1:8" ht="14.25" customHeight="1" x14ac:dyDescent="0.25">
      <c r="A110" s="425" t="s">
        <v>408</v>
      </c>
      <c r="B110" s="425"/>
      <c r="C110" s="441">
        <f>mercado!C104</f>
        <v>0</v>
      </c>
      <c r="D110" s="441"/>
      <c r="E110" s="441"/>
      <c r="F110" s="441"/>
      <c r="G110" s="441"/>
      <c r="H110" s="441"/>
    </row>
    <row r="111" spans="1:8" ht="14.25" customHeight="1" x14ac:dyDescent="0.25">
      <c r="A111" s="425" t="s">
        <v>497</v>
      </c>
      <c r="B111" s="425"/>
      <c r="C111" s="442">
        <f>mercado!C62</f>
        <v>0</v>
      </c>
      <c r="D111" s="441"/>
      <c r="E111" s="441"/>
      <c r="F111" s="441"/>
      <c r="G111" s="441"/>
      <c r="H111" s="441"/>
    </row>
    <row r="112" spans="1:8" ht="13.9" customHeight="1" x14ac:dyDescent="0.25">
      <c r="A112" s="425" t="s">
        <v>498</v>
      </c>
      <c r="B112" s="425"/>
      <c r="C112" s="442">
        <f>mercado!C68</f>
        <v>0</v>
      </c>
      <c r="D112" s="441"/>
      <c r="E112" s="441"/>
      <c r="F112" s="441"/>
      <c r="G112" s="441"/>
      <c r="H112" s="441"/>
    </row>
    <row r="113" spans="1:8" ht="14.25" customHeight="1" x14ac:dyDescent="0.25">
      <c r="A113" s="425" t="s">
        <v>499</v>
      </c>
      <c r="B113" s="425"/>
      <c r="C113" s="342">
        <f>mercado!C69</f>
        <v>0</v>
      </c>
      <c r="D113" s="343"/>
      <c r="E113" s="343"/>
      <c r="F113" s="343"/>
      <c r="G113" s="343"/>
      <c r="H113" s="118"/>
    </row>
    <row r="114" spans="1:8" ht="11.45" customHeight="1" x14ac:dyDescent="0.25">
      <c r="A114" s="119"/>
      <c r="B114" s="123"/>
      <c r="C114" s="243"/>
      <c r="D114" s="124"/>
      <c r="E114" s="124"/>
      <c r="F114" s="124"/>
      <c r="G114" s="124"/>
      <c r="H114" s="117"/>
    </row>
    <row r="115" spans="1:8" ht="13.9" hidden="1" customHeight="1" x14ac:dyDescent="0.25">
      <c r="A115" s="117"/>
      <c r="B115" s="124"/>
      <c r="C115" s="124"/>
      <c r="D115" s="124"/>
      <c r="E115" s="124"/>
      <c r="F115" s="124"/>
      <c r="G115" s="124"/>
      <c r="H115" s="117"/>
    </row>
    <row r="116" spans="1:8" ht="14.25" customHeight="1" x14ac:dyDescent="0.25">
      <c r="A116" s="416" t="s">
        <v>396</v>
      </c>
      <c r="B116" s="452"/>
      <c r="C116" s="452"/>
      <c r="D116" s="452"/>
      <c r="E116" s="452"/>
      <c r="F116" s="452"/>
      <c r="G116" s="452"/>
      <c r="H116" s="416"/>
    </row>
    <row r="117" spans="1:8" ht="14.25" customHeight="1" x14ac:dyDescent="0.25">
      <c r="A117" s="146"/>
      <c r="B117" s="148"/>
      <c r="C117" s="148"/>
      <c r="D117" s="148"/>
      <c r="E117" s="148"/>
      <c r="F117" s="148"/>
      <c r="G117" s="148"/>
      <c r="H117" s="146"/>
    </row>
    <row r="118" spans="1:8" ht="14.25" customHeight="1" x14ac:dyDescent="0.25">
      <c r="A118" s="146"/>
      <c r="B118" s="469" t="s">
        <v>395</v>
      </c>
      <c r="C118" s="470"/>
      <c r="D118" s="147" t="s">
        <v>394</v>
      </c>
      <c r="E118" s="147" t="s">
        <v>327</v>
      </c>
      <c r="F118" s="449" t="s">
        <v>619</v>
      </c>
      <c r="G118" s="449"/>
      <c r="H118" s="146"/>
    </row>
    <row r="119" spans="1:8" ht="13.15" customHeight="1" x14ac:dyDescent="0.25">
      <c r="A119" s="144"/>
      <c r="B119" s="434" t="str">
        <f>mercado!C132</f>
        <v>AREA CUBIERTA</v>
      </c>
      <c r="C119" s="435"/>
      <c r="D119" s="230">
        <f>mercado!G132</f>
        <v>0</v>
      </c>
      <c r="E119" s="145">
        <f>mercado!F132</f>
        <v>0</v>
      </c>
      <c r="F119" s="434">
        <f>+mercado!H132</f>
        <v>0</v>
      </c>
      <c r="G119" s="435"/>
      <c r="H119" s="144"/>
    </row>
    <row r="120" spans="1:8" ht="13.15" customHeight="1" x14ac:dyDescent="0.25">
      <c r="A120" s="144"/>
      <c r="B120" s="434" t="e">
        <f>mercado!#REF!</f>
        <v>#REF!</v>
      </c>
      <c r="C120" s="435"/>
      <c r="D120" s="230">
        <f>mercado!$G$133</f>
        <v>0</v>
      </c>
      <c r="E120" s="145">
        <f>mercado!F134</f>
        <v>0</v>
      </c>
      <c r="F120" s="434">
        <f>+mercado!H133</f>
        <v>0</v>
      </c>
      <c r="G120" s="435"/>
      <c r="H120" s="144"/>
    </row>
    <row r="121" spans="1:8" ht="13.15" customHeight="1" x14ac:dyDescent="0.2">
      <c r="A121" s="144"/>
      <c r="B121" s="434">
        <f>mercado!C135</f>
        <v>0</v>
      </c>
      <c r="C121" s="435"/>
      <c r="D121" s="244">
        <f>mercado!$G$134</f>
        <v>0</v>
      </c>
      <c r="E121" s="145">
        <f>mercado!F135</f>
        <v>0</v>
      </c>
      <c r="F121" s="434">
        <f>+mercado!H134</f>
        <v>0</v>
      </c>
      <c r="G121" s="435"/>
      <c r="H121" s="144"/>
    </row>
    <row r="122" spans="1:8" ht="13.15" customHeight="1" x14ac:dyDescent="0.2">
      <c r="A122" s="144"/>
      <c r="B122" s="434">
        <f>mercado!C136</f>
        <v>0</v>
      </c>
      <c r="C122" s="435"/>
      <c r="D122" s="244">
        <f>mercado!$G$134</f>
        <v>0</v>
      </c>
      <c r="E122" s="145">
        <f>mercado!F136</f>
        <v>0</v>
      </c>
      <c r="F122" s="434">
        <f>+mercado!H135</f>
        <v>0</v>
      </c>
      <c r="G122" s="435"/>
      <c r="H122" s="144"/>
    </row>
    <row r="123" spans="1:8" ht="13.15" customHeight="1" x14ac:dyDescent="0.2">
      <c r="A123" s="144"/>
      <c r="B123" s="434">
        <f>mercado!C134</f>
        <v>0</v>
      </c>
      <c r="C123" s="435"/>
      <c r="D123" s="244">
        <f>mercado!G137</f>
        <v>0</v>
      </c>
      <c r="E123" s="145">
        <f>mercado!F137</f>
        <v>0</v>
      </c>
      <c r="F123" s="434"/>
      <c r="G123" s="435"/>
      <c r="H123" s="144"/>
    </row>
    <row r="124" spans="1:8" ht="14.25" customHeight="1" x14ac:dyDescent="0.25">
      <c r="A124" s="119"/>
      <c r="B124" s="212"/>
      <c r="C124" s="212"/>
      <c r="D124" s="120"/>
      <c r="E124" s="120"/>
      <c r="F124" s="120"/>
      <c r="G124" s="120"/>
      <c r="H124" s="119"/>
    </row>
    <row r="125" spans="1:8" ht="14.25" customHeight="1" x14ac:dyDescent="0.25">
      <c r="A125" s="416" t="s">
        <v>392</v>
      </c>
      <c r="B125" s="416"/>
      <c r="C125" s="416"/>
      <c r="D125" s="416"/>
      <c r="E125" s="416"/>
      <c r="F125" s="416"/>
      <c r="G125" s="416"/>
      <c r="H125" s="416"/>
    </row>
    <row r="126" spans="1:8" ht="14.25" customHeight="1" x14ac:dyDescent="0.25">
      <c r="A126" s="137" t="s">
        <v>507</v>
      </c>
      <c r="B126" s="119">
        <f>mercado!C177</f>
        <v>0</v>
      </c>
      <c r="C126" s="137" t="s">
        <v>517</v>
      </c>
      <c r="D126" s="119">
        <f>mercado!C181</f>
        <v>0</v>
      </c>
      <c r="E126" s="191" t="s">
        <v>511</v>
      </c>
      <c r="F126" s="119">
        <f>mercado!C185</f>
        <v>0</v>
      </c>
      <c r="G126" s="137" t="s">
        <v>514</v>
      </c>
      <c r="H126" s="119">
        <f>mercado!C189</f>
        <v>0</v>
      </c>
    </row>
    <row r="127" spans="1:8" ht="14.25" customHeight="1" x14ac:dyDescent="0.25">
      <c r="A127" s="137" t="s">
        <v>391</v>
      </c>
      <c r="B127" s="119">
        <f>mercado!C178</f>
        <v>0</v>
      </c>
      <c r="C127" s="213" t="s">
        <v>509</v>
      </c>
      <c r="D127" s="119">
        <f>mercado!C182</f>
        <v>0</v>
      </c>
      <c r="E127" s="137" t="s">
        <v>512</v>
      </c>
      <c r="F127" s="119">
        <f>mercado!C186</f>
        <v>0</v>
      </c>
      <c r="G127" s="191" t="s">
        <v>515</v>
      </c>
      <c r="H127" s="119">
        <f>mercado!$C$192</f>
        <v>0</v>
      </c>
    </row>
    <row r="128" spans="1:8" ht="10.9" customHeight="1" x14ac:dyDescent="0.25">
      <c r="A128" s="137" t="s">
        <v>389</v>
      </c>
      <c r="B128" s="119">
        <f>mercado!C179</f>
        <v>0</v>
      </c>
      <c r="C128" s="137" t="s">
        <v>510</v>
      </c>
      <c r="D128" s="119">
        <f>mercado!C183</f>
        <v>0</v>
      </c>
      <c r="E128" s="137" t="s">
        <v>513</v>
      </c>
      <c r="F128" s="119">
        <f>mercado!C187</f>
        <v>0</v>
      </c>
      <c r="G128" s="137" t="s">
        <v>516</v>
      </c>
      <c r="H128" s="119">
        <f>mercado!$C$191</f>
        <v>0</v>
      </c>
    </row>
    <row r="129" spans="1:8" ht="10.9" customHeight="1" x14ac:dyDescent="0.25">
      <c r="A129" s="137" t="s">
        <v>508</v>
      </c>
      <c r="B129" s="119">
        <f>mercado!C180</f>
        <v>0</v>
      </c>
      <c r="C129" s="137" t="s">
        <v>390</v>
      </c>
      <c r="D129" s="119">
        <f>mercado!C184</f>
        <v>0</v>
      </c>
      <c r="E129" s="137" t="s">
        <v>388</v>
      </c>
      <c r="F129" s="119">
        <f>mercado!C188</f>
        <v>0</v>
      </c>
      <c r="G129" s="137" t="s">
        <v>387</v>
      </c>
      <c r="H129" s="119">
        <f>mercado!C190</f>
        <v>0</v>
      </c>
    </row>
    <row r="130" spans="1:8" ht="14.25" customHeight="1" x14ac:dyDescent="0.25">
      <c r="B130" s="119"/>
      <c r="D130" s="119"/>
      <c r="F130" s="119"/>
      <c r="G130" s="119"/>
      <c r="H130" s="119"/>
    </row>
    <row r="131" spans="1:8" ht="14.25" customHeight="1" x14ac:dyDescent="0.25">
      <c r="A131" s="137" t="s">
        <v>380</v>
      </c>
      <c r="B131" s="119">
        <f>mercado!C194</f>
        <v>0</v>
      </c>
      <c r="D131" s="119"/>
      <c r="F131" s="119"/>
      <c r="G131" s="119"/>
      <c r="H131" s="119"/>
    </row>
    <row r="132" spans="1:8" ht="14.25" customHeight="1" x14ac:dyDescent="0.25">
      <c r="A132" s="137" t="s">
        <v>379</v>
      </c>
      <c r="B132" s="119">
        <f>mercado!C195</f>
        <v>0</v>
      </c>
      <c r="D132" s="119"/>
      <c r="F132" s="119"/>
      <c r="G132" s="119"/>
      <c r="H132" s="119"/>
    </row>
    <row r="133" spans="1:8" ht="14.25" customHeight="1" x14ac:dyDescent="0.25">
      <c r="B133" s="119"/>
      <c r="D133" s="119"/>
      <c r="F133" s="119"/>
      <c r="G133" s="119"/>
      <c r="H133" s="119"/>
    </row>
    <row r="134" spans="1:8" ht="14.25" customHeight="1" x14ac:dyDescent="0.25">
      <c r="A134" s="416" t="s">
        <v>386</v>
      </c>
      <c r="B134" s="416"/>
      <c r="C134" s="416"/>
      <c r="D134" s="416"/>
      <c r="E134" s="416"/>
      <c r="F134" s="416"/>
      <c r="G134" s="416"/>
      <c r="H134" s="416"/>
    </row>
    <row r="135" spans="1:8" ht="14.25" customHeight="1" x14ac:dyDescent="0.25">
      <c r="A135" s="192" t="s">
        <v>505</v>
      </c>
      <c r="B135" s="467" t="s">
        <v>549</v>
      </c>
      <c r="C135" s="467"/>
      <c r="D135" s="467" t="s">
        <v>506</v>
      </c>
      <c r="E135" s="467"/>
      <c r="F135" s="467" t="s">
        <v>550</v>
      </c>
      <c r="G135" s="467"/>
      <c r="H135" s="467"/>
    </row>
    <row r="136" spans="1:8" ht="14.25" customHeight="1" x14ac:dyDescent="0.25">
      <c r="A136" s="137" t="s">
        <v>554</v>
      </c>
      <c r="B136" s="421">
        <f>mercado!C207</f>
        <v>0</v>
      </c>
      <c r="C136" s="421"/>
      <c r="D136" s="421">
        <f>mercado!D207</f>
        <v>0</v>
      </c>
      <c r="E136" s="421"/>
      <c r="F136" s="424">
        <f>mercado!E207</f>
        <v>0</v>
      </c>
      <c r="G136" s="424"/>
      <c r="H136" s="424"/>
    </row>
    <row r="137" spans="1:8" ht="14.25" customHeight="1" x14ac:dyDescent="0.25">
      <c r="A137" s="137" t="s">
        <v>383</v>
      </c>
      <c r="B137" s="421">
        <f>mercado!C208</f>
        <v>0</v>
      </c>
      <c r="C137" s="421"/>
      <c r="D137" s="421">
        <f>mercado!D208</f>
        <v>0</v>
      </c>
      <c r="E137" s="421"/>
      <c r="F137" s="424">
        <f>mercado!E208</f>
        <v>0</v>
      </c>
      <c r="G137" s="424"/>
      <c r="H137" s="424"/>
    </row>
    <row r="138" spans="1:8" ht="14.25" customHeight="1" x14ac:dyDescent="0.25">
      <c r="A138" s="137" t="s">
        <v>556</v>
      </c>
      <c r="B138" s="421">
        <f>mercado!C209</f>
        <v>0</v>
      </c>
      <c r="C138" s="421"/>
      <c r="D138" s="421">
        <f>mercado!D209</f>
        <v>0</v>
      </c>
      <c r="E138" s="421"/>
      <c r="F138" s="424">
        <f>mercado!E210</f>
        <v>0</v>
      </c>
      <c r="G138" s="424"/>
      <c r="H138" s="424"/>
    </row>
    <row r="139" spans="1:8" ht="14.25" customHeight="1" x14ac:dyDescent="0.25">
      <c r="A139" s="137" t="s">
        <v>382</v>
      </c>
      <c r="B139" s="421">
        <f>mercado!C210</f>
        <v>0</v>
      </c>
      <c r="C139" s="421"/>
      <c r="D139" s="421">
        <f>mercado!D210</f>
        <v>0</v>
      </c>
      <c r="E139" s="421"/>
      <c r="F139" s="424">
        <f>mercado!E211</f>
        <v>0</v>
      </c>
      <c r="G139" s="424"/>
      <c r="H139" s="424"/>
    </row>
    <row r="140" spans="1:8" ht="9.6" customHeight="1" x14ac:dyDescent="0.25">
      <c r="A140" s="137" t="s">
        <v>381</v>
      </c>
      <c r="B140" s="421">
        <f>mercado!C211</f>
        <v>0</v>
      </c>
      <c r="C140" s="421"/>
      <c r="D140" s="421">
        <f>mercado!D211</f>
        <v>0</v>
      </c>
      <c r="E140" s="421"/>
      <c r="F140" s="424">
        <f>mercado!E212</f>
        <v>0</v>
      </c>
      <c r="G140" s="424"/>
      <c r="H140" s="424"/>
    </row>
    <row r="141" spans="1:8" ht="7.9" customHeight="1" x14ac:dyDescent="0.25">
      <c r="A141" s="119"/>
      <c r="B141" s="187"/>
      <c r="C141" s="187"/>
      <c r="D141" s="119"/>
      <c r="E141" s="119"/>
      <c r="F141" s="119"/>
      <c r="G141" s="119"/>
      <c r="H141" s="119"/>
    </row>
    <row r="142" spans="1:8" ht="13.9" customHeight="1" x14ac:dyDescent="0.25">
      <c r="A142" s="416" t="s">
        <v>453</v>
      </c>
      <c r="B142" s="416"/>
      <c r="C142" s="416"/>
      <c r="D142" s="416"/>
      <c r="E142" s="416"/>
      <c r="F142" s="416"/>
      <c r="G142" s="416"/>
      <c r="H142" s="416"/>
    </row>
    <row r="143" spans="1:8" ht="194.45" customHeight="1" x14ac:dyDescent="0.25">
      <c r="A143" s="438">
        <f>mercado!B293</f>
        <v>0</v>
      </c>
      <c r="B143" s="438"/>
      <c r="C143" s="438"/>
      <c r="D143" s="438"/>
      <c r="E143" s="438"/>
      <c r="F143" s="438"/>
      <c r="G143" s="438"/>
      <c r="H143" s="438"/>
    </row>
    <row r="144" spans="1:8" ht="13.9" hidden="1" customHeight="1" x14ac:dyDescent="0.25">
      <c r="A144" s="119"/>
      <c r="B144" s="187"/>
      <c r="C144" s="187"/>
      <c r="D144" s="187"/>
      <c r="E144" s="187"/>
      <c r="F144" s="187"/>
      <c r="G144" s="187"/>
      <c r="H144" s="187"/>
    </row>
    <row r="145" spans="1:8" ht="13.9" customHeight="1" x14ac:dyDescent="0.25">
      <c r="A145" s="416" t="s">
        <v>538</v>
      </c>
      <c r="B145" s="416"/>
      <c r="C145" s="416"/>
      <c r="D145" s="416"/>
      <c r="E145" s="416"/>
      <c r="F145" s="416"/>
      <c r="G145" s="416"/>
      <c r="H145" s="416"/>
    </row>
    <row r="146" spans="1:8" ht="13.9" customHeight="1" x14ac:dyDescent="0.25">
      <c r="A146" s="137" t="s">
        <v>500</v>
      </c>
      <c r="B146" s="190">
        <f>mercado!C74</f>
        <v>0</v>
      </c>
      <c r="C146" s="187"/>
      <c r="D146" s="187"/>
      <c r="E146" s="187"/>
      <c r="F146" s="187"/>
      <c r="G146" s="187"/>
      <c r="H146" s="187"/>
    </row>
    <row r="147" spans="1:8" ht="13.9" customHeight="1" x14ac:dyDescent="0.25">
      <c r="A147" s="137" t="s">
        <v>501</v>
      </c>
      <c r="B147" s="190">
        <f>mercado!C75</f>
        <v>0</v>
      </c>
      <c r="C147" s="187"/>
      <c r="D147" s="187"/>
      <c r="E147" s="187"/>
      <c r="F147" s="187"/>
      <c r="G147" s="187"/>
      <c r="H147" s="187"/>
    </row>
    <row r="148" spans="1:8" ht="13.9" customHeight="1" x14ac:dyDescent="0.25">
      <c r="A148" s="137" t="s">
        <v>502</v>
      </c>
      <c r="B148" s="190">
        <f>mercado!C76</f>
        <v>0</v>
      </c>
      <c r="C148" s="187"/>
      <c r="D148" s="187"/>
      <c r="E148" s="187"/>
      <c r="F148" s="187"/>
      <c r="G148" s="187"/>
      <c r="H148" s="187"/>
    </row>
    <row r="149" spans="1:8" ht="13.9" customHeight="1" x14ac:dyDescent="0.25">
      <c r="A149" s="137" t="s">
        <v>503</v>
      </c>
      <c r="B149" s="190">
        <f>mercado!C77</f>
        <v>0</v>
      </c>
      <c r="C149" s="187"/>
      <c r="D149" s="187"/>
      <c r="E149" s="187"/>
      <c r="F149" s="187"/>
      <c r="G149" s="187"/>
      <c r="H149" s="187"/>
    </row>
    <row r="150" spans="1:8" ht="13.9" customHeight="1" x14ac:dyDescent="0.25">
      <c r="A150" s="137" t="s">
        <v>504</v>
      </c>
      <c r="B150" s="190">
        <f>mercado!C78</f>
        <v>0</v>
      </c>
      <c r="C150" s="187"/>
      <c r="D150" s="187"/>
      <c r="E150" s="187"/>
      <c r="F150" s="187"/>
      <c r="G150" s="187"/>
      <c r="H150" s="187"/>
    </row>
    <row r="151" spans="1:8" ht="13.9" customHeight="1" x14ac:dyDescent="0.25">
      <c r="A151" s="119"/>
      <c r="B151" s="187"/>
      <c r="C151" s="187"/>
      <c r="D151" s="187"/>
      <c r="E151" s="187"/>
      <c r="F151" s="187"/>
      <c r="G151" s="187"/>
      <c r="H151" s="187"/>
    </row>
    <row r="152" spans="1:8" ht="13.9" customHeight="1" x14ac:dyDescent="0.25">
      <c r="A152" s="416" t="s">
        <v>454</v>
      </c>
      <c r="B152" s="416"/>
      <c r="C152" s="416"/>
      <c r="D152" s="416"/>
      <c r="E152" s="416"/>
      <c r="F152" s="416"/>
      <c r="G152" s="416"/>
      <c r="H152" s="416"/>
    </row>
    <row r="153" spans="1:8" ht="14.25" customHeight="1" x14ac:dyDescent="0.25">
      <c r="A153" s="425" t="s">
        <v>485</v>
      </c>
      <c r="B153" s="425"/>
      <c r="C153" s="426">
        <f>mercado!C157</f>
        <v>0</v>
      </c>
      <c r="D153" s="426"/>
      <c r="E153" s="425" t="s">
        <v>455</v>
      </c>
      <c r="F153" s="425"/>
      <c r="G153" s="344">
        <f>mercado!C158</f>
        <v>2022</v>
      </c>
      <c r="H153" s="194"/>
    </row>
    <row r="154" spans="1:8" ht="14.25" customHeight="1" x14ac:dyDescent="0.25">
      <c r="A154" s="425" t="s">
        <v>393</v>
      </c>
      <c r="B154" s="425"/>
      <c r="C154" s="423">
        <f>mercado!C168</f>
        <v>0</v>
      </c>
      <c r="D154" s="423"/>
      <c r="G154" s="118"/>
      <c r="H154" s="118"/>
    </row>
    <row r="155" spans="1:8" ht="14.25" customHeight="1" x14ac:dyDescent="0.25">
      <c r="A155" s="425" t="s">
        <v>471</v>
      </c>
      <c r="B155" s="425"/>
      <c r="C155" s="422">
        <f>mercado!F167</f>
        <v>0</v>
      </c>
      <c r="D155" s="422"/>
      <c r="E155" s="187"/>
      <c r="F155" s="187"/>
      <c r="G155" s="194"/>
      <c r="H155" s="194"/>
    </row>
    <row r="156" spans="1:8" ht="14.25" customHeight="1" x14ac:dyDescent="0.25">
      <c r="A156" s="425" t="s">
        <v>456</v>
      </c>
      <c r="B156" s="425"/>
      <c r="C156" s="428">
        <f>mercado!$C$164</f>
        <v>0</v>
      </c>
      <c r="D156" s="428"/>
      <c r="E156" s="187"/>
      <c r="F156" s="187"/>
      <c r="G156" s="194"/>
      <c r="H156" s="194"/>
    </row>
    <row r="157" spans="1:8" ht="14.25" customHeight="1" x14ac:dyDescent="0.25">
      <c r="A157" s="119"/>
      <c r="B157" s="187"/>
      <c r="C157" s="194"/>
      <c r="D157" s="194"/>
      <c r="E157" s="187"/>
      <c r="F157" s="187"/>
      <c r="G157" s="194"/>
      <c r="H157" s="194"/>
    </row>
    <row r="158" spans="1:8" ht="14.25" customHeight="1" x14ac:dyDescent="0.25">
      <c r="A158" s="425" t="s">
        <v>457</v>
      </c>
      <c r="B158" s="425"/>
      <c r="C158" s="429">
        <f>mercado!C169</f>
        <v>0</v>
      </c>
      <c r="D158" s="429"/>
      <c r="E158" s="425" t="s">
        <v>460</v>
      </c>
      <c r="F158" s="425"/>
      <c r="G158" s="428">
        <f>mercado!C174</f>
        <v>0</v>
      </c>
      <c r="H158" s="428"/>
    </row>
    <row r="159" spans="1:8" ht="14.25" customHeight="1" x14ac:dyDescent="0.25">
      <c r="A159" s="425" t="s">
        <v>458</v>
      </c>
      <c r="B159" s="425"/>
      <c r="C159" s="429">
        <f>mercado!C170</f>
        <v>0</v>
      </c>
      <c r="D159" s="429"/>
      <c r="E159" s="425" t="s">
        <v>462</v>
      </c>
      <c r="F159" s="425"/>
      <c r="G159" s="428">
        <f>mercado!F170</f>
        <v>0</v>
      </c>
      <c r="H159" s="428"/>
    </row>
    <row r="160" spans="1:8" ht="14.25" customHeight="1" x14ac:dyDescent="0.25">
      <c r="A160" s="425" t="s">
        <v>459</v>
      </c>
      <c r="B160" s="425"/>
      <c r="C160" s="429">
        <f>mercado!F169</f>
        <v>0</v>
      </c>
      <c r="D160" s="429"/>
      <c r="E160" s="425" t="s">
        <v>463</v>
      </c>
      <c r="F160" s="425"/>
      <c r="G160" s="428">
        <f>mercado!F170</f>
        <v>0</v>
      </c>
      <c r="H160" s="428"/>
    </row>
    <row r="161" spans="1:8" ht="14.25" customHeight="1" x14ac:dyDescent="0.25">
      <c r="A161" s="425" t="s">
        <v>384</v>
      </c>
      <c r="B161" s="425"/>
      <c r="C161" s="429">
        <f>mercado!C172</f>
        <v>0</v>
      </c>
      <c r="D161" s="429"/>
      <c r="E161" s="425" t="s">
        <v>465</v>
      </c>
      <c r="F161" s="425"/>
      <c r="G161" s="428">
        <f>mercado!F173</f>
        <v>0</v>
      </c>
      <c r="H161" s="428"/>
    </row>
    <row r="162" spans="1:8" ht="14.25" customHeight="1" x14ac:dyDescent="0.25">
      <c r="A162" s="425" t="s">
        <v>464</v>
      </c>
      <c r="B162" s="425"/>
      <c r="C162" s="429">
        <f>mercado!F171</f>
        <v>0</v>
      </c>
      <c r="D162" s="429"/>
      <c r="E162" s="425" t="s">
        <v>466</v>
      </c>
      <c r="F162" s="425"/>
      <c r="G162" s="428">
        <f>mercado!F172</f>
        <v>0</v>
      </c>
      <c r="H162" s="428"/>
    </row>
    <row r="163" spans="1:8" ht="14.25" customHeight="1" x14ac:dyDescent="0.25">
      <c r="A163" s="425" t="s">
        <v>385</v>
      </c>
      <c r="B163" s="425"/>
      <c r="C163" s="429">
        <f>mercado!C173</f>
        <v>0</v>
      </c>
      <c r="D163" s="429"/>
      <c r="E163" s="425" t="s">
        <v>461</v>
      </c>
      <c r="F163" s="425"/>
      <c r="G163" s="428">
        <f>mercado!F168</f>
        <v>0</v>
      </c>
      <c r="H163" s="428"/>
    </row>
    <row r="164" spans="1:8" ht="14.25" customHeight="1" x14ac:dyDescent="0.25">
      <c r="A164" s="119"/>
      <c r="B164" s="119"/>
      <c r="C164" s="119"/>
      <c r="D164" s="119"/>
      <c r="E164" s="119"/>
      <c r="F164" s="119"/>
      <c r="G164" s="119"/>
      <c r="H164" s="119"/>
    </row>
    <row r="165" spans="1:8" ht="14.25" customHeight="1" x14ac:dyDescent="0.25">
      <c r="A165" s="416" t="s">
        <v>474</v>
      </c>
      <c r="B165" s="416"/>
      <c r="C165" s="416"/>
      <c r="D165" s="416"/>
      <c r="E165" s="416"/>
      <c r="F165" s="416"/>
      <c r="G165" s="416"/>
      <c r="H165" s="416"/>
    </row>
    <row r="166" spans="1:8" ht="14.25" customHeight="1" x14ac:dyDescent="0.25">
      <c r="A166" s="186"/>
      <c r="B166" s="186"/>
      <c r="C166" s="186"/>
      <c r="D166" s="186"/>
      <c r="E166" s="186"/>
      <c r="F166" s="186"/>
      <c r="G166" s="186"/>
      <c r="H166" s="186"/>
    </row>
    <row r="167" spans="1:8" customFormat="1" ht="14.25" customHeight="1" x14ac:dyDescent="0.25">
      <c r="A167" s="419" t="s">
        <v>467</v>
      </c>
      <c r="B167" s="419"/>
      <c r="C167" s="345">
        <f>mercado!C155</f>
        <v>0</v>
      </c>
      <c r="D167" s="198"/>
      <c r="E167" s="445" t="s">
        <v>472</v>
      </c>
      <c r="F167" s="445"/>
      <c r="G167" s="195">
        <f>mercado!C216</f>
        <v>0</v>
      </c>
      <c r="H167" s="198"/>
    </row>
    <row r="168" spans="1:8" ht="14.25" customHeight="1" x14ac:dyDescent="0.2">
      <c r="A168" s="419" t="s">
        <v>469</v>
      </c>
      <c r="B168" s="419"/>
      <c r="C168" s="345">
        <f>mercado!C220</f>
        <v>0</v>
      </c>
      <c r="D168" s="186"/>
      <c r="E168" s="445" t="s">
        <v>473</v>
      </c>
      <c r="F168" s="445"/>
      <c r="G168" s="195">
        <f>mercado!C217</f>
        <v>0</v>
      </c>
      <c r="H168" s="186"/>
    </row>
    <row r="169" spans="1:8" ht="14.25" customHeight="1" x14ac:dyDescent="0.2">
      <c r="A169" s="419" t="s">
        <v>468</v>
      </c>
      <c r="B169" s="419"/>
      <c r="C169" s="345">
        <f>mercado!C156</f>
        <v>0</v>
      </c>
      <c r="D169" s="186"/>
      <c r="E169" s="419" t="s">
        <v>440</v>
      </c>
      <c r="F169" s="419"/>
      <c r="G169" s="195">
        <f>mercado!C161</f>
        <v>0</v>
      </c>
      <c r="H169" s="186"/>
    </row>
    <row r="170" spans="1:8" ht="14.25" customHeight="1" x14ac:dyDescent="0.2">
      <c r="A170" s="419" t="s">
        <v>470</v>
      </c>
      <c r="B170" s="419"/>
      <c r="C170" s="345">
        <f>mercado!C219</f>
        <v>0</v>
      </c>
      <c r="D170" s="186"/>
      <c r="E170" s="445" t="s">
        <v>438</v>
      </c>
      <c r="F170" s="445"/>
      <c r="G170" s="195">
        <f>mercado!C160</f>
        <v>0</v>
      </c>
      <c r="H170" s="186"/>
    </row>
    <row r="171" spans="1:8" ht="14.25" customHeight="1" x14ac:dyDescent="0.2">
      <c r="A171" s="419" t="s">
        <v>439</v>
      </c>
      <c r="B171" s="419"/>
      <c r="C171" s="345">
        <f>mercado!C221</f>
        <v>0</v>
      </c>
      <c r="D171" s="186"/>
      <c r="E171" s="471"/>
      <c r="F171" s="471"/>
      <c r="G171" s="347"/>
      <c r="H171" s="186"/>
    </row>
    <row r="172" spans="1:8" ht="14.25" customHeight="1" x14ac:dyDescent="0.25">
      <c r="C172" s="346"/>
      <c r="D172" s="186"/>
      <c r="G172" s="347"/>
      <c r="H172" s="186"/>
    </row>
    <row r="173" spans="1:8" ht="13.9" customHeight="1" x14ac:dyDescent="0.25">
      <c r="A173" s="419" t="s">
        <v>441</v>
      </c>
      <c r="B173" s="419"/>
      <c r="C173" s="122">
        <f>mercado!I224</f>
        <v>0</v>
      </c>
      <c r="D173" s="140"/>
      <c r="E173" s="419" t="s">
        <v>443</v>
      </c>
      <c r="F173" s="419"/>
      <c r="G173" s="190">
        <f>mercado!I228</f>
        <v>0</v>
      </c>
      <c r="H173" s="140"/>
    </row>
    <row r="174" spans="1:8" ht="13.9" customHeight="1" x14ac:dyDescent="0.25">
      <c r="A174" s="419" t="s">
        <v>442</v>
      </c>
      <c r="B174" s="419"/>
      <c r="C174" s="122">
        <f>mercado!I225</f>
        <v>0</v>
      </c>
      <c r="D174" s="140"/>
      <c r="E174" s="419" t="s">
        <v>444</v>
      </c>
      <c r="F174" s="419"/>
      <c r="G174" s="190">
        <f>+mercado!I227</f>
        <v>0</v>
      </c>
      <c r="H174" s="140"/>
    </row>
    <row r="175" spans="1:8" ht="13.9" customHeight="1" x14ac:dyDescent="0.25">
      <c r="A175" s="119"/>
      <c r="B175" s="187"/>
      <c r="C175" s="187"/>
      <c r="D175" s="187"/>
      <c r="E175" s="187"/>
      <c r="F175" s="187"/>
      <c r="G175" s="187"/>
      <c r="H175" s="187"/>
    </row>
    <row r="176" spans="1:8" ht="14.25" customHeight="1" x14ac:dyDescent="0.25">
      <c r="A176" s="416" t="s">
        <v>378</v>
      </c>
      <c r="B176" s="416"/>
      <c r="C176" s="416"/>
      <c r="D176" s="416"/>
      <c r="E176" s="416"/>
      <c r="F176" s="416"/>
      <c r="G176" s="416"/>
      <c r="H176" s="416"/>
    </row>
    <row r="177" spans="1:8" ht="14.25" customHeight="1" x14ac:dyDescent="0.25">
      <c r="A177" s="137" t="s">
        <v>377</v>
      </c>
      <c r="B177" s="119">
        <f>mercado!C224</f>
        <v>0</v>
      </c>
      <c r="C177" s="137" t="s">
        <v>477</v>
      </c>
      <c r="D177" s="119">
        <f>mercado!C229</f>
        <v>0</v>
      </c>
      <c r="E177" s="137" t="s">
        <v>373</v>
      </c>
      <c r="F177" s="119">
        <f>mercado!C231</f>
        <v>0</v>
      </c>
      <c r="G177" s="137" t="s">
        <v>482</v>
      </c>
      <c r="H177" s="119">
        <f>mercado!F226</f>
        <v>0</v>
      </c>
    </row>
    <row r="178" spans="1:8" ht="14.25" customHeight="1" x14ac:dyDescent="0.25">
      <c r="A178" s="137" t="s">
        <v>374</v>
      </c>
      <c r="B178" s="119">
        <f>mercado!C225</f>
        <v>0</v>
      </c>
      <c r="C178" s="137" t="s">
        <v>478</v>
      </c>
      <c r="D178" s="119">
        <f>mercado!C233</f>
        <v>0</v>
      </c>
      <c r="E178" s="137" t="s">
        <v>480</v>
      </c>
      <c r="F178" s="119">
        <f>mercado!C232</f>
        <v>0</v>
      </c>
      <c r="G178" s="137" t="s">
        <v>483</v>
      </c>
      <c r="H178" s="119">
        <f>mercado!F231</f>
        <v>0</v>
      </c>
    </row>
    <row r="179" spans="1:8" ht="14.25" customHeight="1" x14ac:dyDescent="0.25">
      <c r="A179" s="137" t="s">
        <v>475</v>
      </c>
      <c r="B179" s="119">
        <f>mercado!C226</f>
        <v>0</v>
      </c>
      <c r="C179" s="137" t="s">
        <v>376</v>
      </c>
      <c r="D179" s="119">
        <f>mercado!C230</f>
        <v>0</v>
      </c>
      <c r="E179" s="137" t="s">
        <v>375</v>
      </c>
      <c r="F179" s="119">
        <f>mercado!F225</f>
        <v>0</v>
      </c>
      <c r="G179" s="137" t="s">
        <v>484</v>
      </c>
      <c r="H179" s="119">
        <f>mercado!F230</f>
        <v>0</v>
      </c>
    </row>
    <row r="180" spans="1:8" ht="21" customHeight="1" x14ac:dyDescent="0.25">
      <c r="A180" s="137" t="s">
        <v>476</v>
      </c>
      <c r="B180" s="119">
        <f>mercado!C227</f>
        <v>0</v>
      </c>
      <c r="C180" s="242" t="s">
        <v>479</v>
      </c>
      <c r="D180" s="119">
        <f>mercado!F229</f>
        <v>0</v>
      </c>
      <c r="E180" s="137" t="s">
        <v>481</v>
      </c>
      <c r="F180" s="119">
        <f>mercado!F224</f>
        <v>0</v>
      </c>
      <c r="G180" s="119"/>
      <c r="H180" s="119"/>
    </row>
    <row r="181" spans="1:8" ht="12" customHeight="1" x14ac:dyDescent="0.25">
      <c r="A181" s="119"/>
      <c r="B181" s="119"/>
      <c r="C181" s="241"/>
      <c r="D181" s="119"/>
      <c r="E181" s="119"/>
      <c r="F181" s="119"/>
      <c r="G181" s="119"/>
      <c r="H181" s="119"/>
    </row>
    <row r="182" spans="1:8" ht="13.9" hidden="1" customHeight="1" x14ac:dyDescent="0.25">
      <c r="A182" s="142"/>
      <c r="B182" s="117"/>
      <c r="C182" s="117"/>
      <c r="D182" s="117"/>
      <c r="E182" s="117"/>
      <c r="F182" s="117"/>
      <c r="G182" s="117"/>
      <c r="H182" s="117"/>
    </row>
    <row r="183" spans="1:8" ht="13.9" customHeight="1" x14ac:dyDescent="0.25">
      <c r="A183" s="416" t="s">
        <v>486</v>
      </c>
      <c r="B183" s="416"/>
      <c r="C183" s="416"/>
      <c r="D183" s="416"/>
      <c r="E183" s="416"/>
      <c r="F183" s="416"/>
      <c r="G183" s="416"/>
      <c r="H183" s="416"/>
    </row>
    <row r="184" spans="1:8" ht="151.15" customHeight="1" x14ac:dyDescent="0.25">
      <c r="A184" s="439">
        <f>mercado!B300</f>
        <v>0</v>
      </c>
      <c r="B184" s="439"/>
      <c r="C184" s="439"/>
      <c r="D184" s="439"/>
      <c r="E184" s="439"/>
      <c r="F184" s="439"/>
      <c r="G184" s="439"/>
      <c r="H184" s="439"/>
    </row>
    <row r="185" spans="1:8" ht="10.9" customHeight="1" x14ac:dyDescent="0.25"/>
    <row r="186" spans="1:8" ht="13.9" hidden="1" customHeight="1" x14ac:dyDescent="0.25"/>
    <row r="187" spans="1:8" ht="29.25" customHeight="1" x14ac:dyDescent="0.25">
      <c r="A187" s="466" t="s">
        <v>372</v>
      </c>
      <c r="B187" s="466"/>
      <c r="C187" s="466"/>
      <c r="D187" s="466"/>
      <c r="E187" s="466"/>
      <c r="F187" s="466"/>
      <c r="G187" s="466"/>
      <c r="H187" s="466"/>
    </row>
    <row r="188" spans="1:8" ht="14.25" customHeight="1" x14ac:dyDescent="0.25">
      <c r="A188" s="119"/>
      <c r="B188" s="119"/>
      <c r="C188" s="119"/>
      <c r="D188" s="119"/>
      <c r="E188" s="119"/>
      <c r="F188" s="119"/>
      <c r="G188" s="119"/>
      <c r="H188" s="119"/>
    </row>
    <row r="189" spans="1:8" ht="39.6" customHeight="1" x14ac:dyDescent="0.25">
      <c r="A189" s="137" t="s">
        <v>371</v>
      </c>
      <c r="B189" s="418">
        <f>mercado!I121</f>
        <v>0</v>
      </c>
      <c r="C189" s="418"/>
      <c r="D189" s="418"/>
      <c r="E189" s="137" t="s">
        <v>370</v>
      </c>
      <c r="F189" s="119">
        <f>mercado!I122</f>
        <v>0</v>
      </c>
      <c r="G189" s="137" t="s">
        <v>369</v>
      </c>
      <c r="H189" s="141">
        <f>+mercado!K121</f>
        <v>0</v>
      </c>
    </row>
    <row r="190" spans="1:8" ht="27.75" customHeight="1" x14ac:dyDescent="0.25">
      <c r="A190" s="137" t="s">
        <v>368</v>
      </c>
      <c r="B190" s="140">
        <f>mercado!G132</f>
        <v>0</v>
      </c>
      <c r="C190" s="140">
        <f>mercado!G137</f>
        <v>0</v>
      </c>
      <c r="D190" s="140"/>
      <c r="E190" s="140"/>
      <c r="F190" s="140"/>
      <c r="G190" s="140"/>
      <c r="H190" s="140"/>
    </row>
    <row r="191" spans="1:8" ht="14.25" customHeight="1" x14ac:dyDescent="0.25">
      <c r="A191" s="119"/>
      <c r="B191" s="119"/>
      <c r="C191" s="119"/>
      <c r="D191" s="119"/>
      <c r="E191" s="119"/>
      <c r="F191" s="119"/>
      <c r="G191" s="119"/>
      <c r="H191" s="119"/>
    </row>
    <row r="192" spans="1:8" ht="14.25" customHeight="1" x14ac:dyDescent="0.25">
      <c r="A192" s="425" t="s">
        <v>367</v>
      </c>
      <c r="B192" s="425"/>
      <c r="C192" s="425"/>
      <c r="D192" s="450">
        <f>mercado!K122</f>
        <v>0</v>
      </c>
      <c r="E192" s="450"/>
      <c r="F192" s="119"/>
      <c r="G192" s="119"/>
      <c r="H192" s="119"/>
    </row>
    <row r="193" spans="1:8" ht="14.25" customHeight="1" x14ac:dyDescent="0.25">
      <c r="A193" s="119"/>
      <c r="B193" s="119"/>
      <c r="C193" s="119"/>
      <c r="D193" s="119"/>
      <c r="E193" s="119"/>
      <c r="F193" s="119"/>
      <c r="G193" s="119"/>
      <c r="H193" s="119"/>
    </row>
    <row r="194" spans="1:8" ht="14.25" customHeight="1" x14ac:dyDescent="0.25">
      <c r="A194" s="188" t="s">
        <v>536</v>
      </c>
      <c r="B194" s="137"/>
      <c r="C194" s="137"/>
      <c r="D194" s="137"/>
      <c r="E194" s="137"/>
      <c r="F194" s="137"/>
      <c r="G194" s="137"/>
      <c r="H194" s="137"/>
    </row>
    <row r="195" spans="1:8" ht="14.25" customHeight="1" x14ac:dyDescent="0.25">
      <c r="A195" s="137" t="s">
        <v>366</v>
      </c>
      <c r="B195" s="218">
        <f>mercado!C126</f>
        <v>0</v>
      </c>
      <c r="C195" s="140"/>
      <c r="D195" s="140"/>
      <c r="E195" s="137" t="s">
        <v>364</v>
      </c>
      <c r="F195" s="218">
        <f>mercado!C125</f>
        <v>0</v>
      </c>
      <c r="G195" s="140"/>
      <c r="H195" s="140"/>
    </row>
    <row r="196" spans="1:8" ht="14.25" customHeight="1" x14ac:dyDescent="0.25">
      <c r="A196" s="137" t="s">
        <v>365</v>
      </c>
      <c r="B196" s="433">
        <f>mercado!C128</f>
        <v>0</v>
      </c>
      <c r="C196" s="418"/>
      <c r="D196" s="418"/>
      <c r="E196" s="137" t="s">
        <v>537</v>
      </c>
      <c r="F196" s="418">
        <f>mercado!C127</f>
        <v>0</v>
      </c>
      <c r="G196" s="418"/>
      <c r="H196" s="418"/>
    </row>
    <row r="197" spans="1:8" ht="14.25" customHeight="1" x14ac:dyDescent="0.25">
      <c r="A197" s="119"/>
      <c r="B197" s="119"/>
      <c r="C197" s="119"/>
      <c r="D197" s="119"/>
      <c r="E197" s="119"/>
      <c r="F197" s="119"/>
      <c r="G197" s="119"/>
      <c r="H197" s="119"/>
    </row>
    <row r="198" spans="1:8" ht="14.25" customHeight="1" x14ac:dyDescent="0.25">
      <c r="A198" s="188" t="s">
        <v>574</v>
      </c>
      <c r="B198" s="137"/>
      <c r="C198" s="137"/>
      <c r="D198" s="137"/>
      <c r="E198" s="137"/>
      <c r="F198" s="137"/>
      <c r="G198" s="137"/>
      <c r="H198" s="137"/>
    </row>
    <row r="199" spans="1:8" ht="14.25" customHeight="1" x14ac:dyDescent="0.25">
      <c r="A199" s="419" t="s">
        <v>319</v>
      </c>
      <c r="B199" s="419"/>
      <c r="C199" s="122">
        <f>+mercado!C141</f>
        <v>0</v>
      </c>
      <c r="D199" s="119"/>
      <c r="E199" s="419" t="s">
        <v>567</v>
      </c>
      <c r="F199" s="419"/>
      <c r="G199" s="119">
        <f>+mercado!F141</f>
        <v>0</v>
      </c>
      <c r="H199" s="119"/>
    </row>
    <row r="200" spans="1:8" ht="14.25" customHeight="1" x14ac:dyDescent="0.25">
      <c r="A200" s="419" t="s">
        <v>568</v>
      </c>
      <c r="B200" s="419"/>
      <c r="C200" s="122">
        <f>+mercado!C142</f>
        <v>0</v>
      </c>
      <c r="D200" s="119"/>
      <c r="E200" s="419" t="s">
        <v>569</v>
      </c>
      <c r="F200" s="419"/>
      <c r="G200" s="119">
        <f>+mercado!F142</f>
        <v>0</v>
      </c>
      <c r="H200" s="119"/>
    </row>
    <row r="201" spans="1:8" ht="14.25" customHeight="1" x14ac:dyDescent="0.25">
      <c r="A201" s="419" t="s">
        <v>570</v>
      </c>
      <c r="B201" s="419"/>
      <c r="C201" s="122">
        <f>+mercado!C143</f>
        <v>0</v>
      </c>
      <c r="D201" s="119"/>
      <c r="E201" s="419" t="s">
        <v>571</v>
      </c>
      <c r="F201" s="419"/>
      <c r="G201" s="119">
        <f>+mercado!F143</f>
        <v>0</v>
      </c>
      <c r="H201" s="119"/>
    </row>
    <row r="202" spans="1:8" ht="14.25" customHeight="1" x14ac:dyDescent="0.25">
      <c r="A202" s="419" t="s">
        <v>572</v>
      </c>
      <c r="B202" s="419"/>
      <c r="C202" s="122">
        <f>+mercado!C144</f>
        <v>0</v>
      </c>
      <c r="D202" s="119"/>
      <c r="E202" s="419" t="s">
        <v>573</v>
      </c>
      <c r="F202" s="419"/>
      <c r="G202" s="119">
        <f>+mercado!F144</f>
        <v>0</v>
      </c>
      <c r="H202" s="119"/>
    </row>
    <row r="203" spans="1:8" ht="14.25" customHeight="1" x14ac:dyDescent="0.25">
      <c r="A203" s="119"/>
      <c r="B203" s="119"/>
      <c r="C203" s="119"/>
      <c r="D203" s="119"/>
      <c r="E203" s="119"/>
      <c r="F203" s="119"/>
      <c r="G203" s="119"/>
      <c r="H203" s="119"/>
    </row>
    <row r="204" spans="1:8" ht="14.25" customHeight="1" x14ac:dyDescent="0.25">
      <c r="A204" s="416" t="s">
        <v>363</v>
      </c>
      <c r="B204" s="416"/>
      <c r="C204" s="416"/>
      <c r="D204" s="416"/>
      <c r="E204" s="416"/>
      <c r="F204" s="416"/>
      <c r="G204" s="416"/>
      <c r="H204" s="416"/>
    </row>
    <row r="205" spans="1:8" ht="14.25" customHeight="1" x14ac:dyDescent="0.25">
      <c r="A205" s="119"/>
      <c r="B205" s="119"/>
      <c r="C205" s="119"/>
      <c r="D205" s="139"/>
      <c r="E205" s="119"/>
      <c r="F205" s="119"/>
      <c r="G205" s="119"/>
      <c r="H205" s="119"/>
    </row>
    <row r="206" spans="1:8" ht="14.25" customHeight="1" x14ac:dyDescent="0.25">
      <c r="A206" s="119"/>
      <c r="B206" s="119"/>
      <c r="C206" s="119"/>
      <c r="D206" s="139"/>
      <c r="E206" s="119"/>
      <c r="F206" s="119"/>
      <c r="G206" s="119"/>
      <c r="H206" s="119"/>
    </row>
    <row r="207" spans="1:8" ht="14.25" customHeight="1" x14ac:dyDescent="0.25">
      <c r="A207" s="119"/>
      <c r="B207" s="190" t="s">
        <v>535</v>
      </c>
      <c r="C207" s="119"/>
      <c r="D207" s="139"/>
      <c r="E207" s="119"/>
      <c r="F207" s="119"/>
      <c r="G207" s="119"/>
      <c r="H207" s="119"/>
    </row>
    <row r="208" spans="1:8" ht="14.25" customHeight="1" x14ac:dyDescent="0.25">
      <c r="A208" s="119"/>
      <c r="B208" s="119"/>
      <c r="C208" s="119"/>
      <c r="D208" s="139"/>
      <c r="E208" s="119"/>
      <c r="F208" s="119"/>
      <c r="G208" s="119"/>
      <c r="H208" s="119"/>
    </row>
    <row r="209" spans="1:8" ht="14.25" customHeight="1" x14ac:dyDescent="0.25">
      <c r="A209" s="119"/>
      <c r="B209" s="119"/>
      <c r="C209" s="119"/>
      <c r="D209" s="139"/>
      <c r="E209" s="119"/>
      <c r="F209" s="119"/>
      <c r="G209" s="119"/>
      <c r="H209" s="119"/>
    </row>
    <row r="210" spans="1:8" ht="14.25" customHeight="1" x14ac:dyDescent="0.25">
      <c r="A210" s="122"/>
      <c r="B210" s="122"/>
      <c r="C210" s="122"/>
      <c r="D210" s="122"/>
      <c r="E210" s="122"/>
      <c r="F210" s="122"/>
      <c r="G210" s="122"/>
      <c r="H210" s="122"/>
    </row>
    <row r="211" spans="1:8" ht="14.25" customHeight="1" x14ac:dyDescent="0.25">
      <c r="A211" s="417"/>
      <c r="B211" s="417"/>
      <c r="C211" s="417"/>
      <c r="D211" s="417"/>
      <c r="E211" s="417"/>
      <c r="F211" s="417"/>
      <c r="G211" s="417"/>
      <c r="H211" s="417"/>
    </row>
    <row r="212" spans="1:8" ht="14.25" customHeight="1" x14ac:dyDescent="0.25">
      <c r="A212" s="138"/>
      <c r="B212" s="138"/>
      <c r="C212" s="138"/>
      <c r="D212" s="138"/>
      <c r="E212" s="138"/>
      <c r="F212" s="138"/>
      <c r="G212" s="138"/>
      <c r="H212" s="138"/>
    </row>
    <row r="213" spans="1:8" ht="14.25" customHeight="1" x14ac:dyDescent="0.25"/>
    <row r="214" spans="1:8" ht="16.899999999999999" customHeight="1" x14ac:dyDescent="0.25">
      <c r="A214" s="468" t="s">
        <v>362</v>
      </c>
      <c r="B214" s="468"/>
      <c r="C214" s="137"/>
      <c r="D214" s="137"/>
      <c r="E214" s="137"/>
      <c r="F214" s="137"/>
      <c r="G214" s="137"/>
      <c r="H214" s="137"/>
    </row>
    <row r="215" spans="1:8" ht="16.899999999999999" customHeight="1" x14ac:dyDescent="0.25">
      <c r="A215" s="418" t="s">
        <v>580</v>
      </c>
      <c r="B215" s="418"/>
      <c r="C215" s="418"/>
      <c r="D215" s="418"/>
      <c r="E215" s="418"/>
      <c r="F215" s="418"/>
      <c r="G215" s="418"/>
      <c r="H215" s="418"/>
    </row>
    <row r="216" spans="1:8" ht="16.899999999999999" customHeight="1" x14ac:dyDescent="0.25">
      <c r="A216" s="451" t="s">
        <v>405</v>
      </c>
      <c r="B216" s="451"/>
      <c r="C216" s="451"/>
      <c r="D216" s="451"/>
      <c r="E216" s="451"/>
      <c r="F216" s="451"/>
      <c r="G216" s="451"/>
      <c r="H216" s="451"/>
    </row>
    <row r="217" spans="1:8" ht="14.25" customHeight="1" x14ac:dyDescent="0.25">
      <c r="A217" s="120"/>
      <c r="B217" s="120"/>
      <c r="C217" s="120"/>
      <c r="D217" s="120"/>
      <c r="E217" s="120"/>
      <c r="F217" s="120"/>
      <c r="G217" s="120"/>
      <c r="H217" s="120"/>
    </row>
    <row r="218" spans="1:8" ht="27.75" customHeight="1" x14ac:dyDescent="0.25">
      <c r="A218" s="420" t="s">
        <v>361</v>
      </c>
      <c r="B218" s="420"/>
      <c r="C218" s="420"/>
      <c r="D218" s="420"/>
      <c r="E218" s="420"/>
      <c r="F218" s="420"/>
      <c r="G218" s="420"/>
      <c r="H218" s="420"/>
    </row>
    <row r="219" spans="1:8" ht="8.4499999999999993" customHeight="1" x14ac:dyDescent="0.25">
      <c r="A219" s="119"/>
      <c r="B219" s="119"/>
      <c r="C219" s="119"/>
      <c r="D219" s="119"/>
      <c r="E219" s="119"/>
      <c r="F219" s="119"/>
      <c r="G219" s="119"/>
      <c r="H219" s="119"/>
    </row>
    <row r="220" spans="1:8" ht="15.6" customHeight="1" x14ac:dyDescent="0.25">
      <c r="A220" s="416" t="s">
        <v>424</v>
      </c>
      <c r="B220" s="416"/>
      <c r="C220" s="416"/>
      <c r="D220" s="416"/>
      <c r="E220" s="416"/>
      <c r="F220" s="416"/>
      <c r="G220" s="416"/>
      <c r="H220" s="416"/>
    </row>
    <row r="221" spans="1:8" ht="5.45" customHeight="1" x14ac:dyDescent="0.25">
      <c r="A221" s="119"/>
      <c r="B221" s="119"/>
      <c r="C221" s="119"/>
      <c r="D221" s="119"/>
      <c r="E221" s="144"/>
      <c r="F221" s="144"/>
      <c r="G221" s="119"/>
      <c r="H221" s="119"/>
    </row>
    <row r="222" spans="1:8" ht="13.9" customHeight="1" x14ac:dyDescent="0.25">
      <c r="A222" s="425" t="s">
        <v>433</v>
      </c>
      <c r="B222" s="425"/>
      <c r="C222" s="195" t="s">
        <v>231</v>
      </c>
      <c r="D222" s="119"/>
      <c r="E222" s="425" t="s">
        <v>518</v>
      </c>
      <c r="F222" s="425"/>
      <c r="G222" s="195">
        <f>mercado!C198</f>
        <v>0</v>
      </c>
    </row>
    <row r="223" spans="1:8" ht="13.9" customHeight="1" x14ac:dyDescent="0.25">
      <c r="A223" s="425" t="s">
        <v>434</v>
      </c>
      <c r="B223" s="425"/>
      <c r="C223" s="195"/>
      <c r="D223" s="119"/>
      <c r="E223" s="425" t="s">
        <v>437</v>
      </c>
      <c r="F223" s="425"/>
      <c r="G223" s="195">
        <f>mercado!C203</f>
        <v>0</v>
      </c>
    </row>
    <row r="224" spans="1:8" ht="13.9" customHeight="1" x14ac:dyDescent="0.25">
      <c r="A224" s="425" t="s">
        <v>435</v>
      </c>
      <c r="B224" s="425"/>
      <c r="C224" s="195"/>
      <c r="D224" s="119"/>
      <c r="E224" s="425" t="s">
        <v>519</v>
      </c>
      <c r="F224" s="425"/>
      <c r="G224" s="195">
        <f>mercado!C202</f>
        <v>0</v>
      </c>
    </row>
    <row r="225" spans="1:8" ht="14.25" customHeight="1" x14ac:dyDescent="0.25">
      <c r="A225" s="425" t="s">
        <v>436</v>
      </c>
      <c r="B225" s="425"/>
      <c r="C225" s="190">
        <f>mercado!C105</f>
        <v>0</v>
      </c>
      <c r="D225" s="119"/>
      <c r="E225" s="425" t="s">
        <v>520</v>
      </c>
      <c r="F225" s="425"/>
      <c r="G225" s="190">
        <f>mercado!C200</f>
        <v>0</v>
      </c>
    </row>
    <row r="226" spans="1:8" ht="14.25" customHeight="1" x14ac:dyDescent="0.25">
      <c r="A226" s="425" t="s">
        <v>407</v>
      </c>
      <c r="B226" s="425"/>
      <c r="C226" s="190">
        <f>mercado!C106</f>
        <v>0</v>
      </c>
      <c r="D226" s="119"/>
      <c r="E226" s="425" t="s">
        <v>521</v>
      </c>
      <c r="F226" s="425"/>
      <c r="G226" s="190">
        <f>mercado!C199</f>
        <v>0</v>
      </c>
    </row>
    <row r="227" spans="1:8" ht="14.25" customHeight="1" x14ac:dyDescent="0.25">
      <c r="A227" s="425" t="s">
        <v>408</v>
      </c>
      <c r="B227" s="425"/>
      <c r="C227" s="190">
        <f>mercado!C104</f>
        <v>0</v>
      </c>
      <c r="D227" s="119"/>
      <c r="E227" s="425" t="s">
        <v>522</v>
      </c>
      <c r="F227" s="425"/>
      <c r="G227" s="190">
        <f>+mercado!C201</f>
        <v>0</v>
      </c>
    </row>
    <row r="228" spans="1:8" ht="5.45" customHeight="1" x14ac:dyDescent="0.25">
      <c r="A228" s="418"/>
      <c r="B228" s="418"/>
      <c r="C228" s="119"/>
      <c r="D228" s="119"/>
    </row>
    <row r="229" spans="1:8" ht="15.6" customHeight="1" x14ac:dyDescent="0.25">
      <c r="A229" s="416" t="s">
        <v>425</v>
      </c>
      <c r="B229" s="416"/>
      <c r="C229" s="416"/>
      <c r="D229" s="416"/>
      <c r="E229" s="416"/>
      <c r="F229" s="416"/>
      <c r="G229" s="416"/>
      <c r="H229" s="416"/>
    </row>
    <row r="230" spans="1:8" ht="7.15" customHeight="1" x14ac:dyDescent="0.25">
      <c r="A230" s="119"/>
      <c r="B230" s="119"/>
      <c r="C230" s="119"/>
      <c r="D230" s="119"/>
      <c r="E230" s="144"/>
      <c r="F230" s="144"/>
      <c r="G230" s="119"/>
      <c r="H230" s="119"/>
    </row>
    <row r="231" spans="1:8" ht="14.25" customHeight="1" x14ac:dyDescent="0.25">
      <c r="A231" s="425" t="s">
        <v>524</v>
      </c>
      <c r="B231" s="425"/>
      <c r="C231" s="190">
        <f>mercado!C90</f>
        <v>0</v>
      </c>
      <c r="D231" s="119"/>
      <c r="E231" s="425" t="s">
        <v>426</v>
      </c>
      <c r="F231" s="425"/>
      <c r="G231" s="190">
        <f>mercado!C99</f>
        <v>0</v>
      </c>
      <c r="H231" s="119"/>
    </row>
    <row r="232" spans="1:8" ht="14.25" customHeight="1" x14ac:dyDescent="0.25">
      <c r="A232" s="425" t="s">
        <v>523</v>
      </c>
      <c r="B232" s="425"/>
      <c r="C232" s="122">
        <f>mercado!C89</f>
        <v>0</v>
      </c>
      <c r="D232" s="119"/>
      <c r="E232" s="425" t="s">
        <v>531</v>
      </c>
      <c r="F232" s="425"/>
      <c r="G232" s="122">
        <f>mercado!E99</f>
        <v>0</v>
      </c>
      <c r="H232" s="119"/>
    </row>
    <row r="233" spans="1:8" ht="14.25" customHeight="1" x14ac:dyDescent="0.25">
      <c r="A233" s="425" t="s">
        <v>525</v>
      </c>
      <c r="B233" s="425"/>
      <c r="C233" s="122">
        <f>mercado!C92</f>
        <v>0</v>
      </c>
      <c r="D233" s="119"/>
      <c r="E233" s="425" t="s">
        <v>427</v>
      </c>
      <c r="F233" s="425"/>
      <c r="G233" s="122">
        <f>mercado!F199</f>
        <v>0</v>
      </c>
      <c r="H233" s="119"/>
    </row>
    <row r="234" spans="1:8" ht="14.25" customHeight="1" x14ac:dyDescent="0.25">
      <c r="A234" s="425" t="s">
        <v>526</v>
      </c>
      <c r="B234" s="425"/>
      <c r="C234" s="122">
        <f>mercado!C93</f>
        <v>0</v>
      </c>
      <c r="D234" s="119"/>
      <c r="E234" s="137" t="s">
        <v>428</v>
      </c>
      <c r="F234" s="137"/>
      <c r="G234" s="122">
        <f>mercado!C98</f>
        <v>0</v>
      </c>
      <c r="H234" s="119"/>
    </row>
    <row r="235" spans="1:8" ht="14.25" customHeight="1" x14ac:dyDescent="0.25">
      <c r="A235" s="425" t="s">
        <v>527</v>
      </c>
      <c r="B235" s="425"/>
      <c r="C235" s="122">
        <f>mercado!E98</f>
        <v>0</v>
      </c>
      <c r="D235" s="119"/>
      <c r="E235" s="137" t="s">
        <v>429</v>
      </c>
      <c r="F235" s="137"/>
      <c r="G235" s="122">
        <f>mercado!F198</f>
        <v>0</v>
      </c>
      <c r="H235" s="119"/>
    </row>
    <row r="236" spans="1:8" ht="14.25" customHeight="1" x14ac:dyDescent="0.25">
      <c r="A236" s="425" t="s">
        <v>528</v>
      </c>
      <c r="B236" s="425"/>
      <c r="C236" s="122">
        <f>mercado!C107</f>
        <v>0</v>
      </c>
      <c r="D236" s="119"/>
      <c r="E236" s="419" t="s">
        <v>430</v>
      </c>
      <c r="F236" s="419"/>
      <c r="G236" s="122">
        <f>mercado!G98</f>
        <v>0</v>
      </c>
      <c r="H236" s="119"/>
    </row>
    <row r="237" spans="1:8" ht="14.25" customHeight="1" x14ac:dyDescent="0.25">
      <c r="A237" s="425" t="s">
        <v>529</v>
      </c>
      <c r="B237" s="425"/>
      <c r="C237" s="122">
        <f>mercado!C84</f>
        <v>0</v>
      </c>
      <c r="D237" s="119"/>
      <c r="E237" s="419" t="s">
        <v>431</v>
      </c>
      <c r="F237" s="419"/>
      <c r="G237" s="122">
        <f>mercado!G99</f>
        <v>0</v>
      </c>
      <c r="H237" s="119"/>
    </row>
    <row r="238" spans="1:8" ht="14.25" customHeight="1" x14ac:dyDescent="0.25">
      <c r="A238" s="425" t="s">
        <v>530</v>
      </c>
      <c r="B238" s="425"/>
      <c r="C238" s="119">
        <f>mercado!G97</f>
        <v>0</v>
      </c>
      <c r="D238" s="119"/>
      <c r="E238" s="419" t="s">
        <v>432</v>
      </c>
      <c r="F238" s="419"/>
      <c r="G238" s="119">
        <f>mercado!G100</f>
        <v>0</v>
      </c>
      <c r="H238" s="119"/>
    </row>
    <row r="239" spans="1:8" ht="7.9" customHeight="1" x14ac:dyDescent="0.25">
      <c r="A239" s="119"/>
      <c r="B239" s="119"/>
      <c r="C239" s="119"/>
      <c r="D239" s="119"/>
      <c r="E239" s="144"/>
      <c r="F239" s="144"/>
      <c r="G239" s="119"/>
      <c r="H239" s="119"/>
    </row>
    <row r="240" spans="1:8" ht="14.25" customHeight="1" x14ac:dyDescent="0.25">
      <c r="A240" s="416" t="s">
        <v>539</v>
      </c>
      <c r="B240" s="416"/>
      <c r="C240" s="416"/>
      <c r="D240" s="416"/>
      <c r="E240" s="416"/>
      <c r="F240" s="416"/>
      <c r="G240" s="416"/>
      <c r="H240" s="416"/>
    </row>
    <row r="241" spans="1:8" ht="6.6" customHeight="1" x14ac:dyDescent="0.25">
      <c r="A241" s="119"/>
      <c r="B241" s="119"/>
      <c r="C241" s="119"/>
      <c r="D241" s="119"/>
      <c r="E241" s="144"/>
      <c r="F241" s="144"/>
      <c r="G241" s="119"/>
      <c r="H241" s="119"/>
    </row>
    <row r="242" spans="1:8" ht="14.25" customHeight="1" x14ac:dyDescent="0.25">
      <c r="A242" s="137" t="s">
        <v>500</v>
      </c>
      <c r="B242" s="190">
        <f>mercado!C74</f>
        <v>0</v>
      </c>
      <c r="C242" s="119"/>
      <c r="D242" s="119"/>
      <c r="E242" s="144"/>
      <c r="F242" s="144"/>
      <c r="G242" s="119"/>
      <c r="H242" s="119"/>
    </row>
    <row r="243" spans="1:8" ht="14.25" customHeight="1" x14ac:dyDescent="0.25">
      <c r="A243" s="137" t="s">
        <v>501</v>
      </c>
      <c r="B243" s="190">
        <f>mercado!C75</f>
        <v>0</v>
      </c>
      <c r="C243" s="187"/>
      <c r="D243" s="187"/>
      <c r="E243" s="187"/>
      <c r="F243" s="187"/>
      <c r="G243" s="187"/>
      <c r="H243" s="187"/>
    </row>
    <row r="244" spans="1:8" ht="14.25" customHeight="1" x14ac:dyDescent="0.25">
      <c r="A244" s="137" t="s">
        <v>502</v>
      </c>
      <c r="B244" s="190">
        <f>mercado!C76</f>
        <v>0</v>
      </c>
      <c r="C244" s="187"/>
      <c r="D244" s="187"/>
      <c r="E244" s="187"/>
      <c r="F244" s="187"/>
      <c r="G244" s="187"/>
      <c r="H244" s="187"/>
    </row>
    <row r="245" spans="1:8" ht="14.25" customHeight="1" x14ac:dyDescent="0.25">
      <c r="A245" s="137" t="s">
        <v>503</v>
      </c>
      <c r="B245" s="190">
        <f>mercado!C77</f>
        <v>0</v>
      </c>
      <c r="D245" s="187"/>
      <c r="E245" s="187"/>
      <c r="F245" s="194"/>
      <c r="G245" s="187"/>
      <c r="H245" s="187"/>
    </row>
    <row r="246" spans="1:8" ht="14.25" customHeight="1" x14ac:dyDescent="0.25">
      <c r="A246" s="137" t="s">
        <v>504</v>
      </c>
      <c r="B246" s="190">
        <f>mercado!C78</f>
        <v>0</v>
      </c>
      <c r="D246" s="187"/>
      <c r="E246" s="187"/>
      <c r="F246" s="187"/>
      <c r="G246" s="187"/>
      <c r="H246" s="187"/>
    </row>
    <row r="247" spans="1:8" ht="4.9000000000000004" customHeight="1" x14ac:dyDescent="0.25">
      <c r="A247" s="119"/>
      <c r="B247" s="119"/>
      <c r="D247" s="119"/>
      <c r="E247" s="144"/>
      <c r="F247" s="195"/>
      <c r="G247" s="119"/>
      <c r="H247" s="119"/>
    </row>
    <row r="248" spans="1:8" ht="14.25" customHeight="1" x14ac:dyDescent="0.25">
      <c r="A248" s="416" t="s">
        <v>540</v>
      </c>
      <c r="B248" s="416"/>
      <c r="C248" s="416"/>
      <c r="D248" s="416"/>
      <c r="E248" s="416"/>
      <c r="F248" s="416"/>
      <c r="G248" s="416"/>
      <c r="H248" s="416"/>
    </row>
    <row r="249" spans="1:8" ht="7.9" customHeight="1" x14ac:dyDescent="0.25">
      <c r="A249" s="119"/>
      <c r="B249" s="119"/>
      <c r="D249" s="119"/>
      <c r="E249" s="144"/>
      <c r="F249" s="144"/>
      <c r="G249" s="119"/>
      <c r="H249" s="119"/>
    </row>
    <row r="250" spans="1:8" ht="12.75" x14ac:dyDescent="0.25">
      <c r="A250" s="196" t="s">
        <v>541</v>
      </c>
      <c r="B250" s="196"/>
      <c r="C250" s="190">
        <f>mercado!C198</f>
        <v>0</v>
      </c>
      <c r="D250" s="119"/>
      <c r="E250" s="119"/>
      <c r="G250" s="119"/>
      <c r="H250" s="119"/>
    </row>
    <row r="251" spans="1:8" ht="12.75" x14ac:dyDescent="0.25">
      <c r="A251" s="196" t="s">
        <v>521</v>
      </c>
      <c r="B251" s="196"/>
      <c r="C251" s="190">
        <f>mercado!C199</f>
        <v>0</v>
      </c>
      <c r="D251" s="119"/>
      <c r="E251" s="190"/>
      <c r="G251" s="119"/>
      <c r="H251" s="119"/>
    </row>
    <row r="252" spans="1:8" ht="12.75" x14ac:dyDescent="0.25">
      <c r="A252" s="196" t="s">
        <v>520</v>
      </c>
      <c r="B252" s="196"/>
      <c r="C252" s="190">
        <f>mercado!C200</f>
        <v>0</v>
      </c>
      <c r="D252" s="119"/>
      <c r="E252" s="144"/>
      <c r="F252" s="144"/>
      <c r="G252" s="119"/>
      <c r="H252" s="119"/>
    </row>
    <row r="253" spans="1:8" ht="12.75" x14ac:dyDescent="0.25">
      <c r="A253" s="196" t="s">
        <v>542</v>
      </c>
      <c r="B253" s="196"/>
      <c r="C253" s="190">
        <f>mercado!C201</f>
        <v>0</v>
      </c>
      <c r="D253" s="119"/>
      <c r="E253" s="144"/>
      <c r="F253" s="144"/>
      <c r="G253" s="119"/>
      <c r="H253" s="119"/>
    </row>
    <row r="254" spans="1:8" ht="12.75" x14ac:dyDescent="0.25">
      <c r="A254" s="196" t="s">
        <v>519</v>
      </c>
      <c r="B254" s="196"/>
      <c r="C254" s="190">
        <f>mercado!C202</f>
        <v>0</v>
      </c>
      <c r="D254" s="119"/>
      <c r="E254" s="144"/>
      <c r="F254" s="144"/>
      <c r="G254" s="119"/>
      <c r="H254" s="119"/>
    </row>
    <row r="255" spans="1:8" ht="10.15" customHeight="1" x14ac:dyDescent="0.25">
      <c r="A255" s="190"/>
      <c r="B255" s="190"/>
      <c r="D255" s="119"/>
      <c r="E255" s="119"/>
      <c r="F255" s="119"/>
      <c r="G255" s="119"/>
      <c r="H255" s="119"/>
    </row>
    <row r="256" spans="1:8" ht="13.9" customHeight="1" x14ac:dyDescent="0.25">
      <c r="A256" s="416" t="s">
        <v>532</v>
      </c>
      <c r="B256" s="416"/>
      <c r="C256" s="416"/>
      <c r="D256" s="416"/>
      <c r="E256" s="416"/>
      <c r="F256" s="416"/>
      <c r="G256" s="416"/>
      <c r="H256" s="416"/>
    </row>
    <row r="257" spans="1:8" ht="13.5" customHeight="1" x14ac:dyDescent="0.25">
      <c r="A257" s="190"/>
      <c r="B257" s="190"/>
      <c r="D257" s="119"/>
      <c r="E257" s="119"/>
      <c r="F257" s="119"/>
      <c r="G257" s="119"/>
      <c r="H257" s="119"/>
    </row>
    <row r="258" spans="1:8" ht="92.45" customHeight="1" x14ac:dyDescent="0.25">
      <c r="A258" s="438">
        <f>mercado!B286</f>
        <v>0</v>
      </c>
      <c r="B258" s="438"/>
      <c r="C258" s="438"/>
      <c r="D258" s="438"/>
      <c r="E258" s="438"/>
      <c r="F258" s="438"/>
      <c r="G258" s="438"/>
      <c r="H258" s="438"/>
    </row>
    <row r="259" spans="1:8" ht="13.9" hidden="1" customHeight="1" x14ac:dyDescent="0.25">
      <c r="A259" s="196"/>
      <c r="B259" s="196"/>
      <c r="D259" s="119"/>
      <c r="E259" s="144"/>
      <c r="F259" s="144"/>
      <c r="G259" s="119"/>
      <c r="H259" s="119"/>
    </row>
    <row r="260" spans="1:8" ht="13.9" hidden="1" customHeight="1" x14ac:dyDescent="0.25"/>
    <row r="261" spans="1:8" ht="25.9" hidden="1" customHeight="1" x14ac:dyDescent="0.25">
      <c r="B261" s="119"/>
      <c r="C261" s="119"/>
      <c r="D261" s="119"/>
      <c r="E261" s="144"/>
      <c r="F261" s="144"/>
      <c r="G261" s="119"/>
      <c r="H261" s="119"/>
    </row>
    <row r="262" spans="1:8" ht="15.6" hidden="1" customHeight="1" x14ac:dyDescent="0.25"/>
    <row r="263" spans="1:8" ht="114.6" hidden="1" customHeight="1" x14ac:dyDescent="0.25"/>
    <row r="264" spans="1:8" ht="0.6" customHeight="1" x14ac:dyDescent="0.25">
      <c r="A264" s="119"/>
      <c r="B264" s="119"/>
      <c r="C264" s="119"/>
      <c r="D264" s="119"/>
      <c r="E264" s="119"/>
      <c r="F264" s="119"/>
      <c r="G264" s="119"/>
      <c r="H264" s="119"/>
    </row>
    <row r="265" spans="1:8" ht="27.75" customHeight="1" x14ac:dyDescent="0.25">
      <c r="A265" s="420" t="s">
        <v>360</v>
      </c>
      <c r="B265" s="420"/>
      <c r="C265" s="420"/>
      <c r="D265" s="420"/>
      <c r="E265" s="420"/>
      <c r="F265" s="420"/>
      <c r="G265" s="420"/>
      <c r="H265" s="420"/>
    </row>
    <row r="266" spans="1:8" ht="6.6" customHeight="1" x14ac:dyDescent="0.25">
      <c r="A266" s="117"/>
      <c r="B266" s="117"/>
      <c r="C266" s="117"/>
      <c r="D266" s="117"/>
      <c r="E266" s="117"/>
      <c r="F266" s="117"/>
      <c r="G266" s="117"/>
      <c r="H266" s="117"/>
    </row>
    <row r="267" spans="1:8" ht="14.25" customHeight="1" x14ac:dyDescent="0.25">
      <c r="A267" s="416" t="s">
        <v>533</v>
      </c>
      <c r="B267" s="416"/>
      <c r="C267" s="416"/>
      <c r="D267" s="416"/>
      <c r="E267" s="416"/>
      <c r="F267" s="416"/>
      <c r="G267" s="416"/>
      <c r="H267" s="416"/>
    </row>
    <row r="268" spans="1:8" ht="9" customHeight="1" x14ac:dyDescent="0.25">
      <c r="B268" s="119"/>
      <c r="C268" s="119"/>
      <c r="D268" s="119"/>
      <c r="E268" s="144"/>
      <c r="F268" s="144"/>
      <c r="G268" s="119"/>
      <c r="H268" s="119"/>
    </row>
    <row r="269" spans="1:8" s="197" customFormat="1" ht="20.45" customHeight="1" x14ac:dyDescent="0.25">
      <c r="A269" s="439">
        <f>mercado!B268</f>
        <v>0</v>
      </c>
      <c r="B269" s="439"/>
      <c r="C269" s="439"/>
      <c r="D269" s="439"/>
      <c r="E269" s="439"/>
      <c r="F269" s="439"/>
      <c r="G269" s="439"/>
      <c r="H269" s="439"/>
    </row>
    <row r="270" spans="1:8" ht="22.15" hidden="1" customHeight="1" x14ac:dyDescent="0.25">
      <c r="A270" s="119"/>
      <c r="B270" s="119"/>
      <c r="C270" s="119"/>
      <c r="D270" s="119"/>
      <c r="E270" s="119"/>
      <c r="F270" s="119"/>
      <c r="G270" s="119"/>
      <c r="H270" s="119"/>
    </row>
    <row r="271" spans="1:8" ht="13.9" customHeight="1" x14ac:dyDescent="0.25">
      <c r="A271" s="416" t="s">
        <v>543</v>
      </c>
      <c r="B271" s="416"/>
      <c r="C271" s="416"/>
      <c r="D271" s="416"/>
      <c r="E271" s="416"/>
      <c r="F271" s="416"/>
      <c r="G271" s="416"/>
      <c r="H271" s="416"/>
    </row>
    <row r="272" spans="1:8" ht="6.6" customHeight="1" x14ac:dyDescent="0.25">
      <c r="B272" s="119"/>
      <c r="C272" s="119"/>
      <c r="D272" s="119"/>
      <c r="E272" s="144"/>
      <c r="F272" s="144"/>
      <c r="G272" s="119"/>
      <c r="H272" s="119"/>
    </row>
    <row r="273" spans="1:8" ht="36" customHeight="1" x14ac:dyDescent="0.25">
      <c r="A273" s="439">
        <f>mercado!B256</f>
        <v>0</v>
      </c>
      <c r="B273" s="439"/>
      <c r="C273" s="439"/>
      <c r="D273" s="439"/>
      <c r="E273" s="439"/>
      <c r="F273" s="439"/>
      <c r="G273" s="439"/>
      <c r="H273" s="439"/>
    </row>
    <row r="274" spans="1:8" ht="14.45" hidden="1" customHeight="1" x14ac:dyDescent="0.25">
      <c r="A274" s="189"/>
      <c r="B274" s="189"/>
      <c r="C274" s="189"/>
      <c r="D274" s="189"/>
      <c r="E274" s="189"/>
      <c r="F274" s="189"/>
      <c r="G274" s="189"/>
      <c r="H274" s="189"/>
    </row>
    <row r="275" spans="1:8" ht="14.25" customHeight="1" x14ac:dyDescent="0.25">
      <c r="A275" s="416" t="s">
        <v>358</v>
      </c>
      <c r="B275" s="416"/>
      <c r="C275" s="416"/>
      <c r="D275" s="416"/>
      <c r="E275" s="416"/>
      <c r="F275" s="416"/>
      <c r="G275" s="416"/>
      <c r="H275" s="416"/>
    </row>
    <row r="276" spans="1:8" ht="48" customHeight="1" x14ac:dyDescent="0.25">
      <c r="A276" s="438">
        <f>mercado!B111</f>
        <v>0</v>
      </c>
      <c r="B276" s="438"/>
      <c r="C276" s="438"/>
      <c r="D276" s="438"/>
      <c r="E276" s="438"/>
      <c r="F276" s="438"/>
      <c r="G276" s="438"/>
      <c r="H276" s="438"/>
    </row>
    <row r="277" spans="1:8" ht="1.9" hidden="1" customHeight="1" x14ac:dyDescent="0.25">
      <c r="A277" s="439"/>
      <c r="B277" s="439"/>
      <c r="C277" s="439"/>
      <c r="D277" s="439"/>
      <c r="E277" s="439"/>
      <c r="F277" s="439"/>
      <c r="G277" s="439"/>
      <c r="H277" s="439"/>
    </row>
    <row r="278" spans="1:8" ht="15" hidden="1" customHeight="1" x14ac:dyDescent="0.25">
      <c r="A278" s="119"/>
      <c r="B278" s="119"/>
      <c r="C278" s="119"/>
      <c r="D278" s="119"/>
      <c r="E278" s="119"/>
      <c r="F278" s="119"/>
      <c r="G278" s="119"/>
      <c r="H278" s="119"/>
    </row>
    <row r="279" spans="1:8" ht="14.25" customHeight="1" x14ac:dyDescent="0.25">
      <c r="A279" s="416" t="s">
        <v>359</v>
      </c>
      <c r="B279" s="416"/>
      <c r="C279" s="416"/>
      <c r="D279" s="416"/>
      <c r="E279" s="416"/>
      <c r="F279" s="416"/>
      <c r="G279" s="416"/>
      <c r="H279" s="416"/>
    </row>
    <row r="280" spans="1:8" ht="45.6" customHeight="1" x14ac:dyDescent="0.25">
      <c r="A280" s="418">
        <f>mercado!B242</f>
        <v>0</v>
      </c>
      <c r="B280" s="418"/>
      <c r="C280" s="418"/>
      <c r="D280" s="418"/>
      <c r="E280" s="418"/>
      <c r="F280" s="418"/>
      <c r="G280" s="418"/>
      <c r="H280" s="418"/>
    </row>
    <row r="281" spans="1:8" ht="0.6" customHeight="1" x14ac:dyDescent="0.25">
      <c r="A281" s="119"/>
      <c r="B281" s="119"/>
      <c r="C281" s="119"/>
      <c r="D281" s="119"/>
      <c r="E281" s="119"/>
      <c r="F281" s="119"/>
      <c r="G281" s="119"/>
      <c r="H281" s="119"/>
    </row>
    <row r="282" spans="1:8" ht="13.9" hidden="1" customHeight="1" x14ac:dyDescent="0.25">
      <c r="A282" s="119"/>
      <c r="B282" s="119"/>
      <c r="C282" s="119"/>
      <c r="D282" s="119"/>
      <c r="E282" s="119"/>
      <c r="F282" s="119"/>
      <c r="G282" s="119"/>
      <c r="H282" s="119"/>
    </row>
    <row r="283" spans="1:8" ht="27.75" customHeight="1" x14ac:dyDescent="0.25">
      <c r="A283" s="420" t="s">
        <v>357</v>
      </c>
      <c r="B283" s="420"/>
      <c r="C283" s="420"/>
      <c r="D283" s="420"/>
      <c r="E283" s="420"/>
      <c r="F283" s="420"/>
      <c r="G283" s="420"/>
      <c r="H283" s="420"/>
    </row>
    <row r="284" spans="1:8" ht="9.6" customHeight="1" x14ac:dyDescent="0.25">
      <c r="A284" s="136"/>
      <c r="B284" s="117"/>
      <c r="C284" s="117"/>
      <c r="D284" s="117"/>
      <c r="E284" s="117"/>
      <c r="F284" s="117"/>
      <c r="G284" s="117"/>
      <c r="H284" s="117"/>
    </row>
    <row r="285" spans="1:8" ht="39.6" customHeight="1" x14ac:dyDescent="0.25">
      <c r="A285" s="418" t="s">
        <v>356</v>
      </c>
      <c r="B285" s="418"/>
      <c r="C285" s="418"/>
      <c r="D285" s="418"/>
      <c r="E285" s="418"/>
      <c r="F285" s="418"/>
      <c r="G285" s="418"/>
      <c r="H285" s="418"/>
    </row>
    <row r="286" spans="1:8" ht="10.15" customHeight="1" x14ac:dyDescent="0.25">
      <c r="A286" s="135"/>
      <c r="B286" s="119"/>
      <c r="C286" s="119"/>
      <c r="D286" s="119"/>
      <c r="E286" s="119"/>
      <c r="F286" s="119"/>
      <c r="G286" s="119"/>
      <c r="H286" s="119"/>
    </row>
    <row r="287" spans="1:8" ht="14.25" customHeight="1" x14ac:dyDescent="0.25">
      <c r="A287" s="416" t="s">
        <v>355</v>
      </c>
      <c r="B287" s="416"/>
      <c r="C287" s="416"/>
      <c r="D287" s="416"/>
      <c r="E287" s="416"/>
      <c r="F287" s="416"/>
      <c r="G287" s="416"/>
      <c r="H287" s="416"/>
    </row>
    <row r="288" spans="1:8" ht="36" customHeight="1" x14ac:dyDescent="0.25">
      <c r="A288" s="418" t="s">
        <v>354</v>
      </c>
      <c r="B288" s="418"/>
      <c r="C288" s="418"/>
      <c r="D288" s="418"/>
      <c r="E288" s="418"/>
      <c r="F288" s="418"/>
      <c r="G288" s="418"/>
      <c r="H288" s="418"/>
    </row>
    <row r="289" spans="1:8" ht="13.9" customHeight="1" x14ac:dyDescent="0.25">
      <c r="A289" s="418" t="s">
        <v>353</v>
      </c>
      <c r="B289" s="418"/>
      <c r="C289" s="418"/>
      <c r="D289" s="418"/>
      <c r="E289" s="418"/>
      <c r="F289" s="418"/>
      <c r="G289" s="418"/>
      <c r="H289" s="418"/>
    </row>
    <row r="290" spans="1:8" ht="14.25" customHeight="1" x14ac:dyDescent="0.25">
      <c r="A290" s="134"/>
      <c r="B290" s="117"/>
      <c r="C290" s="117"/>
      <c r="D290" s="117"/>
      <c r="E290" s="117"/>
      <c r="F290" s="117"/>
      <c r="G290" s="117"/>
      <c r="H290" s="117"/>
    </row>
    <row r="291" spans="1:8" ht="5.45" customHeight="1" x14ac:dyDescent="0.25">
      <c r="A291" s="133"/>
      <c r="B291" s="117"/>
      <c r="C291" s="117"/>
      <c r="D291" s="117"/>
      <c r="E291" s="117"/>
      <c r="F291" s="117"/>
      <c r="G291" s="117"/>
      <c r="H291" s="117"/>
    </row>
    <row r="292" spans="1:8" ht="27.75" customHeight="1" x14ac:dyDescent="0.25">
      <c r="A292" s="420" t="s">
        <v>352</v>
      </c>
      <c r="B292" s="420"/>
      <c r="C292" s="420"/>
      <c r="D292" s="420"/>
      <c r="E292" s="420"/>
      <c r="F292" s="420"/>
      <c r="G292" s="420"/>
      <c r="H292" s="420"/>
    </row>
    <row r="293" spans="1:8" ht="8.4499999999999993" customHeight="1" x14ac:dyDescent="0.25">
      <c r="A293" s="117"/>
      <c r="B293" s="117"/>
      <c r="C293" s="117"/>
      <c r="D293" s="117"/>
      <c r="E293" s="117"/>
      <c r="F293" s="117"/>
      <c r="G293" s="117"/>
      <c r="H293" s="117"/>
    </row>
    <row r="294" spans="1:8" ht="14.25" customHeight="1" x14ac:dyDescent="0.25">
      <c r="A294" s="425" t="s">
        <v>351</v>
      </c>
      <c r="B294" s="425"/>
      <c r="C294" s="425"/>
      <c r="D294" s="425"/>
      <c r="E294" s="425"/>
      <c r="F294" s="425"/>
      <c r="G294" s="425"/>
      <c r="H294" s="425"/>
    </row>
    <row r="295" spans="1:8" ht="25.9" customHeight="1" x14ac:dyDescent="0.25">
      <c r="A295" s="418" t="s">
        <v>350</v>
      </c>
      <c r="B295" s="418"/>
      <c r="C295" s="418"/>
      <c r="D295" s="418"/>
      <c r="E295" s="418"/>
      <c r="F295" s="418"/>
      <c r="G295" s="418"/>
      <c r="H295" s="418"/>
    </row>
    <row r="296" spans="1:8" ht="3.6" customHeight="1" x14ac:dyDescent="0.25">
      <c r="A296" s="119"/>
      <c r="B296" s="119"/>
      <c r="C296" s="119"/>
      <c r="D296" s="119"/>
      <c r="E296" s="119"/>
      <c r="F296" s="119"/>
      <c r="G296" s="119"/>
      <c r="H296" s="119"/>
    </row>
    <row r="297" spans="1:8" ht="14.25" customHeight="1" x14ac:dyDescent="0.25">
      <c r="A297" s="425" t="s">
        <v>349</v>
      </c>
      <c r="B297" s="425"/>
      <c r="C297" s="425"/>
      <c r="D297" s="425"/>
      <c r="E297" s="425"/>
      <c r="F297" s="425"/>
      <c r="G297" s="425"/>
      <c r="H297" s="425"/>
    </row>
    <row r="298" spans="1:8" ht="21" customHeight="1" x14ac:dyDescent="0.25">
      <c r="A298" s="418" t="s">
        <v>348</v>
      </c>
      <c r="B298" s="418"/>
      <c r="C298" s="418"/>
      <c r="D298" s="418"/>
      <c r="E298" s="418"/>
      <c r="F298" s="418"/>
      <c r="G298" s="418"/>
      <c r="H298" s="418"/>
    </row>
    <row r="299" spans="1:8" ht="4.1500000000000004" customHeight="1" x14ac:dyDescent="0.25">
      <c r="A299" s="119"/>
      <c r="B299" s="119"/>
      <c r="C299" s="119"/>
      <c r="D299" s="119"/>
      <c r="E299" s="119"/>
      <c r="F299" s="119"/>
      <c r="G299" s="119"/>
      <c r="H299" s="119"/>
    </row>
    <row r="300" spans="1:8" ht="14.25" customHeight="1" x14ac:dyDescent="0.25">
      <c r="A300" s="425" t="s">
        <v>347</v>
      </c>
      <c r="B300" s="425"/>
      <c r="C300" s="425"/>
      <c r="D300" s="425"/>
      <c r="E300" s="425"/>
      <c r="F300" s="425"/>
      <c r="G300" s="425"/>
      <c r="H300" s="425"/>
    </row>
    <row r="301" spans="1:8" ht="16.149999999999999" customHeight="1" x14ac:dyDescent="0.25">
      <c r="A301" s="418" t="s">
        <v>346</v>
      </c>
      <c r="B301" s="418"/>
      <c r="C301" s="418"/>
      <c r="D301" s="418"/>
      <c r="E301" s="418"/>
      <c r="F301" s="418"/>
      <c r="G301" s="418"/>
      <c r="H301" s="418"/>
    </row>
    <row r="302" spans="1:8" ht="3.6" customHeight="1" x14ac:dyDescent="0.25">
      <c r="A302" s="119"/>
      <c r="B302" s="119"/>
      <c r="C302" s="119"/>
      <c r="D302" s="119"/>
      <c r="E302" s="119"/>
      <c r="F302" s="119"/>
      <c r="G302" s="119"/>
      <c r="H302" s="119"/>
    </row>
    <row r="303" spans="1:8" ht="43.15" customHeight="1" x14ac:dyDescent="0.25">
      <c r="A303" s="418" t="s">
        <v>345</v>
      </c>
      <c r="B303" s="418"/>
      <c r="C303" s="418"/>
      <c r="D303" s="418"/>
      <c r="E303" s="418"/>
      <c r="F303" s="418"/>
      <c r="G303" s="418"/>
      <c r="H303" s="418"/>
    </row>
    <row r="304" spans="1:8" ht="14.25" customHeight="1" x14ac:dyDescent="0.25">
      <c r="A304" s="117"/>
      <c r="B304" s="117"/>
      <c r="C304" s="117"/>
      <c r="D304" s="117"/>
      <c r="E304" s="117"/>
      <c r="F304" s="117"/>
      <c r="G304" s="117"/>
      <c r="H304" s="117"/>
    </row>
    <row r="305" spans="1:9" ht="27.75" customHeight="1" x14ac:dyDescent="0.25">
      <c r="A305" s="420" t="s">
        <v>344</v>
      </c>
      <c r="B305" s="420"/>
      <c r="C305" s="420"/>
      <c r="D305" s="420"/>
      <c r="E305" s="420"/>
      <c r="F305" s="420"/>
      <c r="G305" s="420"/>
      <c r="H305" s="420"/>
    </row>
    <row r="306" spans="1:9" ht="13.5" customHeight="1" x14ac:dyDescent="0.25">
      <c r="A306" s="117"/>
      <c r="B306" s="117"/>
      <c r="C306" s="117"/>
      <c r="D306" s="117"/>
      <c r="E306" s="117"/>
      <c r="F306" s="117"/>
      <c r="G306" s="117"/>
      <c r="H306" s="117"/>
    </row>
    <row r="307" spans="1:9" ht="102" customHeight="1" x14ac:dyDescent="0.25">
      <c r="A307" s="419" t="s">
        <v>343</v>
      </c>
      <c r="B307" s="419"/>
      <c r="C307" s="418" t="s">
        <v>342</v>
      </c>
      <c r="D307" s="418"/>
      <c r="E307" s="418"/>
      <c r="F307" s="418"/>
      <c r="G307" s="418"/>
      <c r="H307" s="418"/>
    </row>
    <row r="308" spans="1:9" ht="29.45" customHeight="1" x14ac:dyDescent="0.25">
      <c r="A308" s="419" t="s">
        <v>341</v>
      </c>
      <c r="B308" s="419"/>
      <c r="C308" s="418" t="s">
        <v>340</v>
      </c>
      <c r="D308" s="418"/>
      <c r="E308" s="418"/>
      <c r="F308" s="418"/>
      <c r="G308" s="418"/>
      <c r="H308" s="418"/>
    </row>
    <row r="309" spans="1:9" ht="24" customHeight="1" x14ac:dyDescent="0.25">
      <c r="A309" s="419" t="s">
        <v>339</v>
      </c>
      <c r="B309" s="419"/>
      <c r="C309" s="430" t="s">
        <v>338</v>
      </c>
      <c r="D309" s="430"/>
      <c r="E309" s="430"/>
      <c r="F309" s="430"/>
      <c r="G309" s="430"/>
      <c r="H309" s="430"/>
    </row>
    <row r="310" spans="1:9" ht="129" customHeight="1" x14ac:dyDescent="0.25">
      <c r="A310" s="419" t="s">
        <v>337</v>
      </c>
      <c r="B310" s="419"/>
      <c r="C310" s="418" t="s">
        <v>336</v>
      </c>
      <c r="D310" s="418"/>
      <c r="E310" s="418"/>
      <c r="F310" s="418"/>
      <c r="G310" s="418"/>
      <c r="H310" s="418"/>
    </row>
    <row r="311" spans="1:9" ht="31.15" customHeight="1" x14ac:dyDescent="0.25">
      <c r="A311" s="419" t="s">
        <v>335</v>
      </c>
      <c r="B311" s="419"/>
      <c r="C311" s="418"/>
      <c r="D311" s="418"/>
      <c r="E311" s="418"/>
      <c r="F311" s="418"/>
      <c r="G311" s="418"/>
      <c r="H311" s="418"/>
      <c r="I311" s="117"/>
    </row>
    <row r="312" spans="1:9" ht="42.6" customHeight="1" x14ac:dyDescent="0.25">
      <c r="A312" s="419" t="s">
        <v>334</v>
      </c>
      <c r="B312" s="419"/>
      <c r="C312" s="418" t="s">
        <v>333</v>
      </c>
      <c r="D312" s="418"/>
      <c r="E312" s="418"/>
      <c r="F312" s="418"/>
      <c r="G312" s="418"/>
      <c r="H312" s="418"/>
    </row>
    <row r="313" spans="1:9" ht="56.45" customHeight="1" x14ac:dyDescent="0.25">
      <c r="A313" s="419" t="s">
        <v>332</v>
      </c>
      <c r="B313" s="419"/>
      <c r="C313" s="418" t="s">
        <v>331</v>
      </c>
      <c r="D313" s="418"/>
      <c r="E313" s="418"/>
      <c r="F313" s="418"/>
      <c r="G313" s="418"/>
      <c r="H313" s="418"/>
    </row>
    <row r="314" spans="1:9" ht="71.45" customHeight="1" x14ac:dyDescent="0.25">
      <c r="A314" s="419" t="s">
        <v>330</v>
      </c>
      <c r="B314" s="419"/>
      <c r="C314" s="418" t="s">
        <v>329</v>
      </c>
      <c r="D314" s="418"/>
      <c r="E314" s="418"/>
      <c r="F314" s="418"/>
      <c r="G314" s="418"/>
      <c r="H314" s="418"/>
    </row>
    <row r="315" spans="1:9" ht="13.5" customHeight="1" x14ac:dyDescent="0.25">
      <c r="A315" s="117"/>
      <c r="B315" s="117"/>
      <c r="C315" s="117"/>
      <c r="D315" s="117"/>
      <c r="E315" s="117"/>
      <c r="F315" s="117"/>
      <c r="G315" s="117"/>
      <c r="H315" s="117"/>
    </row>
    <row r="316" spans="1:9" ht="27.75" customHeight="1" x14ac:dyDescent="0.25">
      <c r="A316" s="420" t="s">
        <v>546</v>
      </c>
      <c r="B316" s="420"/>
      <c r="C316" s="420"/>
      <c r="D316" s="420"/>
      <c r="E316" s="420"/>
      <c r="F316" s="420"/>
      <c r="G316" s="420"/>
      <c r="H316" s="420"/>
    </row>
    <row r="317" spans="1:9" ht="13.5" customHeight="1" x14ac:dyDescent="0.25">
      <c r="A317" s="119"/>
      <c r="B317" s="119"/>
      <c r="C317" s="119"/>
      <c r="D317" s="119"/>
      <c r="E317" s="119"/>
      <c r="F317" s="119"/>
      <c r="G317" s="119"/>
      <c r="H317" s="119"/>
    </row>
    <row r="318" spans="1:9" ht="13.5" customHeight="1" x14ac:dyDescent="0.25">
      <c r="A318" s="416" t="s">
        <v>576</v>
      </c>
      <c r="B318" s="416"/>
      <c r="C318" s="416"/>
      <c r="D318" s="416"/>
      <c r="E318" s="416"/>
      <c r="F318" s="416"/>
      <c r="G318" s="416"/>
      <c r="H318" s="416"/>
    </row>
    <row r="319" spans="1:9" ht="13.5" customHeight="1" x14ac:dyDescent="0.25">
      <c r="A319" s="119"/>
      <c r="B319" s="119"/>
      <c r="C319" s="119"/>
      <c r="D319" s="119"/>
      <c r="E319" s="119"/>
      <c r="F319" s="119"/>
      <c r="G319" s="119"/>
      <c r="H319" s="119"/>
    </row>
    <row r="320" spans="1:9" ht="13.5" customHeight="1" x14ac:dyDescent="0.25">
      <c r="A320" s="119"/>
      <c r="B320" s="119"/>
      <c r="C320" s="119"/>
      <c r="D320" s="119"/>
      <c r="E320" s="119"/>
      <c r="F320" s="119"/>
      <c r="G320" s="119"/>
      <c r="H320" s="119"/>
    </row>
    <row r="321" spans="1:8" ht="13.5" customHeight="1" x14ac:dyDescent="0.25">
      <c r="A321" s="119"/>
      <c r="B321" s="119"/>
      <c r="C321" s="119"/>
      <c r="D321" s="119"/>
      <c r="E321" s="119"/>
      <c r="F321" s="119"/>
      <c r="G321" s="119"/>
      <c r="H321" s="119"/>
    </row>
    <row r="322" spans="1:8" ht="13.5" customHeight="1" x14ac:dyDescent="0.25">
      <c r="A322" s="119"/>
      <c r="B322" s="119"/>
      <c r="C322" s="119"/>
      <c r="D322" s="119"/>
      <c r="E322" s="119"/>
      <c r="F322" s="119"/>
      <c r="G322" s="119"/>
      <c r="H322" s="119"/>
    </row>
    <row r="323" spans="1:8" ht="13.5" customHeight="1" x14ac:dyDescent="0.25">
      <c r="A323" s="119"/>
      <c r="B323" s="119"/>
      <c r="C323" s="119"/>
      <c r="D323" s="119"/>
      <c r="E323" s="119"/>
      <c r="F323" s="119"/>
      <c r="G323" s="119"/>
      <c r="H323" s="119"/>
    </row>
    <row r="324" spans="1:8" ht="13.5" customHeight="1" x14ac:dyDescent="0.25">
      <c r="A324" s="119"/>
      <c r="B324" s="119"/>
      <c r="C324" s="119"/>
      <c r="D324" s="119"/>
      <c r="E324" s="119"/>
      <c r="F324" s="119"/>
      <c r="G324" s="119"/>
      <c r="H324" s="119"/>
    </row>
    <row r="325" spans="1:8" ht="13.5" customHeight="1" x14ac:dyDescent="0.25">
      <c r="A325" s="119"/>
      <c r="B325" s="119"/>
      <c r="C325" s="119"/>
      <c r="D325" s="119"/>
      <c r="E325" s="119"/>
      <c r="F325" s="119"/>
      <c r="G325" s="119"/>
      <c r="H325" s="119"/>
    </row>
    <row r="326" spans="1:8" ht="13.5" customHeight="1" x14ac:dyDescent="0.25">
      <c r="A326" s="119"/>
      <c r="B326" s="119"/>
      <c r="C326" s="119"/>
      <c r="D326" s="119"/>
      <c r="E326" s="119"/>
      <c r="F326" s="119"/>
      <c r="G326" s="119"/>
      <c r="H326" s="119"/>
    </row>
    <row r="327" spans="1:8" ht="13.5" customHeight="1" x14ac:dyDescent="0.25">
      <c r="A327" s="119"/>
      <c r="B327" s="119"/>
      <c r="C327" s="119"/>
      <c r="D327" s="119"/>
      <c r="E327" s="119"/>
      <c r="F327" s="119"/>
      <c r="G327" s="119"/>
      <c r="H327" s="119"/>
    </row>
    <row r="328" spans="1:8" ht="13.5" customHeight="1" x14ac:dyDescent="0.25">
      <c r="A328" s="119"/>
      <c r="B328" s="119"/>
      <c r="C328" s="119"/>
      <c r="D328" s="119"/>
      <c r="E328" s="119"/>
      <c r="F328" s="119"/>
      <c r="G328" s="119"/>
      <c r="H328" s="119"/>
    </row>
    <row r="329" spans="1:8" ht="13.5" customHeight="1" x14ac:dyDescent="0.25">
      <c r="A329" s="119"/>
      <c r="B329" s="119"/>
      <c r="C329" s="119"/>
      <c r="D329" s="119"/>
      <c r="E329" s="119"/>
      <c r="F329" s="119"/>
      <c r="G329" s="119"/>
      <c r="H329" s="119"/>
    </row>
    <row r="330" spans="1:8" ht="13.5" customHeight="1" x14ac:dyDescent="0.25">
      <c r="A330" s="119"/>
      <c r="B330" s="119"/>
      <c r="C330" s="119"/>
      <c r="D330" s="119"/>
      <c r="E330" s="119"/>
      <c r="F330" s="119"/>
      <c r="G330" s="119"/>
      <c r="H330" s="119"/>
    </row>
    <row r="331" spans="1:8" ht="13.5" customHeight="1" x14ac:dyDescent="0.25">
      <c r="A331" s="119"/>
      <c r="B331" s="119"/>
      <c r="C331" s="119"/>
      <c r="D331" s="119"/>
      <c r="E331" s="119"/>
      <c r="F331" s="119"/>
      <c r="G331" s="119"/>
      <c r="H331" s="119"/>
    </row>
    <row r="332" spans="1:8" ht="13.5" customHeight="1" x14ac:dyDescent="0.25">
      <c r="A332" s="119"/>
      <c r="B332" s="119"/>
      <c r="C332" s="119"/>
      <c r="D332" s="119"/>
      <c r="E332" s="119"/>
      <c r="F332" s="119"/>
      <c r="G332" s="119"/>
      <c r="H332" s="119"/>
    </row>
    <row r="333" spans="1:8" ht="13.5" customHeight="1" x14ac:dyDescent="0.25">
      <c r="A333" s="119"/>
      <c r="B333" s="119"/>
      <c r="C333" s="119"/>
      <c r="D333" s="119"/>
      <c r="E333" s="119"/>
      <c r="F333" s="119"/>
      <c r="G333" s="119"/>
      <c r="H333" s="119"/>
    </row>
    <row r="334" spans="1:8" ht="13.5" customHeight="1" x14ac:dyDescent="0.25">
      <c r="A334" s="119"/>
      <c r="B334" s="119"/>
      <c r="C334" s="119"/>
      <c r="D334" s="119"/>
      <c r="E334" s="119"/>
      <c r="F334" s="119"/>
      <c r="G334" s="119"/>
      <c r="H334" s="119"/>
    </row>
    <row r="335" spans="1:8" ht="13.5" customHeight="1" x14ac:dyDescent="0.25">
      <c r="A335" s="119"/>
      <c r="B335" s="119"/>
      <c r="C335" s="119"/>
      <c r="D335" s="119"/>
      <c r="E335" s="119"/>
      <c r="F335" s="119"/>
      <c r="G335" s="119"/>
      <c r="H335" s="119"/>
    </row>
    <row r="336" spans="1:8" ht="13.5" customHeight="1" x14ac:dyDescent="0.25">
      <c r="A336" s="119"/>
      <c r="B336" s="119"/>
      <c r="C336" s="119"/>
      <c r="D336" s="119"/>
      <c r="E336" s="119"/>
      <c r="F336" s="119"/>
      <c r="G336" s="119"/>
      <c r="H336" s="119"/>
    </row>
    <row r="337" spans="1:8" ht="13.5" customHeight="1" x14ac:dyDescent="0.25">
      <c r="A337" s="119"/>
      <c r="B337" s="119"/>
      <c r="C337" s="119"/>
      <c r="D337" s="119"/>
      <c r="E337" s="119"/>
      <c r="F337" s="119"/>
      <c r="G337" s="119"/>
      <c r="H337" s="119"/>
    </row>
    <row r="338" spans="1:8" ht="13.5" customHeight="1" x14ac:dyDescent="0.25">
      <c r="A338" s="119"/>
      <c r="B338" s="119"/>
      <c r="C338" s="119"/>
      <c r="D338" s="119"/>
      <c r="E338" s="119"/>
      <c r="F338" s="119"/>
      <c r="G338" s="119"/>
      <c r="H338" s="119"/>
    </row>
    <row r="339" spans="1:8" ht="13.5" customHeight="1" x14ac:dyDescent="0.25">
      <c r="A339" s="119"/>
      <c r="B339" s="119"/>
      <c r="C339" s="119"/>
      <c r="D339" s="119"/>
      <c r="E339" s="119"/>
      <c r="F339" s="119"/>
      <c r="G339" s="119"/>
      <c r="H339" s="119"/>
    </row>
    <row r="340" spans="1:8" ht="13.5" customHeight="1" x14ac:dyDescent="0.25">
      <c r="A340" s="119"/>
      <c r="B340" s="119"/>
      <c r="C340" s="119"/>
      <c r="D340" s="119"/>
      <c r="E340" s="119"/>
      <c r="F340" s="119"/>
      <c r="G340" s="119"/>
      <c r="H340" s="119"/>
    </row>
    <row r="341" spans="1:8" ht="13.5" customHeight="1" x14ac:dyDescent="0.25">
      <c r="A341" s="119"/>
      <c r="B341" s="119"/>
      <c r="C341" s="119"/>
      <c r="D341" s="119"/>
      <c r="E341" s="119"/>
      <c r="F341" s="119"/>
      <c r="G341" s="119"/>
      <c r="H341" s="119"/>
    </row>
    <row r="342" spans="1:8" ht="13.5" customHeight="1" x14ac:dyDescent="0.25">
      <c r="A342" s="119"/>
      <c r="B342" s="119"/>
      <c r="C342" s="119"/>
      <c r="D342" s="119"/>
      <c r="E342" s="119"/>
      <c r="F342" s="119"/>
      <c r="G342" s="119"/>
      <c r="H342" s="119"/>
    </row>
    <row r="343" spans="1:8" ht="13.5" customHeight="1" x14ac:dyDescent="0.25">
      <c r="A343" s="119"/>
      <c r="B343" s="119"/>
      <c r="C343" s="119"/>
      <c r="D343" s="119"/>
      <c r="E343" s="119"/>
      <c r="F343" s="119"/>
      <c r="G343" s="119"/>
      <c r="H343" s="119"/>
    </row>
    <row r="344" spans="1:8" ht="13.5" customHeight="1" x14ac:dyDescent="0.25">
      <c r="A344" s="119"/>
      <c r="B344" s="119"/>
      <c r="C344" s="119"/>
      <c r="D344" s="119"/>
      <c r="E344" s="119"/>
      <c r="F344" s="119"/>
      <c r="G344" s="119"/>
      <c r="H344" s="119"/>
    </row>
    <row r="345" spans="1:8" ht="13.5" customHeight="1" x14ac:dyDescent="0.25">
      <c r="A345" s="119"/>
      <c r="B345" s="119"/>
      <c r="C345" s="119"/>
      <c r="D345" s="119"/>
      <c r="E345" s="119"/>
      <c r="F345" s="119"/>
      <c r="G345" s="119"/>
      <c r="H345" s="119"/>
    </row>
    <row r="346" spans="1:8" ht="13.5" customHeight="1" x14ac:dyDescent="0.25">
      <c r="A346" s="119"/>
      <c r="B346" s="119"/>
      <c r="C346" s="119"/>
      <c r="D346" s="119"/>
      <c r="E346" s="119"/>
      <c r="F346" s="119"/>
      <c r="G346" s="119"/>
      <c r="H346" s="119"/>
    </row>
    <row r="347" spans="1:8" ht="13.5" customHeight="1" x14ac:dyDescent="0.25">
      <c r="A347" s="119"/>
      <c r="B347" s="119"/>
      <c r="C347" s="119"/>
      <c r="D347" s="119"/>
      <c r="E347" s="119"/>
      <c r="F347" s="119"/>
      <c r="G347" s="119"/>
      <c r="H347" s="119"/>
    </row>
    <row r="348" spans="1:8" ht="13.5" customHeight="1" x14ac:dyDescent="0.25">
      <c r="A348" s="119"/>
      <c r="B348" s="119"/>
      <c r="C348" s="119"/>
      <c r="D348" s="119"/>
      <c r="E348" s="119"/>
      <c r="F348" s="119"/>
      <c r="G348" s="119"/>
      <c r="H348" s="119"/>
    </row>
    <row r="349" spans="1:8" ht="13.5" customHeight="1" x14ac:dyDescent="0.25">
      <c r="A349" s="119"/>
      <c r="B349" s="119"/>
      <c r="C349" s="119"/>
      <c r="D349" s="119"/>
      <c r="E349" s="119"/>
      <c r="F349" s="119"/>
      <c r="G349" s="119"/>
      <c r="H349" s="119"/>
    </row>
    <row r="350" spans="1:8" ht="13.5" customHeight="1" x14ac:dyDescent="0.25">
      <c r="A350" s="119"/>
      <c r="B350" s="119"/>
      <c r="C350" s="119"/>
      <c r="D350" s="119"/>
      <c r="E350" s="119"/>
      <c r="F350" s="119"/>
      <c r="G350" s="119"/>
      <c r="H350" s="119"/>
    </row>
    <row r="351" spans="1:8" ht="13.5" customHeight="1" x14ac:dyDescent="0.25">
      <c r="A351" s="119"/>
      <c r="B351" s="119"/>
      <c r="C351" s="119"/>
      <c r="D351" s="119"/>
      <c r="E351" s="119"/>
      <c r="F351" s="119"/>
      <c r="G351" s="119"/>
      <c r="H351" s="119"/>
    </row>
    <row r="352" spans="1:8" ht="13.5" customHeight="1" x14ac:dyDescent="0.25">
      <c r="A352" s="119"/>
      <c r="B352" s="119"/>
      <c r="C352" s="119"/>
      <c r="D352" s="119"/>
      <c r="E352" s="119"/>
      <c r="F352" s="119"/>
      <c r="G352" s="119"/>
      <c r="H352" s="119"/>
    </row>
    <row r="353" spans="1:8" ht="13.5" customHeight="1" x14ac:dyDescent="0.25">
      <c r="A353" s="119"/>
      <c r="B353" s="119"/>
      <c r="C353" s="119"/>
      <c r="D353" s="119"/>
      <c r="E353" s="119"/>
      <c r="F353" s="119"/>
      <c r="G353" s="119"/>
      <c r="H353" s="119"/>
    </row>
    <row r="354" spans="1:8" ht="13.5" customHeight="1" x14ac:dyDescent="0.25">
      <c r="A354" s="119"/>
      <c r="B354" s="119"/>
      <c r="C354" s="119"/>
      <c r="D354" s="119"/>
      <c r="E354" s="119"/>
      <c r="F354" s="119"/>
      <c r="G354" s="119"/>
      <c r="H354" s="119"/>
    </row>
    <row r="355" spans="1:8" ht="13.5" customHeight="1" x14ac:dyDescent="0.25">
      <c r="A355" s="119"/>
      <c r="B355" s="119"/>
      <c r="C355" s="119"/>
      <c r="D355" s="119"/>
      <c r="E355" s="119"/>
      <c r="F355" s="119"/>
      <c r="G355" s="119"/>
      <c r="H355" s="119"/>
    </row>
    <row r="356" spans="1:8" ht="13.5" customHeight="1" x14ac:dyDescent="0.25">
      <c r="A356" s="119"/>
      <c r="B356" s="119"/>
      <c r="C356" s="119"/>
      <c r="D356" s="119"/>
      <c r="E356" s="119"/>
      <c r="F356" s="119"/>
      <c r="G356" s="119"/>
      <c r="H356" s="119"/>
    </row>
    <row r="357" spans="1:8" ht="13.5" customHeight="1" x14ac:dyDescent="0.25">
      <c r="A357" s="119"/>
      <c r="B357" s="119"/>
      <c r="C357" s="119"/>
      <c r="D357" s="119"/>
      <c r="E357" s="119"/>
      <c r="F357" s="119"/>
      <c r="G357" s="119"/>
      <c r="H357" s="119"/>
    </row>
    <row r="358" spans="1:8" ht="13.5" customHeight="1" x14ac:dyDescent="0.25">
      <c r="A358" s="119"/>
      <c r="B358" s="119"/>
      <c r="C358" s="119"/>
      <c r="D358" s="119"/>
      <c r="E358" s="119"/>
      <c r="F358" s="119"/>
      <c r="G358" s="119"/>
      <c r="H358" s="119"/>
    </row>
    <row r="359" spans="1:8" ht="13.5" customHeight="1" x14ac:dyDescent="0.25">
      <c r="A359" s="119"/>
      <c r="B359" s="119"/>
      <c r="C359" s="119"/>
      <c r="D359" s="119"/>
      <c r="E359" s="119"/>
      <c r="F359" s="119"/>
      <c r="G359" s="119"/>
      <c r="H359" s="119"/>
    </row>
    <row r="360" spans="1:8" ht="13.5" customHeight="1" x14ac:dyDescent="0.25">
      <c r="A360" s="119"/>
      <c r="B360" s="119"/>
      <c r="C360" s="119"/>
      <c r="D360" s="119"/>
      <c r="E360" s="119"/>
      <c r="F360" s="119"/>
      <c r="G360" s="119"/>
      <c r="H360" s="119"/>
    </row>
    <row r="361" spans="1:8" ht="13.5" customHeight="1" x14ac:dyDescent="0.25">
      <c r="A361" s="119"/>
      <c r="B361" s="119"/>
      <c r="C361" s="119"/>
      <c r="D361" s="119"/>
      <c r="E361" s="119"/>
      <c r="F361" s="119"/>
      <c r="G361" s="119"/>
      <c r="H361" s="119"/>
    </row>
    <row r="362" spans="1:8" ht="13.5" customHeight="1" x14ac:dyDescent="0.25">
      <c r="A362" s="119"/>
      <c r="B362" s="119"/>
      <c r="C362" s="119"/>
      <c r="D362" s="119"/>
      <c r="E362" s="119"/>
      <c r="F362" s="119"/>
      <c r="G362" s="119"/>
      <c r="H362" s="119"/>
    </row>
    <row r="363" spans="1:8" ht="13.5" customHeight="1" x14ac:dyDescent="0.25">
      <c r="A363" s="119"/>
      <c r="B363" s="119"/>
      <c r="C363" s="119"/>
      <c r="D363" s="119"/>
      <c r="E363" s="119"/>
      <c r="F363" s="119"/>
      <c r="G363" s="119"/>
      <c r="H363" s="119"/>
    </row>
    <row r="364" spans="1:8" ht="13.5" customHeight="1" x14ac:dyDescent="0.25">
      <c r="A364" s="119"/>
      <c r="B364" s="119"/>
      <c r="C364" s="119"/>
      <c r="D364" s="119"/>
      <c r="E364" s="119"/>
      <c r="F364" s="119"/>
      <c r="G364" s="119"/>
      <c r="H364" s="119"/>
    </row>
    <row r="365" spans="1:8" ht="13.5" customHeight="1" x14ac:dyDescent="0.25">
      <c r="A365" s="119"/>
      <c r="B365" s="119"/>
      <c r="C365" s="119"/>
      <c r="D365" s="119"/>
      <c r="E365" s="119"/>
      <c r="F365" s="119"/>
      <c r="G365" s="119"/>
      <c r="H365" s="119"/>
    </row>
    <row r="366" spans="1:8" ht="13.5" customHeight="1" x14ac:dyDescent="0.25">
      <c r="A366" s="119"/>
      <c r="B366" s="119"/>
      <c r="C366" s="119"/>
      <c r="D366" s="119"/>
      <c r="E366" s="119"/>
      <c r="F366" s="119"/>
      <c r="G366" s="119"/>
      <c r="H366" s="119"/>
    </row>
    <row r="367" spans="1:8" ht="13.5" customHeight="1" x14ac:dyDescent="0.25">
      <c r="A367" s="119"/>
      <c r="B367" s="119"/>
      <c r="C367" s="119"/>
      <c r="D367" s="119"/>
      <c r="E367" s="119"/>
      <c r="F367" s="119"/>
      <c r="G367" s="119"/>
      <c r="H367" s="119"/>
    </row>
    <row r="368" spans="1:8" ht="13.5" customHeight="1" x14ac:dyDescent="0.25">
      <c r="A368" s="119"/>
      <c r="B368" s="119"/>
      <c r="C368" s="119"/>
      <c r="D368" s="119"/>
      <c r="E368" s="119"/>
      <c r="F368" s="119"/>
      <c r="G368" s="119"/>
      <c r="H368" s="119"/>
    </row>
    <row r="369" spans="1:8" ht="13.5" customHeight="1" x14ac:dyDescent="0.25">
      <c r="A369" s="119"/>
      <c r="B369" s="119"/>
      <c r="C369" s="119"/>
      <c r="D369" s="119"/>
      <c r="E369" s="119"/>
      <c r="F369" s="119"/>
      <c r="G369" s="119"/>
      <c r="H369" s="119"/>
    </row>
    <row r="370" spans="1:8" ht="13.5" customHeight="1" x14ac:dyDescent="0.25">
      <c r="A370" s="119"/>
      <c r="B370" s="119"/>
      <c r="C370" s="119"/>
      <c r="D370" s="119"/>
      <c r="E370" s="119"/>
      <c r="F370" s="119"/>
      <c r="G370" s="119"/>
      <c r="H370" s="119"/>
    </row>
    <row r="371" spans="1:8" ht="13.5" customHeight="1" x14ac:dyDescent="0.25">
      <c r="A371" s="119"/>
      <c r="B371" s="119"/>
      <c r="C371" s="119"/>
      <c r="D371" s="119"/>
      <c r="E371" s="119"/>
      <c r="F371" s="119"/>
      <c r="G371" s="119"/>
      <c r="H371" s="119"/>
    </row>
    <row r="372" spans="1:8" ht="13.5" customHeight="1" x14ac:dyDescent="0.25">
      <c r="A372" s="119"/>
      <c r="B372" s="119"/>
      <c r="C372" s="119"/>
      <c r="D372" s="119"/>
      <c r="E372" s="119"/>
      <c r="F372" s="119"/>
      <c r="G372" s="119"/>
      <c r="H372" s="119"/>
    </row>
    <row r="373" spans="1:8" ht="13.5" customHeight="1" x14ac:dyDescent="0.25">
      <c r="A373" s="119"/>
      <c r="B373" s="119"/>
      <c r="C373" s="119"/>
      <c r="D373" s="119"/>
      <c r="E373" s="119"/>
      <c r="F373" s="119"/>
      <c r="G373" s="119"/>
      <c r="H373" s="119"/>
    </row>
    <row r="374" spans="1:8" ht="13.5" customHeight="1" x14ac:dyDescent="0.25">
      <c r="A374" s="119"/>
      <c r="B374" s="119"/>
      <c r="C374" s="119"/>
      <c r="D374" s="119"/>
      <c r="E374" s="119"/>
      <c r="F374" s="119"/>
      <c r="G374" s="119"/>
      <c r="H374" s="119"/>
    </row>
    <row r="375" spans="1:8" ht="13.5" customHeight="1" x14ac:dyDescent="0.25">
      <c r="A375" s="119"/>
      <c r="B375" s="119"/>
      <c r="C375" s="119"/>
      <c r="D375" s="119"/>
      <c r="E375" s="119"/>
      <c r="F375" s="119"/>
      <c r="G375" s="119"/>
      <c r="H375" s="119"/>
    </row>
    <row r="376" spans="1:8" ht="13.5" customHeight="1" x14ac:dyDescent="0.25">
      <c r="A376" s="119"/>
      <c r="B376" s="119"/>
      <c r="C376" s="119"/>
      <c r="D376" s="119"/>
      <c r="E376" s="119"/>
      <c r="F376" s="119"/>
      <c r="G376" s="119"/>
      <c r="H376" s="119"/>
    </row>
    <row r="377" spans="1:8" ht="13.5" customHeight="1" x14ac:dyDescent="0.25">
      <c r="A377" s="119"/>
      <c r="B377" s="119"/>
      <c r="C377" s="119"/>
      <c r="D377" s="119"/>
      <c r="E377" s="119"/>
      <c r="F377" s="119"/>
      <c r="G377" s="119"/>
      <c r="H377" s="119"/>
    </row>
    <row r="378" spans="1:8" ht="13.5" customHeight="1" x14ac:dyDescent="0.25">
      <c r="A378" s="119"/>
      <c r="B378" s="119"/>
      <c r="C378" s="119"/>
      <c r="D378" s="119"/>
      <c r="E378" s="119"/>
      <c r="F378" s="119"/>
      <c r="G378" s="119"/>
      <c r="H378" s="119"/>
    </row>
    <row r="379" spans="1:8" ht="13.5" customHeight="1" x14ac:dyDescent="0.25">
      <c r="A379" s="119"/>
      <c r="B379" s="119"/>
      <c r="C379" s="119"/>
      <c r="D379" s="119"/>
      <c r="E379" s="119"/>
      <c r="F379" s="119"/>
      <c r="G379" s="119"/>
      <c r="H379" s="119"/>
    </row>
    <row r="380" spans="1:8" ht="13.5" customHeight="1" x14ac:dyDescent="0.25">
      <c r="A380" s="119"/>
      <c r="B380" s="119"/>
      <c r="C380" s="119"/>
      <c r="D380" s="119"/>
      <c r="E380" s="119"/>
      <c r="F380" s="119"/>
      <c r="G380" s="119"/>
      <c r="H380" s="119"/>
    </row>
    <row r="381" spans="1:8" ht="13.5" customHeight="1" x14ac:dyDescent="0.25">
      <c r="A381" s="119"/>
      <c r="B381" s="119"/>
      <c r="C381" s="119"/>
      <c r="D381" s="119"/>
      <c r="E381" s="119"/>
      <c r="F381" s="119"/>
      <c r="G381" s="119"/>
      <c r="H381" s="119"/>
    </row>
    <row r="382" spans="1:8" ht="13.5" customHeight="1" x14ac:dyDescent="0.25">
      <c r="A382" s="119"/>
      <c r="B382" s="119"/>
      <c r="C382" s="119"/>
      <c r="D382" s="119"/>
      <c r="E382" s="119"/>
      <c r="F382" s="119"/>
      <c r="G382" s="119"/>
      <c r="H382" s="119"/>
    </row>
    <row r="383" spans="1:8" ht="13.5" customHeight="1" x14ac:dyDescent="0.25">
      <c r="A383" s="119"/>
      <c r="B383" s="119"/>
      <c r="C383" s="119"/>
      <c r="D383" s="119"/>
      <c r="E383" s="119"/>
      <c r="F383" s="119"/>
      <c r="G383" s="119"/>
      <c r="H383" s="119"/>
    </row>
    <row r="384" spans="1:8" ht="13.5" customHeight="1" x14ac:dyDescent="0.25">
      <c r="A384" s="119"/>
      <c r="B384" s="119"/>
      <c r="C384" s="119"/>
      <c r="D384" s="119"/>
      <c r="E384" s="119"/>
      <c r="F384" s="119"/>
      <c r="G384" s="119"/>
      <c r="H384" s="119"/>
    </row>
    <row r="385" spans="1:8" ht="13.5" customHeight="1" x14ac:dyDescent="0.25">
      <c r="A385" s="119"/>
      <c r="B385" s="119"/>
      <c r="C385" s="119"/>
      <c r="D385" s="119"/>
      <c r="E385" s="119"/>
      <c r="F385" s="119"/>
      <c r="G385" s="119"/>
      <c r="H385" s="119"/>
    </row>
    <row r="386" spans="1:8" ht="13.5" customHeight="1" x14ac:dyDescent="0.25">
      <c r="A386" s="119"/>
      <c r="B386" s="119"/>
      <c r="C386" s="119"/>
      <c r="D386" s="119"/>
      <c r="E386" s="119"/>
      <c r="F386" s="119"/>
      <c r="G386" s="119"/>
      <c r="H386" s="119"/>
    </row>
    <row r="387" spans="1:8" ht="13.5" customHeight="1" x14ac:dyDescent="0.25">
      <c r="A387" s="119"/>
      <c r="B387" s="119"/>
      <c r="C387" s="119"/>
      <c r="D387" s="119"/>
      <c r="E387" s="119"/>
      <c r="F387" s="119"/>
      <c r="G387" s="119"/>
      <c r="H387" s="119"/>
    </row>
    <row r="388" spans="1:8" ht="13.5" customHeight="1" x14ac:dyDescent="0.25">
      <c r="A388" s="119"/>
      <c r="B388" s="119"/>
      <c r="C388" s="119"/>
      <c r="D388" s="119"/>
      <c r="E388" s="119"/>
      <c r="F388" s="119"/>
      <c r="G388" s="119"/>
      <c r="H388" s="119"/>
    </row>
    <row r="389" spans="1:8" ht="13.5" customHeight="1" x14ac:dyDescent="0.25">
      <c r="A389" s="119"/>
      <c r="B389" s="119"/>
      <c r="C389" s="119"/>
      <c r="D389" s="119"/>
      <c r="E389" s="119"/>
      <c r="F389" s="119"/>
      <c r="G389" s="119"/>
      <c r="H389" s="119"/>
    </row>
    <row r="390" spans="1:8" ht="13.5" customHeight="1" x14ac:dyDescent="0.25">
      <c r="A390" s="119"/>
      <c r="B390" s="119"/>
      <c r="C390" s="119"/>
      <c r="D390" s="119"/>
      <c r="E390" s="119"/>
      <c r="F390" s="119"/>
      <c r="G390" s="119"/>
      <c r="H390" s="119"/>
    </row>
    <row r="391" spans="1:8" ht="13.5" customHeight="1" x14ac:dyDescent="0.25">
      <c r="A391" s="119"/>
      <c r="B391" s="119"/>
      <c r="C391" s="119"/>
      <c r="D391" s="119"/>
      <c r="E391" s="119"/>
      <c r="F391" s="119"/>
      <c r="G391" s="119"/>
      <c r="H391" s="119"/>
    </row>
    <row r="392" spans="1:8" ht="13.5" customHeight="1" x14ac:dyDescent="0.25">
      <c r="A392" s="119"/>
      <c r="B392" s="119"/>
      <c r="C392" s="119"/>
      <c r="D392" s="119"/>
      <c r="E392" s="119"/>
      <c r="F392" s="119"/>
      <c r="G392" s="119"/>
      <c r="H392" s="119"/>
    </row>
    <row r="393" spans="1:8" ht="13.5" customHeight="1" x14ac:dyDescent="0.25">
      <c r="A393" s="119"/>
      <c r="B393" s="119"/>
      <c r="C393" s="119"/>
      <c r="D393" s="119"/>
      <c r="E393" s="119"/>
      <c r="F393" s="119"/>
      <c r="G393" s="119"/>
      <c r="H393" s="119"/>
    </row>
    <row r="394" spans="1:8" ht="13.5" customHeight="1" x14ac:dyDescent="0.25">
      <c r="A394" s="119"/>
      <c r="B394" s="119"/>
      <c r="C394" s="119"/>
      <c r="D394" s="119"/>
      <c r="E394" s="119"/>
      <c r="F394" s="119"/>
      <c r="G394" s="119"/>
      <c r="H394" s="119"/>
    </row>
    <row r="395" spans="1:8" ht="13.5" customHeight="1" x14ac:dyDescent="0.25">
      <c r="A395" s="119"/>
      <c r="B395" s="119"/>
      <c r="C395" s="119"/>
      <c r="D395" s="119"/>
      <c r="E395" s="119"/>
      <c r="F395" s="119"/>
      <c r="G395" s="119"/>
      <c r="H395" s="119"/>
    </row>
    <row r="396" spans="1:8" ht="13.5" customHeight="1" x14ac:dyDescent="0.25">
      <c r="A396" s="119"/>
      <c r="B396" s="119"/>
      <c r="C396" s="119"/>
      <c r="D396" s="119"/>
      <c r="E396" s="119"/>
      <c r="F396" s="119"/>
      <c r="G396" s="119"/>
      <c r="H396" s="119"/>
    </row>
    <row r="397" spans="1:8" ht="13.5" customHeight="1" x14ac:dyDescent="0.25">
      <c r="A397" s="119"/>
      <c r="B397" s="119"/>
      <c r="C397" s="119"/>
      <c r="D397" s="119"/>
      <c r="E397" s="119"/>
      <c r="F397" s="119"/>
      <c r="G397" s="119"/>
      <c r="H397" s="119"/>
    </row>
    <row r="398" spans="1:8" ht="13.5" customHeight="1" x14ac:dyDescent="0.25">
      <c r="A398" s="119"/>
      <c r="B398" s="119"/>
      <c r="C398" s="119"/>
      <c r="D398" s="119"/>
      <c r="E398" s="119"/>
      <c r="F398" s="119"/>
      <c r="G398" s="119"/>
      <c r="H398" s="119"/>
    </row>
    <row r="399" spans="1:8" ht="13.5" customHeight="1" x14ac:dyDescent="0.25">
      <c r="A399" s="119"/>
      <c r="B399" s="119"/>
      <c r="C399" s="119"/>
      <c r="D399" s="119"/>
      <c r="E399" s="119"/>
      <c r="F399" s="119"/>
      <c r="G399" s="119"/>
      <c r="H399" s="119"/>
    </row>
    <row r="400" spans="1:8" ht="13.5" customHeight="1" x14ac:dyDescent="0.25">
      <c r="A400" s="119"/>
      <c r="B400" s="119"/>
      <c r="C400" s="119"/>
      <c r="D400" s="119"/>
      <c r="E400" s="119"/>
      <c r="F400" s="119"/>
      <c r="G400" s="119"/>
      <c r="H400" s="119"/>
    </row>
    <row r="401" spans="1:8" ht="13.5" customHeight="1" x14ac:dyDescent="0.25">
      <c r="A401" s="119"/>
      <c r="B401" s="119"/>
      <c r="C401" s="119"/>
      <c r="D401" s="119"/>
      <c r="E401" s="119"/>
      <c r="F401" s="119"/>
      <c r="G401" s="119"/>
      <c r="H401" s="119"/>
    </row>
    <row r="402" spans="1:8" ht="13.5" customHeight="1" x14ac:dyDescent="0.25">
      <c r="A402" s="119"/>
      <c r="B402" s="119"/>
      <c r="C402" s="119"/>
      <c r="D402" s="119"/>
      <c r="E402" s="119"/>
      <c r="F402" s="119"/>
      <c r="G402" s="119"/>
      <c r="H402" s="119"/>
    </row>
    <row r="403" spans="1:8" ht="13.5" customHeight="1" x14ac:dyDescent="0.25">
      <c r="A403" s="119"/>
      <c r="B403" s="119"/>
      <c r="C403" s="119"/>
      <c r="D403" s="119"/>
      <c r="E403" s="119"/>
      <c r="F403" s="119"/>
      <c r="G403" s="119"/>
      <c r="H403" s="119"/>
    </row>
    <row r="404" spans="1:8" ht="13.5" customHeight="1" x14ac:dyDescent="0.25">
      <c r="A404" s="119"/>
      <c r="B404" s="119"/>
      <c r="C404" s="119"/>
      <c r="D404" s="119"/>
      <c r="E404" s="119"/>
      <c r="F404" s="119"/>
      <c r="G404" s="119"/>
      <c r="H404" s="119"/>
    </row>
    <row r="405" spans="1:8" ht="13.5" customHeight="1" x14ac:dyDescent="0.25">
      <c r="A405" s="119"/>
      <c r="B405" s="119"/>
      <c r="C405" s="119"/>
      <c r="D405" s="119"/>
      <c r="E405" s="119"/>
      <c r="F405" s="119"/>
      <c r="G405" s="119"/>
      <c r="H405" s="119"/>
    </row>
    <row r="406" spans="1:8" ht="13.5" customHeight="1" x14ac:dyDescent="0.25">
      <c r="A406" s="119"/>
      <c r="B406" s="119"/>
      <c r="C406" s="119"/>
      <c r="D406" s="119"/>
      <c r="E406" s="119"/>
      <c r="F406" s="119"/>
      <c r="G406" s="119"/>
      <c r="H406" s="119"/>
    </row>
    <row r="407" spans="1:8" ht="13.5" customHeight="1" x14ac:dyDescent="0.25">
      <c r="A407" s="119"/>
      <c r="B407" s="119"/>
      <c r="C407" s="119"/>
      <c r="D407" s="119"/>
      <c r="E407" s="119"/>
      <c r="F407" s="119"/>
      <c r="G407" s="119"/>
      <c r="H407" s="119"/>
    </row>
    <row r="408" spans="1:8" ht="13.5" customHeight="1" x14ac:dyDescent="0.25">
      <c r="A408" s="119"/>
      <c r="B408" s="119"/>
      <c r="C408" s="119"/>
      <c r="D408" s="119"/>
      <c r="E408" s="119"/>
      <c r="F408" s="119"/>
      <c r="G408" s="119"/>
      <c r="H408" s="119"/>
    </row>
    <row r="409" spans="1:8" ht="13.5" customHeight="1" x14ac:dyDescent="0.25">
      <c r="A409" s="119"/>
      <c r="B409" s="119"/>
      <c r="C409" s="119"/>
      <c r="D409" s="119"/>
      <c r="E409" s="119"/>
      <c r="F409" s="119"/>
      <c r="G409" s="119"/>
      <c r="H409" s="119"/>
    </row>
    <row r="410" spans="1:8" ht="13.5" customHeight="1" x14ac:dyDescent="0.25">
      <c r="A410" s="119"/>
      <c r="B410" s="119"/>
      <c r="C410" s="119"/>
      <c r="D410" s="119"/>
      <c r="E410" s="119"/>
      <c r="F410" s="119"/>
      <c r="G410" s="119"/>
      <c r="H410" s="119"/>
    </row>
    <row r="411" spans="1:8" ht="13.5" customHeight="1" x14ac:dyDescent="0.25">
      <c r="A411" s="119"/>
      <c r="B411" s="119"/>
      <c r="C411" s="119"/>
      <c r="D411" s="119"/>
      <c r="E411" s="119"/>
      <c r="F411" s="119"/>
      <c r="G411" s="119"/>
      <c r="H411" s="119"/>
    </row>
    <row r="412" spans="1:8" ht="13.5" customHeight="1" x14ac:dyDescent="0.25">
      <c r="A412" s="119"/>
      <c r="B412" s="119"/>
      <c r="C412" s="119"/>
      <c r="D412" s="119"/>
      <c r="E412" s="119"/>
      <c r="F412" s="119"/>
      <c r="G412" s="119"/>
      <c r="H412" s="119"/>
    </row>
    <row r="413" spans="1:8" ht="13.5" customHeight="1" x14ac:dyDescent="0.25">
      <c r="A413" s="119"/>
      <c r="B413" s="119"/>
      <c r="C413" s="119"/>
      <c r="D413" s="119"/>
      <c r="E413" s="119"/>
      <c r="F413" s="119"/>
      <c r="G413" s="119"/>
      <c r="H413" s="119"/>
    </row>
    <row r="414" spans="1:8" ht="13.5" customHeight="1" x14ac:dyDescent="0.25">
      <c r="A414" s="119"/>
      <c r="B414" s="119"/>
      <c r="C414" s="119"/>
      <c r="D414" s="119"/>
      <c r="E414" s="119"/>
      <c r="F414" s="119"/>
      <c r="G414" s="119"/>
      <c r="H414" s="119"/>
    </row>
    <row r="415" spans="1:8" ht="13.5" customHeight="1" x14ac:dyDescent="0.25">
      <c r="A415" s="119"/>
      <c r="B415" s="119"/>
      <c r="C415" s="119"/>
      <c r="D415" s="119"/>
      <c r="E415" s="119"/>
      <c r="F415" s="119"/>
      <c r="G415" s="119"/>
      <c r="H415" s="119"/>
    </row>
    <row r="416" spans="1:8" ht="13.5" customHeight="1" x14ac:dyDescent="0.25">
      <c r="A416" s="119"/>
      <c r="B416" s="119"/>
      <c r="C416" s="119"/>
      <c r="D416" s="119"/>
      <c r="E416" s="119"/>
      <c r="F416" s="119"/>
      <c r="G416" s="119"/>
      <c r="H416" s="119"/>
    </row>
    <row r="417" spans="1:8" ht="13.5" customHeight="1" x14ac:dyDescent="0.25">
      <c r="A417" s="119"/>
      <c r="B417" s="119"/>
      <c r="C417" s="119"/>
      <c r="D417" s="119"/>
      <c r="E417" s="119"/>
      <c r="F417" s="119"/>
      <c r="G417" s="119"/>
      <c r="H417" s="119"/>
    </row>
    <row r="418" spans="1:8" ht="13.5" customHeight="1" x14ac:dyDescent="0.25">
      <c r="A418" s="119"/>
      <c r="B418" s="119"/>
      <c r="C418" s="119"/>
      <c r="D418" s="119"/>
      <c r="E418" s="119"/>
      <c r="F418" s="119"/>
      <c r="G418" s="119"/>
      <c r="H418" s="119"/>
    </row>
    <row r="419" spans="1:8" ht="13.5" customHeight="1" x14ac:dyDescent="0.25">
      <c r="A419" s="119"/>
      <c r="B419" s="119"/>
      <c r="C419" s="119"/>
      <c r="D419" s="119"/>
      <c r="E419" s="119"/>
      <c r="F419" s="119"/>
      <c r="G419" s="119"/>
      <c r="H419" s="119"/>
    </row>
    <row r="420" spans="1:8" ht="13.5" customHeight="1" x14ac:dyDescent="0.25">
      <c r="A420" s="119"/>
      <c r="B420" s="119"/>
      <c r="C420" s="119"/>
      <c r="D420" s="119"/>
      <c r="E420" s="119"/>
      <c r="F420" s="119"/>
      <c r="G420" s="119"/>
      <c r="H420" s="119"/>
    </row>
    <row r="421" spans="1:8" ht="13.5" customHeight="1" x14ac:dyDescent="0.25">
      <c r="A421" s="119"/>
      <c r="B421" s="119"/>
      <c r="C421" s="119"/>
      <c r="D421" s="119"/>
      <c r="E421" s="119"/>
      <c r="F421" s="119"/>
      <c r="G421" s="119"/>
      <c r="H421" s="119"/>
    </row>
    <row r="422" spans="1:8" ht="13.5" customHeight="1" x14ac:dyDescent="0.25">
      <c r="A422" s="119"/>
      <c r="B422" s="119"/>
      <c r="C422" s="119"/>
      <c r="D422" s="119"/>
      <c r="E422" s="119"/>
      <c r="F422" s="119"/>
      <c r="G422" s="119"/>
      <c r="H422" s="119"/>
    </row>
    <row r="423" spans="1:8" ht="13.5" customHeight="1" x14ac:dyDescent="0.25">
      <c r="A423" s="119"/>
      <c r="B423" s="119"/>
      <c r="C423" s="119"/>
      <c r="D423" s="119"/>
      <c r="E423" s="119"/>
      <c r="F423" s="119"/>
      <c r="G423" s="119"/>
      <c r="H423" s="119"/>
    </row>
    <row r="424" spans="1:8" ht="13.5" customHeight="1" x14ac:dyDescent="0.25">
      <c r="A424" s="119"/>
      <c r="B424" s="119"/>
      <c r="C424" s="119"/>
      <c r="D424" s="119"/>
      <c r="E424" s="119"/>
      <c r="F424" s="119"/>
      <c r="G424" s="119"/>
      <c r="H424" s="119"/>
    </row>
    <row r="425" spans="1:8" ht="13.5" customHeight="1" x14ac:dyDescent="0.25">
      <c r="A425" s="119"/>
      <c r="B425" s="119"/>
      <c r="C425" s="119"/>
      <c r="D425" s="119"/>
      <c r="E425" s="119"/>
      <c r="F425" s="119"/>
      <c r="G425" s="119"/>
      <c r="H425" s="119"/>
    </row>
    <row r="426" spans="1:8" ht="13.5" customHeight="1" x14ac:dyDescent="0.25">
      <c r="A426" s="119"/>
      <c r="B426" s="119"/>
      <c r="C426" s="119"/>
      <c r="D426" s="119"/>
      <c r="E426" s="119"/>
      <c r="F426" s="119"/>
      <c r="G426" s="119"/>
      <c r="H426" s="119"/>
    </row>
    <row r="427" spans="1:8" ht="13.5" customHeight="1" x14ac:dyDescent="0.25">
      <c r="A427" s="119"/>
      <c r="B427" s="119"/>
      <c r="C427" s="119"/>
      <c r="D427" s="119"/>
      <c r="E427" s="119"/>
      <c r="F427" s="119"/>
      <c r="G427" s="119"/>
      <c r="H427" s="119"/>
    </row>
    <row r="428" spans="1:8" ht="13.5" customHeight="1" x14ac:dyDescent="0.25">
      <c r="A428" s="119"/>
      <c r="B428" s="119"/>
      <c r="C428" s="119"/>
      <c r="D428" s="119"/>
      <c r="E428" s="119"/>
      <c r="F428" s="119"/>
      <c r="G428" s="119"/>
      <c r="H428" s="119"/>
    </row>
    <row r="429" spans="1:8" ht="13.5" customHeight="1" x14ac:dyDescent="0.25">
      <c r="A429" s="119"/>
      <c r="B429" s="119"/>
      <c r="C429" s="119"/>
      <c r="D429" s="119"/>
      <c r="E429" s="119"/>
      <c r="F429" s="119"/>
      <c r="G429" s="119"/>
      <c r="H429" s="119"/>
    </row>
    <row r="430" spans="1:8" ht="13.5" customHeight="1" x14ac:dyDescent="0.25">
      <c r="A430" s="119"/>
      <c r="B430" s="119"/>
      <c r="C430" s="119"/>
      <c r="D430" s="119"/>
      <c r="E430" s="119"/>
      <c r="F430" s="119"/>
      <c r="G430" s="119"/>
      <c r="H430" s="119"/>
    </row>
    <row r="431" spans="1:8" ht="13.5" customHeight="1" x14ac:dyDescent="0.25">
      <c r="A431" s="119"/>
      <c r="B431" s="119"/>
      <c r="C431" s="119"/>
      <c r="D431" s="119"/>
      <c r="E431" s="119"/>
      <c r="F431" s="119"/>
      <c r="G431" s="119"/>
      <c r="H431" s="119"/>
    </row>
    <row r="432" spans="1:8" ht="13.5" customHeight="1" x14ac:dyDescent="0.25">
      <c r="A432" s="119"/>
      <c r="B432" s="119"/>
      <c r="C432" s="119"/>
      <c r="D432" s="119"/>
      <c r="E432" s="119"/>
      <c r="F432" s="119"/>
      <c r="G432" s="119"/>
      <c r="H432" s="119"/>
    </row>
    <row r="433" spans="1:8" ht="14.25" customHeight="1" x14ac:dyDescent="0.25">
      <c r="A433" s="416" t="s">
        <v>166</v>
      </c>
      <c r="B433" s="416"/>
      <c r="C433" s="416"/>
      <c r="D433" s="416"/>
      <c r="E433" s="416"/>
      <c r="F433" s="416"/>
      <c r="G433" s="416"/>
      <c r="H433" s="416"/>
    </row>
    <row r="434" spans="1:8" ht="13.5" customHeight="1" thickBot="1" x14ac:dyDescent="0.3">
      <c r="A434" s="123"/>
      <c r="B434" s="123"/>
      <c r="C434" s="123"/>
      <c r="D434" s="123"/>
      <c r="E434" s="123"/>
      <c r="F434" s="123"/>
      <c r="G434" s="123"/>
      <c r="H434" s="123"/>
    </row>
    <row r="435" spans="1:8" ht="13.5" customHeight="1" x14ac:dyDescent="0.25">
      <c r="A435" s="456" t="str">
        <f>mercado!C342</f>
        <v xml:space="preserve">FUENTE DE INFORMACIÓN </v>
      </c>
      <c r="B435" s="457"/>
      <c r="C435" s="460" t="str">
        <f>mercado!D342</f>
        <v>BARRIO</v>
      </c>
      <c r="D435" s="460" t="str">
        <f>mercado!F342</f>
        <v>ESTRATO</v>
      </c>
      <c r="E435" s="460" t="str">
        <f>mercado!G342</f>
        <v>ÁREA</v>
      </c>
      <c r="F435" s="462" t="str">
        <f>mercado!H342</f>
        <v>Área privada APROX(m2)</v>
      </c>
      <c r="G435" s="460" t="str">
        <f>mercado!I342</f>
        <v>Valor</v>
      </c>
      <c r="H435" s="460" t="str">
        <f>mercado!J342</f>
        <v>Valor m2</v>
      </c>
    </row>
    <row r="436" spans="1:8" ht="13.5" customHeight="1" x14ac:dyDescent="0.25">
      <c r="A436" s="458"/>
      <c r="B436" s="459"/>
      <c r="C436" s="461"/>
      <c r="D436" s="461"/>
      <c r="E436" s="461"/>
      <c r="F436" s="463"/>
      <c r="G436" s="461"/>
      <c r="H436" s="461"/>
    </row>
    <row r="437" spans="1:8" ht="13.5" customHeight="1" x14ac:dyDescent="0.25">
      <c r="A437" s="455">
        <f>mercado!C343</f>
        <v>0</v>
      </c>
      <c r="B437" s="455"/>
      <c r="C437" s="404">
        <f>mercado!D343</f>
        <v>0</v>
      </c>
      <c r="D437" s="404">
        <f>mercado!F343</f>
        <v>0</v>
      </c>
      <c r="E437" s="404">
        <f>mercado!G343</f>
        <v>0</v>
      </c>
      <c r="F437" s="404">
        <f>mercado!H343</f>
        <v>0</v>
      </c>
      <c r="G437" s="405">
        <f>mercado!I343</f>
        <v>0</v>
      </c>
      <c r="H437" s="405">
        <f>mercado!J343</f>
        <v>0</v>
      </c>
    </row>
    <row r="438" spans="1:8" ht="13.5" customHeight="1" x14ac:dyDescent="0.25">
      <c r="A438" s="455">
        <f>mercado!C344</f>
        <v>0</v>
      </c>
      <c r="B438" s="455"/>
      <c r="C438" s="404">
        <f>mercado!D344</f>
        <v>0</v>
      </c>
      <c r="D438" s="404">
        <f>mercado!F344</f>
        <v>0</v>
      </c>
      <c r="E438" s="404">
        <f>mercado!G344</f>
        <v>0</v>
      </c>
      <c r="F438" s="404">
        <f>mercado!H344</f>
        <v>0</v>
      </c>
      <c r="G438" s="405">
        <f>mercado!I344</f>
        <v>0</v>
      </c>
      <c r="H438" s="405">
        <f>mercado!J344</f>
        <v>0</v>
      </c>
    </row>
    <row r="439" spans="1:8" ht="13.5" customHeight="1" x14ac:dyDescent="0.25">
      <c r="A439" s="455">
        <f>mercado!C345</f>
        <v>0</v>
      </c>
      <c r="B439" s="455"/>
      <c r="C439" s="404">
        <f>mercado!D345</f>
        <v>0</v>
      </c>
      <c r="D439" s="404">
        <f>mercado!F345</f>
        <v>0</v>
      </c>
      <c r="E439" s="404">
        <f>mercado!G345</f>
        <v>0</v>
      </c>
      <c r="F439" s="404">
        <f>mercado!H345</f>
        <v>0</v>
      </c>
      <c r="G439" s="405">
        <f>mercado!I345</f>
        <v>0</v>
      </c>
      <c r="H439" s="405">
        <f>mercado!J345</f>
        <v>0</v>
      </c>
    </row>
    <row r="440" spans="1:8" ht="13.5" customHeight="1" x14ac:dyDescent="0.25">
      <c r="A440" s="455">
        <f>mercado!C346</f>
        <v>0</v>
      </c>
      <c r="B440" s="455"/>
      <c r="C440" s="404">
        <f>mercado!D346</f>
        <v>0</v>
      </c>
      <c r="D440" s="404">
        <f>mercado!F346</f>
        <v>0</v>
      </c>
      <c r="E440" s="404">
        <f>mercado!G346</f>
        <v>0</v>
      </c>
      <c r="F440" s="404">
        <f>mercado!H346</f>
        <v>0</v>
      </c>
      <c r="G440" s="405">
        <f>mercado!I346</f>
        <v>0</v>
      </c>
      <c r="H440" s="405">
        <f>mercado!J346</f>
        <v>0</v>
      </c>
    </row>
    <row r="441" spans="1:8" ht="13.5" customHeight="1" x14ac:dyDescent="0.25">
      <c r="A441" s="455">
        <f>mercado!C347</f>
        <v>0</v>
      </c>
      <c r="B441" s="455"/>
      <c r="C441" s="404">
        <f>mercado!D347</f>
        <v>0</v>
      </c>
      <c r="D441" s="404">
        <f>mercado!F347</f>
        <v>0</v>
      </c>
      <c r="E441" s="404">
        <f>mercado!G347</f>
        <v>0</v>
      </c>
      <c r="F441" s="404">
        <f>mercado!H347</f>
        <v>0</v>
      </c>
      <c r="G441" s="405">
        <f>mercado!I347</f>
        <v>0</v>
      </c>
      <c r="H441" s="405">
        <f>mercado!J347</f>
        <v>0</v>
      </c>
    </row>
    <row r="442" spans="1:8" ht="13.5" customHeight="1" x14ac:dyDescent="0.25">
      <c r="A442" s="455">
        <f>mercado!C348</f>
        <v>0</v>
      </c>
      <c r="B442" s="455"/>
      <c r="C442" s="404">
        <f>mercado!D348</f>
        <v>0</v>
      </c>
      <c r="D442" s="404">
        <f>mercado!F348</f>
        <v>0</v>
      </c>
      <c r="E442" s="404">
        <f>mercado!G348</f>
        <v>0</v>
      </c>
      <c r="F442" s="404">
        <f>mercado!H348</f>
        <v>0</v>
      </c>
      <c r="G442" s="405">
        <f>mercado!I348</f>
        <v>0</v>
      </c>
      <c r="H442" s="405">
        <f>mercado!J348</f>
        <v>0</v>
      </c>
    </row>
    <row r="443" spans="1:8" ht="13.5" customHeight="1" x14ac:dyDescent="0.25">
      <c r="A443" s="455">
        <f>mercado!C349</f>
        <v>0</v>
      </c>
      <c r="B443" s="455"/>
      <c r="C443" s="404">
        <f>mercado!D349</f>
        <v>0</v>
      </c>
      <c r="D443" s="404">
        <f>mercado!F349</f>
        <v>0</v>
      </c>
      <c r="E443" s="404">
        <f>mercado!G349</f>
        <v>0</v>
      </c>
      <c r="F443" s="404">
        <f>mercado!H349</f>
        <v>0</v>
      </c>
      <c r="G443" s="405">
        <f>mercado!I349</f>
        <v>0</v>
      </c>
      <c r="H443" s="405">
        <f>mercado!J349</f>
        <v>0</v>
      </c>
    </row>
    <row r="444" spans="1:8" ht="13.5" customHeight="1" x14ac:dyDescent="0.25">
      <c r="A444" s="472">
        <f>mercado!C350</f>
        <v>0</v>
      </c>
      <c r="B444" s="473"/>
      <c r="C444" s="404">
        <f>mercado!D350</f>
        <v>0</v>
      </c>
      <c r="D444" s="404">
        <f>mercado!F350</f>
        <v>0</v>
      </c>
      <c r="E444" s="404">
        <f>mercado!G350</f>
        <v>0</v>
      </c>
      <c r="F444" s="404">
        <f>mercado!H350</f>
        <v>0</v>
      </c>
      <c r="G444" s="405">
        <f>mercado!I350</f>
        <v>0</v>
      </c>
      <c r="H444" s="405">
        <f>mercado!J350</f>
        <v>0</v>
      </c>
    </row>
    <row r="445" spans="1:8" ht="13.5" customHeight="1" x14ac:dyDescent="0.25">
      <c r="A445" s="472">
        <f>mercado!C351</f>
        <v>0</v>
      </c>
      <c r="B445" s="473"/>
      <c r="C445" s="404">
        <f>mercado!D351</f>
        <v>0</v>
      </c>
      <c r="D445" s="404">
        <f>mercado!F351</f>
        <v>0</v>
      </c>
      <c r="E445" s="404">
        <f>mercado!G351</f>
        <v>0</v>
      </c>
      <c r="F445" s="404">
        <f>mercado!H351</f>
        <v>0</v>
      </c>
      <c r="G445" s="405">
        <f>mercado!I351</f>
        <v>0</v>
      </c>
      <c r="H445" s="405">
        <f>mercado!J351</f>
        <v>0</v>
      </c>
    </row>
    <row r="446" spans="1:8" ht="13.5" customHeight="1" x14ac:dyDescent="0.25">
      <c r="A446" s="472">
        <f>mercado!C352</f>
        <v>0</v>
      </c>
      <c r="B446" s="473"/>
      <c r="C446" s="404">
        <f>mercado!D352</f>
        <v>0</v>
      </c>
      <c r="D446" s="404">
        <f>mercado!F352</f>
        <v>0</v>
      </c>
      <c r="E446" s="404">
        <f>mercado!G352</f>
        <v>0</v>
      </c>
      <c r="F446" s="404">
        <f>mercado!H352</f>
        <v>0</v>
      </c>
      <c r="G446" s="405">
        <f>mercado!I352</f>
        <v>0</v>
      </c>
      <c r="H446" s="405">
        <f>mercado!J352</f>
        <v>0</v>
      </c>
    </row>
    <row r="447" spans="1:8" ht="13.5" customHeight="1" x14ac:dyDescent="0.25">
      <c r="A447" s="120"/>
      <c r="B447" s="120"/>
      <c r="C447" s="120"/>
      <c r="D447" s="120"/>
      <c r="E447" s="120"/>
      <c r="F447" s="120"/>
      <c r="G447" s="120"/>
      <c r="H447" s="120"/>
    </row>
    <row r="448" spans="1:8" ht="13.5" customHeight="1" x14ac:dyDescent="0.25">
      <c r="A448" s="119"/>
      <c r="B448" s="119"/>
      <c r="C448" s="119"/>
      <c r="D448" s="119"/>
      <c r="E448" s="119"/>
      <c r="F448" s="119"/>
      <c r="G448" s="119"/>
      <c r="H448" s="119"/>
    </row>
    <row r="449" spans="1:8" ht="13.5" customHeight="1" x14ac:dyDescent="0.25">
      <c r="A449" s="119"/>
      <c r="B449" s="119"/>
      <c r="C449" s="119"/>
      <c r="D449" s="119"/>
      <c r="E449" s="119"/>
      <c r="F449" s="119"/>
      <c r="G449" s="119"/>
      <c r="H449" s="119"/>
    </row>
    <row r="450" spans="1:8" ht="13.5" customHeight="1" x14ac:dyDescent="0.25">
      <c r="A450" s="119"/>
      <c r="B450" s="119"/>
      <c r="C450" s="119"/>
      <c r="D450" s="119"/>
      <c r="E450" s="119"/>
      <c r="F450" s="119"/>
      <c r="G450" s="119"/>
      <c r="H450" s="119"/>
    </row>
    <row r="451" spans="1:8" ht="13.5" customHeight="1" x14ac:dyDescent="0.25">
      <c r="B451" s="119"/>
      <c r="C451" s="119"/>
      <c r="D451" s="119"/>
      <c r="E451" s="119"/>
      <c r="F451" s="119"/>
      <c r="G451" s="119"/>
      <c r="H451" s="119"/>
    </row>
    <row r="452" spans="1:8" ht="13.5" customHeight="1" x14ac:dyDescent="0.25">
      <c r="A452" s="233" t="str">
        <f>mercado!$B$355</f>
        <v>HOMOGENIZACIÓN</v>
      </c>
      <c r="B452" s="119"/>
      <c r="C452" s="119"/>
      <c r="D452" s="119"/>
      <c r="E452" s="119"/>
      <c r="F452" s="119"/>
      <c r="G452" s="119"/>
      <c r="H452" s="119"/>
    </row>
    <row r="453" spans="1:8" ht="13.5" customHeight="1" thickBot="1" x14ac:dyDescent="0.3">
      <c r="A453" s="123"/>
      <c r="B453" s="123"/>
      <c r="C453" s="123"/>
      <c r="D453" s="123"/>
      <c r="E453" s="123"/>
      <c r="F453" s="123"/>
      <c r="G453" s="123"/>
      <c r="H453" s="123"/>
    </row>
    <row r="454" spans="1:8" ht="13.5" customHeight="1" x14ac:dyDescent="0.25">
      <c r="A454" s="460" t="str">
        <f>mercado!B359</f>
        <v>FACTOR FUENTE</v>
      </c>
      <c r="B454" s="460" t="str">
        <f>mercado!H359</f>
        <v>FACTOR ACABADOS</v>
      </c>
      <c r="C454" s="460" t="str">
        <f>mercado!I359</f>
        <v>FACTOR UBICACIÓN</v>
      </c>
      <c r="D454" s="460" t="str">
        <f>mercado!J359</f>
        <v>FACTOR EDIFICIO</v>
      </c>
      <c r="E454" s="460" t="str">
        <f>mercado!K359</f>
        <v>FACTOR AREA</v>
      </c>
      <c r="F454" s="460" t="str">
        <f>mercado!L359</f>
        <v>FACTOR EDAD</v>
      </c>
      <c r="G454" s="460" t="str">
        <f>mercado!M359</f>
        <v>Valor total Homogen.</v>
      </c>
      <c r="H454" s="460" t="str">
        <f>mercado!N359</f>
        <v>Valor M2 Homogen.</v>
      </c>
    </row>
    <row r="455" spans="1:8" ht="13.5" customHeight="1" x14ac:dyDescent="0.25">
      <c r="A455" s="461"/>
      <c r="B455" s="461"/>
      <c r="C455" s="461"/>
      <c r="D455" s="461"/>
      <c r="E455" s="461"/>
      <c r="F455" s="461"/>
      <c r="G455" s="461"/>
      <c r="H455" s="461"/>
    </row>
    <row r="456" spans="1:8" ht="13.5" customHeight="1" x14ac:dyDescent="0.25">
      <c r="A456" s="406">
        <f>mercado!B360</f>
        <v>0.05</v>
      </c>
      <c r="B456" s="407">
        <f>mercado!H360</f>
        <v>1</v>
      </c>
      <c r="C456" s="407">
        <f>mercado!I360</f>
        <v>1</v>
      </c>
      <c r="D456" s="407">
        <f>mercado!J360</f>
        <v>1</v>
      </c>
      <c r="E456" s="407">
        <f>mercado!K360</f>
        <v>1</v>
      </c>
      <c r="F456" s="407">
        <f>mercado!L360</f>
        <v>1</v>
      </c>
      <c r="G456" s="405">
        <f>mercado!M360</f>
        <v>0</v>
      </c>
      <c r="H456" s="405">
        <f>mercado!N360</f>
        <v>0</v>
      </c>
    </row>
    <row r="457" spans="1:8" ht="13.5" customHeight="1" x14ac:dyDescent="0.25">
      <c r="A457" s="406">
        <f>mercado!B361</f>
        <v>0.05</v>
      </c>
      <c r="B457" s="407">
        <f>mercado!H361</f>
        <v>1</v>
      </c>
      <c r="C457" s="407">
        <f>mercado!I361</f>
        <v>1</v>
      </c>
      <c r="D457" s="407">
        <f>mercado!J361</f>
        <v>1</v>
      </c>
      <c r="E457" s="407">
        <f>mercado!K361</f>
        <v>1</v>
      </c>
      <c r="F457" s="407">
        <f>mercado!L361</f>
        <v>1</v>
      </c>
      <c r="G457" s="405">
        <f>mercado!M361</f>
        <v>0</v>
      </c>
      <c r="H457" s="405">
        <f>mercado!N361</f>
        <v>0</v>
      </c>
    </row>
    <row r="458" spans="1:8" ht="13.5" customHeight="1" x14ac:dyDescent="0.25">
      <c r="A458" s="408">
        <f>mercado!B362</f>
        <v>0.05</v>
      </c>
      <c r="B458" s="407">
        <f>mercado!H362</f>
        <v>1</v>
      </c>
      <c r="C458" s="407">
        <f>mercado!I362</f>
        <v>1</v>
      </c>
      <c r="D458" s="407">
        <f>mercado!J362</f>
        <v>1</v>
      </c>
      <c r="E458" s="407">
        <f>mercado!K362</f>
        <v>1</v>
      </c>
      <c r="F458" s="407">
        <f>mercado!L362</f>
        <v>1</v>
      </c>
      <c r="G458" s="405">
        <f>mercado!M362</f>
        <v>0</v>
      </c>
      <c r="H458" s="405">
        <f>mercado!N362</f>
        <v>0</v>
      </c>
    </row>
    <row r="459" spans="1:8" ht="13.5" customHeight="1" x14ac:dyDescent="0.25">
      <c r="A459" s="406">
        <f>mercado!B363</f>
        <v>0.05</v>
      </c>
      <c r="B459" s="407">
        <f>mercado!H363</f>
        <v>1</v>
      </c>
      <c r="C459" s="407">
        <f>mercado!I363</f>
        <v>1</v>
      </c>
      <c r="D459" s="407">
        <f>mercado!J363</f>
        <v>1</v>
      </c>
      <c r="E459" s="407">
        <f>mercado!K363</f>
        <v>1</v>
      </c>
      <c r="F459" s="407">
        <f>mercado!L363</f>
        <v>1</v>
      </c>
      <c r="G459" s="405">
        <f>mercado!M363</f>
        <v>0</v>
      </c>
      <c r="H459" s="405">
        <f>mercado!N363</f>
        <v>0</v>
      </c>
    </row>
    <row r="460" spans="1:8" ht="13.5" customHeight="1" x14ac:dyDescent="0.25">
      <c r="A460" s="406">
        <f>mercado!B364</f>
        <v>0.05</v>
      </c>
      <c r="B460" s="407">
        <f>mercado!H364</f>
        <v>1</v>
      </c>
      <c r="C460" s="407">
        <f>mercado!I364</f>
        <v>1</v>
      </c>
      <c r="D460" s="407">
        <f>mercado!J364</f>
        <v>1</v>
      </c>
      <c r="E460" s="407">
        <f>mercado!K364</f>
        <v>1</v>
      </c>
      <c r="F460" s="407">
        <f>mercado!L364</f>
        <v>1</v>
      </c>
      <c r="G460" s="405">
        <f>mercado!M364</f>
        <v>0</v>
      </c>
      <c r="H460" s="405">
        <f>mercado!N364</f>
        <v>0</v>
      </c>
    </row>
    <row r="461" spans="1:8" ht="13.5" customHeight="1" x14ac:dyDescent="0.25">
      <c r="A461" s="406">
        <f>mercado!B365</f>
        <v>0.05</v>
      </c>
      <c r="B461" s="407">
        <f>mercado!H365</f>
        <v>1</v>
      </c>
      <c r="C461" s="407">
        <f>mercado!I365</f>
        <v>1</v>
      </c>
      <c r="D461" s="407">
        <f>mercado!J365</f>
        <v>1</v>
      </c>
      <c r="E461" s="407">
        <f>mercado!K365</f>
        <v>1</v>
      </c>
      <c r="F461" s="407">
        <f>mercado!L365</f>
        <v>1</v>
      </c>
      <c r="G461" s="405">
        <f>mercado!M365</f>
        <v>0</v>
      </c>
      <c r="H461" s="405">
        <f>mercado!N365</f>
        <v>0</v>
      </c>
    </row>
    <row r="462" spans="1:8" ht="13.5" customHeight="1" x14ac:dyDescent="0.25">
      <c r="A462" s="406">
        <f>mercado!B366</f>
        <v>0.05</v>
      </c>
      <c r="B462" s="407">
        <f>mercado!H366</f>
        <v>1</v>
      </c>
      <c r="C462" s="407">
        <f>mercado!I366</f>
        <v>1</v>
      </c>
      <c r="D462" s="407">
        <f>mercado!J366</f>
        <v>1</v>
      </c>
      <c r="E462" s="407">
        <f>mercado!K366</f>
        <v>1</v>
      </c>
      <c r="F462" s="407">
        <f>mercado!L366</f>
        <v>1</v>
      </c>
      <c r="G462" s="405">
        <f>mercado!M366</f>
        <v>0</v>
      </c>
      <c r="H462" s="405">
        <f>mercado!N366</f>
        <v>0</v>
      </c>
    </row>
    <row r="463" spans="1:8" ht="13.5" customHeight="1" x14ac:dyDescent="0.25">
      <c r="A463" s="406">
        <f>mercado!B367</f>
        <v>0.05</v>
      </c>
      <c r="B463" s="407">
        <f>mercado!H367</f>
        <v>1</v>
      </c>
      <c r="C463" s="407">
        <f>mercado!I367</f>
        <v>1</v>
      </c>
      <c r="D463" s="407">
        <f>mercado!J367</f>
        <v>1</v>
      </c>
      <c r="E463" s="407">
        <f>mercado!K367</f>
        <v>1</v>
      </c>
      <c r="F463" s="407">
        <f>mercado!L367</f>
        <v>1</v>
      </c>
      <c r="G463" s="405">
        <f>mercado!M367</f>
        <v>0</v>
      </c>
      <c r="H463" s="405">
        <f>mercado!N367</f>
        <v>0</v>
      </c>
    </row>
    <row r="464" spans="1:8" ht="13.5" customHeight="1" x14ac:dyDescent="0.25">
      <c r="A464" s="406">
        <f>mercado!B368</f>
        <v>0.05</v>
      </c>
      <c r="B464" s="407">
        <f>mercado!H368</f>
        <v>1</v>
      </c>
      <c r="C464" s="407">
        <f>mercado!I368</f>
        <v>1</v>
      </c>
      <c r="D464" s="407">
        <f>mercado!J368</f>
        <v>1</v>
      </c>
      <c r="E464" s="407">
        <f>mercado!K368</f>
        <v>1</v>
      </c>
      <c r="F464" s="407">
        <f>mercado!L368</f>
        <v>1</v>
      </c>
      <c r="G464" s="405">
        <f>mercado!M368</f>
        <v>0</v>
      </c>
      <c r="H464" s="405">
        <f>mercado!N368</f>
        <v>0</v>
      </c>
    </row>
    <row r="465" spans="1:8" ht="13.5" customHeight="1" x14ac:dyDescent="0.25">
      <c r="A465" s="406">
        <f>mercado!B369</f>
        <v>0.05</v>
      </c>
      <c r="B465" s="407">
        <f>mercado!H369</f>
        <v>1</v>
      </c>
      <c r="C465" s="407">
        <f>mercado!I369</f>
        <v>1</v>
      </c>
      <c r="D465" s="407">
        <f>mercado!J369</f>
        <v>1</v>
      </c>
      <c r="E465" s="407">
        <f>mercado!K369</f>
        <v>1</v>
      </c>
      <c r="F465" s="407">
        <f>mercado!L369</f>
        <v>1</v>
      </c>
      <c r="G465" s="405">
        <f>mercado!M369</f>
        <v>0</v>
      </c>
      <c r="H465" s="405">
        <f>mercado!N369</f>
        <v>0</v>
      </c>
    </row>
    <row r="466" spans="1:8" ht="13.5" customHeight="1" x14ac:dyDescent="0.25">
      <c r="A466" s="120"/>
      <c r="B466" s="120"/>
      <c r="C466" s="120"/>
      <c r="D466" s="120"/>
      <c r="E466" s="120"/>
      <c r="F466" s="120"/>
      <c r="G466" s="120"/>
      <c r="H466" s="120"/>
    </row>
    <row r="467" spans="1:8" ht="13.5" customHeight="1" x14ac:dyDescent="0.25">
      <c r="A467" s="119"/>
      <c r="B467" s="119"/>
      <c r="C467" s="119"/>
      <c r="D467" s="119"/>
      <c r="E467" s="119"/>
      <c r="F467" s="119"/>
      <c r="G467" s="119"/>
      <c r="H467" s="119"/>
    </row>
    <row r="468" spans="1:8" ht="13.5" customHeight="1" x14ac:dyDescent="0.25">
      <c r="A468" s="119"/>
      <c r="B468" s="119"/>
      <c r="C468" s="119"/>
      <c r="D468" s="119"/>
      <c r="E468" s="119"/>
      <c r="F468" s="119"/>
      <c r="G468" s="119"/>
      <c r="H468" s="119"/>
    </row>
    <row r="469" spans="1:8" ht="13.5" customHeight="1" x14ac:dyDescent="0.25">
      <c r="A469" s="412" t="str">
        <f>mercado!$A$372</f>
        <v>SIGNIFICANCIA ESTADÍSTICA DEL MÉTODO COMPARATIVO</v>
      </c>
      <c r="B469" s="119"/>
      <c r="C469" s="119"/>
      <c r="D469" s="119"/>
      <c r="E469" s="119"/>
      <c r="F469" s="119"/>
      <c r="G469" s="119"/>
      <c r="H469" s="119"/>
    </row>
    <row r="470" spans="1:8" ht="13.5" customHeight="1" x14ac:dyDescent="0.25">
      <c r="A470" s="119"/>
      <c r="B470" s="123"/>
      <c r="C470" s="123"/>
      <c r="D470" s="119"/>
      <c r="E470" s="119"/>
      <c r="F470" s="119"/>
      <c r="G470" s="119"/>
      <c r="H470" s="119"/>
    </row>
    <row r="471" spans="1:8" ht="13.5" customHeight="1" x14ac:dyDescent="0.25">
      <c r="A471" s="119"/>
      <c r="B471" s="413" t="str">
        <f>mercado!B374</f>
        <v>Promedio</v>
      </c>
      <c r="C471" s="405">
        <f>mercado!C374</f>
        <v>0</v>
      </c>
      <c r="D471" s="119"/>
      <c r="E471" s="119"/>
      <c r="F471" s="119"/>
      <c r="G471" s="119"/>
      <c r="H471" s="119"/>
    </row>
    <row r="472" spans="1:8" ht="13.5" customHeight="1" x14ac:dyDescent="0.25">
      <c r="A472" s="119"/>
      <c r="B472" s="413" t="str">
        <f>mercado!B375</f>
        <v>Lim Inferior</v>
      </c>
      <c r="C472" s="405">
        <f>mercado!C375</f>
        <v>0</v>
      </c>
      <c r="D472" s="119"/>
      <c r="E472" s="119"/>
      <c r="F472" s="119"/>
      <c r="G472" s="119"/>
      <c r="H472" s="119"/>
    </row>
    <row r="473" spans="1:8" ht="13.5" customHeight="1" x14ac:dyDescent="0.25">
      <c r="A473" s="119"/>
      <c r="B473" s="413" t="str">
        <f>mercado!B376</f>
        <v>Lim Superior</v>
      </c>
      <c r="C473" s="405">
        <f>mercado!C376</f>
        <v>0</v>
      </c>
      <c r="D473" s="123"/>
      <c r="E473" s="119"/>
      <c r="F473" s="119"/>
      <c r="G473" s="119"/>
      <c r="H473" s="119"/>
    </row>
    <row r="474" spans="1:8" ht="13.5" customHeight="1" x14ac:dyDescent="0.25">
      <c r="A474" s="119"/>
      <c r="B474" s="413" t="str">
        <f>mercado!B377</f>
        <v>Mediana</v>
      </c>
      <c r="C474" s="405">
        <f>mercado!C377</f>
        <v>0</v>
      </c>
      <c r="D474" s="121"/>
      <c r="E474" s="119"/>
      <c r="F474" s="119"/>
      <c r="G474" s="119"/>
      <c r="H474" s="119"/>
    </row>
    <row r="475" spans="1:8" ht="13.5" customHeight="1" x14ac:dyDescent="0.25">
      <c r="A475" s="119"/>
      <c r="B475" s="414" t="str">
        <f>mercado!B378</f>
        <v>MODA</v>
      </c>
      <c r="C475" s="405" t="str">
        <f>mercado!C378</f>
        <v>NA</v>
      </c>
      <c r="D475" s="121"/>
      <c r="E475" s="119"/>
      <c r="F475" s="119"/>
      <c r="G475" s="119"/>
      <c r="H475" s="119"/>
    </row>
    <row r="476" spans="1:8" ht="30" x14ac:dyDescent="0.25">
      <c r="A476" s="208"/>
      <c r="B476" s="414" t="str">
        <f>mercado!B379</f>
        <v>Desviaciòn estandar</v>
      </c>
      <c r="C476" s="405">
        <f>mercado!C379</f>
        <v>0</v>
      </c>
      <c r="D476" s="208"/>
      <c r="E476" s="208"/>
      <c r="F476" s="208"/>
      <c r="G476" s="208"/>
      <c r="H476" s="208"/>
    </row>
    <row r="477" spans="1:8" ht="30" x14ac:dyDescent="0.25">
      <c r="A477" s="208"/>
      <c r="B477" s="414" t="str">
        <f>mercado!B380</f>
        <v>Coef de variación</v>
      </c>
      <c r="C477" s="411" t="e">
        <f>mercado!C380</f>
        <v>#DIV/0!</v>
      </c>
      <c r="D477" s="208"/>
      <c r="E477" s="208"/>
      <c r="F477" s="208"/>
      <c r="G477" s="208"/>
      <c r="H477" s="208"/>
    </row>
    <row r="478" spans="1:8" ht="15" x14ac:dyDescent="0.25">
      <c r="A478" s="208"/>
      <c r="B478" s="414" t="str">
        <f>mercado!B381</f>
        <v>Coef asimetría</v>
      </c>
      <c r="C478" s="411" t="e">
        <f>mercado!C381</f>
        <v>#DIV/0!</v>
      </c>
      <c r="D478" s="208"/>
      <c r="E478" s="208"/>
      <c r="F478" s="208"/>
      <c r="G478" s="208"/>
      <c r="H478" s="208"/>
    </row>
    <row r="479" spans="1:8" ht="13.5" customHeight="1" x14ac:dyDescent="0.25">
      <c r="A479" s="208"/>
      <c r="B479" s="208"/>
      <c r="C479" s="208"/>
      <c r="D479" s="208"/>
      <c r="E479" s="208"/>
      <c r="F479" s="208"/>
      <c r="G479" s="208"/>
      <c r="H479" s="208"/>
    </row>
    <row r="480" spans="1:8" ht="13.5" customHeight="1" x14ac:dyDescent="0.25">
      <c r="A480" s="208"/>
      <c r="B480" s="208"/>
      <c r="C480" s="208"/>
      <c r="D480" s="208"/>
      <c r="E480" s="208"/>
      <c r="F480" s="208"/>
      <c r="G480" s="208"/>
      <c r="H480" s="208"/>
    </row>
    <row r="481" spans="1:8" ht="13.5" customHeight="1" x14ac:dyDescent="0.25">
      <c r="A481" s="208"/>
      <c r="B481" s="208"/>
      <c r="C481" s="208"/>
      <c r="D481" s="208"/>
      <c r="E481" s="208"/>
      <c r="F481" s="208"/>
      <c r="G481" s="208"/>
      <c r="H481" s="208"/>
    </row>
    <row r="482" spans="1:8" ht="13.5" customHeight="1" x14ac:dyDescent="0.25">
      <c r="A482" s="208"/>
      <c r="B482" s="208"/>
      <c r="C482" s="208"/>
      <c r="D482" s="208"/>
      <c r="E482" s="208"/>
      <c r="F482" s="208"/>
      <c r="G482" s="208"/>
      <c r="H482" s="208"/>
    </row>
    <row r="483" spans="1:8" ht="13.5" customHeight="1" x14ac:dyDescent="0.25">
      <c r="A483" s="208"/>
      <c r="B483" s="208"/>
      <c r="C483" s="208"/>
      <c r="D483" s="208"/>
      <c r="E483" s="208"/>
      <c r="F483" s="208"/>
      <c r="G483" s="208"/>
      <c r="H483" s="208"/>
    </row>
    <row r="484" spans="1:8" ht="13.5" customHeight="1" x14ac:dyDescent="0.25">
      <c r="A484" s="208"/>
      <c r="B484" s="208"/>
      <c r="C484" s="208"/>
      <c r="D484" s="208"/>
      <c r="E484" s="208"/>
      <c r="F484" s="208"/>
      <c r="G484" s="208"/>
      <c r="H484" s="208"/>
    </row>
    <row r="485" spans="1:8" ht="13.5" customHeight="1" x14ac:dyDescent="0.25">
      <c r="A485" s="208"/>
      <c r="B485" s="208"/>
      <c r="C485" s="208"/>
      <c r="D485" s="208"/>
      <c r="E485" s="208"/>
      <c r="F485" s="208"/>
      <c r="G485" s="208"/>
      <c r="H485" s="208"/>
    </row>
    <row r="486" spans="1:8" ht="13.5" customHeight="1" x14ac:dyDescent="0.25">
      <c r="A486" s="208"/>
      <c r="B486" s="208"/>
      <c r="C486" s="208"/>
      <c r="D486" s="208"/>
      <c r="E486" s="208"/>
      <c r="F486" s="208"/>
      <c r="G486" s="208"/>
      <c r="H486" s="208"/>
    </row>
    <row r="487" spans="1:8" ht="13.5" customHeight="1" x14ac:dyDescent="0.25">
      <c r="A487" s="208"/>
      <c r="B487" s="208"/>
      <c r="C487" s="208"/>
      <c r="D487" s="208"/>
      <c r="E487" s="208"/>
      <c r="F487" s="208"/>
      <c r="G487" s="208"/>
      <c r="H487" s="208"/>
    </row>
    <row r="488" spans="1:8" ht="27.75" customHeight="1" x14ac:dyDescent="0.25">
      <c r="A488" s="420" t="s">
        <v>547</v>
      </c>
      <c r="B488" s="420"/>
      <c r="C488" s="420"/>
      <c r="D488" s="420"/>
      <c r="E488" s="420"/>
      <c r="F488" s="420"/>
      <c r="G488" s="420"/>
      <c r="H488" s="420"/>
    </row>
    <row r="489" spans="1:8" ht="13.5" customHeight="1" x14ac:dyDescent="0.25">
      <c r="A489" s="119"/>
      <c r="B489" s="119"/>
      <c r="C489" s="119"/>
      <c r="D489" s="119"/>
      <c r="E489" s="119"/>
      <c r="F489" s="119"/>
      <c r="G489" s="119"/>
      <c r="H489" s="119"/>
    </row>
    <row r="490" spans="1:8" ht="13.5" customHeight="1" x14ac:dyDescent="0.25">
      <c r="A490" s="119"/>
      <c r="B490" s="119"/>
      <c r="C490" s="119"/>
      <c r="D490" s="119"/>
      <c r="E490" s="119"/>
      <c r="F490" s="119"/>
      <c r="G490" s="119"/>
      <c r="H490" s="119"/>
    </row>
    <row r="491" spans="1:8" ht="26.45" customHeight="1" x14ac:dyDescent="0.25">
      <c r="A491" s="119"/>
      <c r="B491" s="211" t="s">
        <v>328</v>
      </c>
      <c r="C491" s="239"/>
      <c r="D491" s="132" t="s">
        <v>327</v>
      </c>
      <c r="E491" s="132" t="s">
        <v>326</v>
      </c>
      <c r="F491" s="239"/>
      <c r="G491" s="132" t="s">
        <v>325</v>
      </c>
      <c r="H491" s="119"/>
    </row>
    <row r="492" spans="1:8" ht="12.75" x14ac:dyDescent="0.25">
      <c r="A492" s="119"/>
      <c r="B492" s="122" t="str">
        <f>+mercado!B391</f>
        <v>AREA CUBIERTA</v>
      </c>
      <c r="D492" s="130">
        <f>+mercado!C391</f>
        <v>0</v>
      </c>
      <c r="E492" s="129" t="str">
        <f>+IF(mercado!D391=0,"",mercado!D391)</f>
        <v/>
      </c>
      <c r="G492" s="129" t="str">
        <f>+IF(mercado!E391=0,"",mercado!E391)</f>
        <v/>
      </c>
      <c r="H492" s="119"/>
    </row>
    <row r="493" spans="1:8" ht="12.75" x14ac:dyDescent="0.25">
      <c r="A493" s="119"/>
      <c r="B493" s="122">
        <f>+mercado!B392</f>
        <v>0</v>
      </c>
      <c r="D493" s="130">
        <f>+mercado!C392</f>
        <v>0</v>
      </c>
      <c r="E493" s="129" t="str">
        <f>+IF(mercado!D392=0,"",mercado!D392)</f>
        <v/>
      </c>
      <c r="G493" s="129" t="str">
        <f>+IF(mercado!E392=0,"",mercado!E392)</f>
        <v/>
      </c>
      <c r="H493" s="119"/>
    </row>
    <row r="494" spans="1:8" ht="27.6" customHeight="1" x14ac:dyDescent="0.25">
      <c r="A494" s="119"/>
      <c r="B494" s="430">
        <f>+mercado!B393</f>
        <v>0</v>
      </c>
      <c r="C494" s="430"/>
      <c r="D494" s="130">
        <f>+mercado!C393</f>
        <v>0</v>
      </c>
      <c r="E494" s="129" t="str">
        <f>+IF(mercado!D393=0,"",mercado!D393)</f>
        <v/>
      </c>
      <c r="G494" s="129" t="str">
        <f>+IF(mercado!E393=0,"",mercado!E393)</f>
        <v/>
      </c>
      <c r="H494" s="119"/>
    </row>
    <row r="495" spans="1:8" ht="27.6" customHeight="1" x14ac:dyDescent="0.25">
      <c r="A495" s="119"/>
      <c r="B495" s="430">
        <f>+mercado!B394</f>
        <v>0</v>
      </c>
      <c r="C495" s="430"/>
      <c r="D495" s="130">
        <f>+mercado!C394</f>
        <v>0</v>
      </c>
      <c r="E495" s="129" t="str">
        <f>+IF(mercado!D394=0,"",mercado!D394)</f>
        <v/>
      </c>
      <c r="G495" s="129" t="str">
        <f>+IF(mercado!E394=0,"",mercado!E394)</f>
        <v/>
      </c>
      <c r="H495" s="119"/>
    </row>
    <row r="496" spans="1:8" ht="27.6" customHeight="1" x14ac:dyDescent="0.25">
      <c r="A496" s="119"/>
      <c r="B496" s="430">
        <f>+mercado!B395</f>
        <v>0</v>
      </c>
      <c r="C496" s="430"/>
      <c r="D496" s="130">
        <f>+mercado!C395</f>
        <v>0</v>
      </c>
      <c r="E496" s="129" t="str">
        <f>+IF(mercado!D395=0,"",mercado!D395)</f>
        <v/>
      </c>
      <c r="G496" s="129" t="str">
        <f>+IF(mercado!E395=0,"",mercado!E395)</f>
        <v/>
      </c>
      <c r="H496" s="119"/>
    </row>
    <row r="497" spans="1:8" ht="27.6" customHeight="1" x14ac:dyDescent="0.25">
      <c r="A497" s="119"/>
      <c r="B497" s="430">
        <f>+mercado!B396</f>
        <v>0</v>
      </c>
      <c r="C497" s="430"/>
      <c r="D497" s="130">
        <f>+mercado!C396</f>
        <v>0</v>
      </c>
      <c r="E497" s="129" t="str">
        <f>+IF(mercado!D396=0,"",mercado!D396)</f>
        <v/>
      </c>
      <c r="G497" s="129" t="str">
        <f>+IF(mercado!E396=0,"",mercado!E396)</f>
        <v/>
      </c>
      <c r="H497" s="119"/>
    </row>
    <row r="498" spans="1:8" ht="12.75" x14ac:dyDescent="0.25">
      <c r="A498" s="119"/>
      <c r="B498" s="376"/>
      <c r="D498" s="130"/>
      <c r="E498" s="129"/>
      <c r="G498" s="129"/>
      <c r="H498" s="119"/>
    </row>
    <row r="499" spans="1:8" ht="12.75" x14ac:dyDescent="0.25">
      <c r="A499" s="119"/>
      <c r="B499" s="376"/>
      <c r="D499" s="130"/>
      <c r="E499" s="129"/>
      <c r="G499" s="129"/>
      <c r="H499" s="119"/>
    </row>
    <row r="500" spans="1:8" ht="12.75" x14ac:dyDescent="0.25">
      <c r="A500" s="119"/>
      <c r="B500" s="376"/>
      <c r="D500" s="130"/>
      <c r="E500" s="129"/>
      <c r="G500" s="129"/>
      <c r="H500" s="119"/>
    </row>
    <row r="501" spans="1:8" ht="12.75" x14ac:dyDescent="0.25">
      <c r="A501" s="119"/>
      <c r="B501" s="201"/>
      <c r="C501" s="430"/>
      <c r="D501" s="430"/>
      <c r="E501" s="130"/>
      <c r="F501" s="129"/>
      <c r="G501" s="131"/>
      <c r="H501" s="119"/>
    </row>
    <row r="502" spans="1:8" ht="13.5" customHeight="1" x14ac:dyDescent="0.2">
      <c r="A502" s="119"/>
      <c r="B502" s="198"/>
      <c r="C502" s="430" t="str">
        <f>mercado!B401</f>
        <v xml:space="preserve">CALIFICACION GARANTIA </v>
      </c>
      <c r="D502" s="430"/>
      <c r="E502" s="464">
        <f>mercado!C401</f>
        <v>0</v>
      </c>
      <c r="F502" s="464"/>
      <c r="G502" s="131"/>
      <c r="H502" s="119"/>
    </row>
    <row r="503" spans="1:8" ht="13.5" customHeight="1" x14ac:dyDescent="0.25">
      <c r="A503" s="119"/>
      <c r="B503" s="120"/>
      <c r="C503" s="430"/>
      <c r="D503" s="430"/>
      <c r="E503" s="130"/>
      <c r="F503" s="129"/>
      <c r="G503" s="129"/>
      <c r="H503" s="119"/>
    </row>
    <row r="504" spans="1:8" ht="13.5" customHeight="1" x14ac:dyDescent="0.25">
      <c r="A504" s="119"/>
      <c r="B504" s="419" t="s">
        <v>324</v>
      </c>
      <c r="C504" s="419"/>
      <c r="D504" s="419"/>
      <c r="E504" s="128"/>
      <c r="F504" s="127"/>
      <c r="G504" s="240">
        <f>SUM(G492:G503)</f>
        <v>0</v>
      </c>
      <c r="H504" s="126"/>
    </row>
    <row r="505" spans="1:8" ht="13.5" customHeight="1" x14ac:dyDescent="0.25">
      <c r="A505" s="119"/>
      <c r="B505" s="419" t="s">
        <v>323</v>
      </c>
      <c r="C505" s="419"/>
      <c r="D505" s="419"/>
      <c r="E505" s="119"/>
      <c r="F505" s="119"/>
      <c r="G505" s="200">
        <f>mercado!C399</f>
        <v>0</v>
      </c>
      <c r="H505" s="119"/>
    </row>
    <row r="506" spans="1:8" ht="13.5" customHeight="1" x14ac:dyDescent="0.25">
      <c r="A506" s="119"/>
      <c r="B506" s="119"/>
      <c r="C506" s="119"/>
      <c r="D506" s="119"/>
      <c r="E506" s="119"/>
      <c r="F506" s="119"/>
      <c r="G506" s="119"/>
      <c r="H506" s="119"/>
    </row>
    <row r="507" spans="1:8" ht="13.5" customHeight="1" x14ac:dyDescent="0.25">
      <c r="A507" s="425" t="s">
        <v>322</v>
      </c>
      <c r="B507" s="425"/>
      <c r="C507" s="431">
        <v>44697</v>
      </c>
      <c r="D507" s="418"/>
      <c r="E507" s="432"/>
      <c r="F507" s="432"/>
      <c r="G507" s="418"/>
      <c r="H507" s="418"/>
    </row>
    <row r="508" spans="1:8" ht="13.5" customHeight="1" x14ac:dyDescent="0.25">
      <c r="A508" s="119"/>
      <c r="B508" s="119"/>
      <c r="C508" s="119"/>
      <c r="D508" s="119"/>
      <c r="E508" s="119"/>
      <c r="F508" s="119"/>
      <c r="G508" s="119"/>
      <c r="H508" s="119"/>
    </row>
    <row r="509" spans="1:8" ht="26.45" customHeight="1" x14ac:dyDescent="0.25">
      <c r="A509" s="425" t="s">
        <v>321</v>
      </c>
      <c r="B509" s="425"/>
      <c r="C509" s="425"/>
      <c r="D509" s="425"/>
      <c r="E509" s="465">
        <f>mercado!C399</f>
        <v>0</v>
      </c>
      <c r="F509" s="418"/>
      <c r="G509" s="418"/>
      <c r="H509" s="418"/>
    </row>
    <row r="510" spans="1:8" ht="13.5" customHeight="1" x14ac:dyDescent="0.25">
      <c r="A510" s="119"/>
      <c r="B510" s="119"/>
      <c r="C510" s="119"/>
      <c r="D510" s="119"/>
      <c r="E510" s="125"/>
      <c r="F510" s="119"/>
      <c r="G510" s="119"/>
      <c r="H510" s="119"/>
    </row>
    <row r="511" spans="1:8" ht="15" customHeight="1" x14ac:dyDescent="0.25">
      <c r="A511" s="427">
        <f>mercado!C400</f>
        <v>0</v>
      </c>
      <c r="B511" s="427"/>
      <c r="C511" s="427"/>
      <c r="D511" s="427"/>
      <c r="E511" s="427"/>
      <c r="F511" s="427"/>
      <c r="G511" s="427"/>
      <c r="H511" s="427"/>
    </row>
    <row r="512" spans="1:8" ht="15" customHeight="1" x14ac:dyDescent="0.25">
      <c r="A512" s="119"/>
      <c r="B512" s="119"/>
      <c r="C512" s="119"/>
      <c r="D512" s="119"/>
      <c r="E512" s="119"/>
      <c r="F512" s="119"/>
      <c r="G512" s="119"/>
      <c r="H512" s="119"/>
    </row>
    <row r="513" spans="1:8" ht="15" customHeight="1" x14ac:dyDescent="0.25">
      <c r="A513" s="117"/>
      <c r="B513" s="117"/>
      <c r="C513" s="117"/>
      <c r="D513" s="117"/>
      <c r="E513" s="124"/>
      <c r="F513" s="124"/>
      <c r="G513" s="124"/>
      <c r="H513" s="117"/>
    </row>
    <row r="514" spans="1:8" ht="15" customHeight="1" x14ac:dyDescent="0.25">
      <c r="A514" s="416" t="s">
        <v>548</v>
      </c>
      <c r="B514" s="416"/>
      <c r="C514" s="416"/>
      <c r="D514" s="416"/>
      <c r="E514" s="416"/>
      <c r="F514" s="416"/>
      <c r="G514" s="416"/>
      <c r="H514" s="416"/>
    </row>
    <row r="515" spans="1:8" ht="5.45" customHeight="1" x14ac:dyDescent="0.25"/>
    <row r="516" spans="1:8" ht="80.45" customHeight="1" x14ac:dyDescent="0.25">
      <c r="A516" s="440">
        <f>mercado!B307</f>
        <v>0</v>
      </c>
      <c r="B516" s="440"/>
      <c r="C516" s="440"/>
      <c r="D516" s="440"/>
      <c r="E516" s="440"/>
      <c r="F516" s="440"/>
      <c r="G516" s="440"/>
      <c r="H516" s="440"/>
    </row>
    <row r="517" spans="1:8" ht="15" customHeight="1" x14ac:dyDescent="0.25">
      <c r="A517" s="123"/>
      <c r="B517" s="119"/>
      <c r="C517" s="119"/>
      <c r="D517" s="119"/>
      <c r="E517" s="121"/>
      <c r="F517" s="121"/>
      <c r="G517" s="121"/>
      <c r="H517" s="119"/>
    </row>
    <row r="518" spans="1:8" ht="15" customHeight="1" x14ac:dyDescent="0.25">
      <c r="A518" s="418" t="s">
        <v>320</v>
      </c>
      <c r="B518" s="418"/>
      <c r="C518" s="418"/>
      <c r="D518" s="418"/>
      <c r="E518" s="418"/>
      <c r="F518" s="418"/>
      <c r="G518" s="418"/>
      <c r="H518" s="418"/>
    </row>
    <row r="519" spans="1:8" ht="15" customHeight="1" x14ac:dyDescent="0.25">
      <c r="A519" s="123"/>
      <c r="B519" s="430" t="s">
        <v>319</v>
      </c>
      <c r="C519" s="430"/>
      <c r="D519" s="430"/>
      <c r="E519" s="121"/>
      <c r="F519" s="121"/>
      <c r="G519" s="121"/>
      <c r="H519" s="119"/>
    </row>
    <row r="520" spans="1:8" ht="15" customHeight="1" x14ac:dyDescent="0.25">
      <c r="A520" s="123"/>
      <c r="B520" s="430"/>
      <c r="C520" s="430"/>
      <c r="D520" s="430"/>
      <c r="E520" s="121"/>
      <c r="F520" s="121"/>
      <c r="G520" s="121"/>
      <c r="H520" s="119"/>
    </row>
    <row r="521" spans="1:8" ht="15" customHeight="1" x14ac:dyDescent="0.25">
      <c r="A521" s="123" t="s">
        <v>578</v>
      </c>
      <c r="B521" s="430"/>
      <c r="C521" s="430"/>
      <c r="D521" s="430"/>
      <c r="E521" s="121" t="s">
        <v>579</v>
      </c>
      <c r="F521" s="121"/>
      <c r="G521" s="121"/>
      <c r="H521" s="119"/>
    </row>
    <row r="522" spans="1:8" ht="15" customHeight="1" x14ac:dyDescent="0.25">
      <c r="A522" s="122"/>
      <c r="B522" s="122"/>
      <c r="C522" s="122"/>
      <c r="D522" s="119"/>
      <c r="E522" s="437"/>
      <c r="F522" s="437"/>
      <c r="G522" s="437"/>
      <c r="H522" s="119"/>
    </row>
    <row r="523" spans="1:8" ht="15" customHeight="1" x14ac:dyDescent="0.25">
      <c r="A523" s="119"/>
      <c r="B523" s="119"/>
      <c r="C523" s="119"/>
      <c r="D523" s="119"/>
      <c r="E523" s="120"/>
      <c r="F523" s="120"/>
      <c r="G523" s="120"/>
      <c r="H523" s="119"/>
    </row>
    <row r="524" spans="1:8" ht="15" customHeight="1" x14ac:dyDescent="0.25">
      <c r="A524" s="117"/>
      <c r="B524" s="117"/>
      <c r="C524" s="117"/>
      <c r="D524" s="117"/>
      <c r="E524" s="117"/>
      <c r="F524" s="117"/>
      <c r="G524" s="117"/>
      <c r="H524" s="117"/>
    </row>
    <row r="525" spans="1:8" ht="15" customHeight="1" x14ac:dyDescent="0.25">
      <c r="A525" s="117"/>
      <c r="B525" s="117"/>
      <c r="C525" s="117"/>
      <c r="D525" s="117"/>
      <c r="E525" s="117"/>
      <c r="F525" s="117"/>
      <c r="G525" s="117"/>
      <c r="H525" s="117"/>
    </row>
    <row r="526" spans="1:8" ht="15" customHeight="1" x14ac:dyDescent="0.25">
      <c r="A526" s="117"/>
      <c r="B526" s="117"/>
      <c r="C526" s="117"/>
      <c r="D526" s="117"/>
      <c r="E526" s="117"/>
      <c r="F526" s="117"/>
      <c r="G526" s="117"/>
      <c r="H526" s="117"/>
    </row>
    <row r="527" spans="1:8" ht="15" customHeight="1" x14ac:dyDescent="0.25">
      <c r="A527" s="436"/>
      <c r="B527" s="436"/>
      <c r="C527" s="436"/>
      <c r="D527" s="117"/>
      <c r="E527" s="436"/>
      <c r="F527" s="436"/>
      <c r="G527" s="436"/>
      <c r="H527" s="117"/>
    </row>
    <row r="528" spans="1:8" ht="15" customHeight="1" x14ac:dyDescent="0.25">
      <c r="A528" s="117"/>
      <c r="B528" s="117"/>
      <c r="C528" s="117"/>
      <c r="D528" s="117"/>
      <c r="E528" s="117"/>
      <c r="F528" s="117"/>
      <c r="G528" s="117"/>
      <c r="H528" s="117"/>
    </row>
    <row r="529" spans="1:8" ht="15" customHeight="1" x14ac:dyDescent="0.25">
      <c r="A529" s="118"/>
      <c r="B529" s="117"/>
      <c r="C529" s="117"/>
      <c r="D529" s="117"/>
      <c r="E529" s="118"/>
      <c r="F529" s="117"/>
      <c r="G529" s="117"/>
      <c r="H529" s="117"/>
    </row>
    <row r="530" spans="1:8" ht="15" customHeight="1" x14ac:dyDescent="0.25">
      <c r="A530" s="117"/>
      <c r="B530" s="117"/>
      <c r="C530" s="117"/>
      <c r="D530" s="117"/>
      <c r="E530" s="117"/>
      <c r="F530" s="117"/>
      <c r="G530" s="117"/>
      <c r="H530" s="117"/>
    </row>
  </sheetData>
  <mergeCells count="307">
    <mergeCell ref="A294:H294"/>
    <mergeCell ref="A289:H289"/>
    <mergeCell ref="H435:H436"/>
    <mergeCell ref="A454:A455"/>
    <mergeCell ref="B454:B455"/>
    <mergeCell ref="C454:C455"/>
    <mergeCell ref="D454:D455"/>
    <mergeCell ref="E454:E455"/>
    <mergeCell ref="F454:F455"/>
    <mergeCell ref="A444:B444"/>
    <mergeCell ref="A445:B445"/>
    <mergeCell ref="A446:B446"/>
    <mergeCell ref="A313:B313"/>
    <mergeCell ref="A314:B314"/>
    <mergeCell ref="A312:B312"/>
    <mergeCell ref="A316:H316"/>
    <mergeCell ref="C501:D501"/>
    <mergeCell ref="C310:H310"/>
    <mergeCell ref="C311:H311"/>
    <mergeCell ref="C312:H312"/>
    <mergeCell ref="A301:H301"/>
    <mergeCell ref="A202:B202"/>
    <mergeCell ref="A226:B226"/>
    <mergeCell ref="A227:B227"/>
    <mergeCell ref="E225:F225"/>
    <mergeCell ref="E226:F226"/>
    <mergeCell ref="E202:F202"/>
    <mergeCell ref="E227:F227"/>
    <mergeCell ref="A285:H285"/>
    <mergeCell ref="A288:H288"/>
    <mergeCell ref="E237:F237"/>
    <mergeCell ref="E231:F231"/>
    <mergeCell ref="G454:G455"/>
    <mergeCell ref="H454:H455"/>
    <mergeCell ref="A273:H273"/>
    <mergeCell ref="A280:H280"/>
    <mergeCell ref="A283:H283"/>
    <mergeCell ref="A297:H297"/>
    <mergeCell ref="A300:H300"/>
    <mergeCell ref="A303:H303"/>
    <mergeCell ref="A518:H518"/>
    <mergeCell ref="A61:B61"/>
    <mergeCell ref="A229:H229"/>
    <mergeCell ref="A231:B231"/>
    <mergeCell ref="A214:B214"/>
    <mergeCell ref="A73:D73"/>
    <mergeCell ref="B118:C118"/>
    <mergeCell ref="A240:H240"/>
    <mergeCell ref="A248:H248"/>
    <mergeCell ref="A258:H258"/>
    <mergeCell ref="A279:H279"/>
    <mergeCell ref="A112:B112"/>
    <mergeCell ref="A108:B108"/>
    <mergeCell ref="A111:B111"/>
    <mergeCell ref="E171:F171"/>
    <mergeCell ref="C307:H307"/>
    <mergeCell ref="E173:F173"/>
    <mergeCell ref="E167:F167"/>
    <mergeCell ref="E168:F168"/>
    <mergeCell ref="A171:B171"/>
    <mergeCell ref="A168:B168"/>
    <mergeCell ref="A167:B167"/>
    <mergeCell ref="A204:H204"/>
    <mergeCell ref="A271:H271"/>
    <mergeCell ref="E509:H509"/>
    <mergeCell ref="A507:B507"/>
    <mergeCell ref="A305:H305"/>
    <mergeCell ref="B504:D504"/>
    <mergeCell ref="A176:H176"/>
    <mergeCell ref="A60:B60"/>
    <mergeCell ref="A187:H187"/>
    <mergeCell ref="A183:H183"/>
    <mergeCell ref="A184:H184"/>
    <mergeCell ref="A155:B155"/>
    <mergeCell ref="E158:F158"/>
    <mergeCell ref="A109:B109"/>
    <mergeCell ref="A110:B110"/>
    <mergeCell ref="C61:H61"/>
    <mergeCell ref="A62:B62"/>
    <mergeCell ref="G158:H158"/>
    <mergeCell ref="A113:B113"/>
    <mergeCell ref="A145:H145"/>
    <mergeCell ref="B135:C135"/>
    <mergeCell ref="D135:E135"/>
    <mergeCell ref="F135:H135"/>
    <mergeCell ref="B136:C136"/>
    <mergeCell ref="D136:E136"/>
    <mergeCell ref="D137:E137"/>
    <mergeCell ref="G507:H507"/>
    <mergeCell ref="B505:D505"/>
    <mergeCell ref="A307:B307"/>
    <mergeCell ref="A308:B308"/>
    <mergeCell ref="C308:H308"/>
    <mergeCell ref="A309:B309"/>
    <mergeCell ref="A318:H318"/>
    <mergeCell ref="A295:H295"/>
    <mergeCell ref="A298:H298"/>
    <mergeCell ref="C503:D503"/>
    <mergeCell ref="A437:B437"/>
    <mergeCell ref="A438:B438"/>
    <mergeCell ref="A439:B439"/>
    <mergeCell ref="A440:B440"/>
    <mergeCell ref="A441:B441"/>
    <mergeCell ref="A442:B442"/>
    <mergeCell ref="A443:B443"/>
    <mergeCell ref="A435:B436"/>
    <mergeCell ref="C435:C436"/>
    <mergeCell ref="D435:D436"/>
    <mergeCell ref="E435:E436"/>
    <mergeCell ref="F435:F436"/>
    <mergeCell ref="G435:G436"/>
    <mergeCell ref="E502:F502"/>
    <mergeCell ref="C40:D40"/>
    <mergeCell ref="C44:D44"/>
    <mergeCell ref="C42:D42"/>
    <mergeCell ref="E41:G41"/>
    <mergeCell ref="E42:G42"/>
    <mergeCell ref="C43:D43"/>
    <mergeCell ref="A1:H1"/>
    <mergeCell ref="A57:H57"/>
    <mergeCell ref="E48:G48"/>
    <mergeCell ref="E43:G43"/>
    <mergeCell ref="E46:G46"/>
    <mergeCell ref="E47:G47"/>
    <mergeCell ref="E40:G40"/>
    <mergeCell ref="E49:G49"/>
    <mergeCell ref="C41:D41"/>
    <mergeCell ref="C50:D50"/>
    <mergeCell ref="E50:F50"/>
    <mergeCell ref="C51:E51"/>
    <mergeCell ref="C46:D46"/>
    <mergeCell ref="C47:D47"/>
    <mergeCell ref="C48:D48"/>
    <mergeCell ref="E44:F44"/>
    <mergeCell ref="E45:F45"/>
    <mergeCell ref="C45:D45"/>
    <mergeCell ref="A134:H134"/>
    <mergeCell ref="A125:H125"/>
    <mergeCell ref="A100:H100"/>
    <mergeCell ref="A173:B173"/>
    <mergeCell ref="A64:B64"/>
    <mergeCell ref="C64:H64"/>
    <mergeCell ref="A65:B65"/>
    <mergeCell ref="A142:H142"/>
    <mergeCell ref="A143:H143"/>
    <mergeCell ref="B119:C119"/>
    <mergeCell ref="A116:H116"/>
    <mergeCell ref="D138:E138"/>
    <mergeCell ref="D139:E139"/>
    <mergeCell ref="C111:H111"/>
    <mergeCell ref="B120:C120"/>
    <mergeCell ref="C110:H110"/>
    <mergeCell ref="A154:B154"/>
    <mergeCell ref="A159:B159"/>
    <mergeCell ref="A160:B160"/>
    <mergeCell ref="B122:C122"/>
    <mergeCell ref="C109:H109"/>
    <mergeCell ref="C107:H107"/>
    <mergeCell ref="A68:B68"/>
    <mergeCell ref="A69:B69"/>
    <mergeCell ref="A269:H269"/>
    <mergeCell ref="A192:C192"/>
    <mergeCell ref="B189:D189"/>
    <mergeCell ref="D192:E192"/>
    <mergeCell ref="A216:H216"/>
    <mergeCell ref="E232:F232"/>
    <mergeCell ref="E238:F238"/>
    <mergeCell ref="E233:F233"/>
    <mergeCell ref="A220:H220"/>
    <mergeCell ref="E222:F222"/>
    <mergeCell ref="E223:F223"/>
    <mergeCell ref="E224:F224"/>
    <mergeCell ref="A232:B232"/>
    <mergeCell ref="A233:B233"/>
    <mergeCell ref="A234:B234"/>
    <mergeCell ref="A199:B199"/>
    <mergeCell ref="E199:F199"/>
    <mergeCell ref="A200:B200"/>
    <mergeCell ref="E200:F200"/>
    <mergeCell ref="A201:B201"/>
    <mergeCell ref="E201:F201"/>
    <mergeCell ref="A59:D59"/>
    <mergeCell ref="A223:B223"/>
    <mergeCell ref="A224:B224"/>
    <mergeCell ref="A225:B225"/>
    <mergeCell ref="A63:B63"/>
    <mergeCell ref="C63:H63"/>
    <mergeCell ref="B140:C140"/>
    <mergeCell ref="F136:H136"/>
    <mergeCell ref="F137:H137"/>
    <mergeCell ref="F138:H138"/>
    <mergeCell ref="F139:H139"/>
    <mergeCell ref="C67:D67"/>
    <mergeCell ref="A97:H97"/>
    <mergeCell ref="A98:H98"/>
    <mergeCell ref="F118:G118"/>
    <mergeCell ref="F119:G119"/>
    <mergeCell ref="F120:G120"/>
    <mergeCell ref="F121:G121"/>
    <mergeCell ref="B121:C121"/>
    <mergeCell ref="A104:B104"/>
    <mergeCell ref="C112:H112"/>
    <mergeCell ref="C108:H108"/>
    <mergeCell ref="A66:D66"/>
    <mergeCell ref="A67:B67"/>
    <mergeCell ref="A70:B70"/>
    <mergeCell ref="C103:H103"/>
    <mergeCell ref="A106:B106"/>
    <mergeCell ref="C104:H104"/>
    <mergeCell ref="C105:H105"/>
    <mergeCell ref="C106:H106"/>
    <mergeCell ref="A105:B105"/>
    <mergeCell ref="A103:B103"/>
    <mergeCell ref="A96:H96"/>
    <mergeCell ref="A102:D102"/>
    <mergeCell ref="C60:H60"/>
    <mergeCell ref="C65:H65"/>
    <mergeCell ref="C69:D69"/>
    <mergeCell ref="C62:H62"/>
    <mergeCell ref="A170:B170"/>
    <mergeCell ref="E159:F159"/>
    <mergeCell ref="G159:H159"/>
    <mergeCell ref="E160:F160"/>
    <mergeCell ref="G160:H160"/>
    <mergeCell ref="A161:B161"/>
    <mergeCell ref="C161:D161"/>
    <mergeCell ref="E161:F161"/>
    <mergeCell ref="G161:H161"/>
    <mergeCell ref="A162:B162"/>
    <mergeCell ref="C162:D162"/>
    <mergeCell ref="E162:F162"/>
    <mergeCell ref="G162:H162"/>
    <mergeCell ref="E170:F170"/>
    <mergeCell ref="C159:D159"/>
    <mergeCell ref="A163:B163"/>
    <mergeCell ref="C163:D163"/>
    <mergeCell ref="E163:F163"/>
    <mergeCell ref="B123:C123"/>
    <mergeCell ref="F122:G122"/>
    <mergeCell ref="F123:G123"/>
    <mergeCell ref="A107:B107"/>
    <mergeCell ref="E153:F153"/>
    <mergeCell ref="E527:G527"/>
    <mergeCell ref="A235:B235"/>
    <mergeCell ref="A236:B236"/>
    <mergeCell ref="A237:B237"/>
    <mergeCell ref="A238:B238"/>
    <mergeCell ref="E522:G522"/>
    <mergeCell ref="C502:D502"/>
    <mergeCell ref="A267:H267"/>
    <mergeCell ref="B521:D521"/>
    <mergeCell ref="A527:C527"/>
    <mergeCell ref="B520:D520"/>
    <mergeCell ref="A275:H275"/>
    <mergeCell ref="A276:H276"/>
    <mergeCell ref="A277:H277"/>
    <mergeCell ref="A433:H433"/>
    <mergeCell ref="A488:H488"/>
    <mergeCell ref="A516:H516"/>
    <mergeCell ref="C313:H313"/>
    <mergeCell ref="C314:H314"/>
    <mergeCell ref="B519:D519"/>
    <mergeCell ref="A514:H514"/>
    <mergeCell ref="A511:H511"/>
    <mergeCell ref="A156:B156"/>
    <mergeCell ref="C156:D156"/>
    <mergeCell ref="A158:B158"/>
    <mergeCell ref="C158:D158"/>
    <mergeCell ref="G163:H163"/>
    <mergeCell ref="A169:B169"/>
    <mergeCell ref="C160:D160"/>
    <mergeCell ref="B494:C494"/>
    <mergeCell ref="B495:C495"/>
    <mergeCell ref="B496:C496"/>
    <mergeCell ref="B497:C497"/>
    <mergeCell ref="A228:B228"/>
    <mergeCell ref="A222:B222"/>
    <mergeCell ref="A218:H218"/>
    <mergeCell ref="A509:D509"/>
    <mergeCell ref="A287:H287"/>
    <mergeCell ref="A311:B311"/>
    <mergeCell ref="A310:B310"/>
    <mergeCell ref="C309:H309"/>
    <mergeCell ref="C507:D507"/>
    <mergeCell ref="E507:F507"/>
    <mergeCell ref="B196:D196"/>
    <mergeCell ref="A292:H292"/>
    <mergeCell ref="D140:E140"/>
    <mergeCell ref="B137:C137"/>
    <mergeCell ref="B138:C138"/>
    <mergeCell ref="B139:C139"/>
    <mergeCell ref="C155:D155"/>
    <mergeCell ref="C154:D154"/>
    <mergeCell ref="A152:H152"/>
    <mergeCell ref="F140:H140"/>
    <mergeCell ref="A153:B153"/>
    <mergeCell ref="C153:D153"/>
    <mergeCell ref="A165:H165"/>
    <mergeCell ref="A211:H211"/>
    <mergeCell ref="A215:H215"/>
    <mergeCell ref="F196:H196"/>
    <mergeCell ref="E174:F174"/>
    <mergeCell ref="A174:B174"/>
    <mergeCell ref="A256:H256"/>
    <mergeCell ref="A265:H265"/>
    <mergeCell ref="E236:F236"/>
    <mergeCell ref="E169:F169"/>
  </mergeCells>
  <dataValidations disablePrompts="1" count="2">
    <dataValidation type="list" allowBlank="1" showInputMessage="1" showErrorMessage="1" sqref="H7" xr:uid="{00000000-0002-0000-0000-000000000000}">
      <formula1>$I$6:$I$7</formula1>
    </dataValidation>
    <dataValidation type="list" allowBlank="1" showInputMessage="1" showErrorMessage="1" sqref="G507:H507" xr:uid="{00000000-0002-0000-0000-000001000000}">
      <formula1>#REF!</formula1>
    </dataValidation>
  </dataValidations>
  <pageMargins left="0.70866141732283505" right="0.643700787" top="1.3" bottom="0.5" header="0.25" footer="0.55118110236220497"/>
  <pageSetup scale="83" orientation="portrait" r:id="rId1"/>
  <headerFooter scaleWithDoc="0" alignWithMargins="0">
    <oddHeader xml:space="preserve">&amp;L&amp;G&amp;R&amp;G  
</oddHeader>
  </headerFooter>
  <rowBreaks count="10" manualBreakCount="10">
    <brk id="56" max="16383" man="1"/>
    <brk id="99" max="16383" man="1"/>
    <brk id="144" max="7" man="1"/>
    <brk id="186" max="7" man="1"/>
    <brk id="217" max="16383" man="1"/>
    <brk id="264" max="16383" man="1"/>
    <brk id="304" max="7" man="1"/>
    <brk id="315" max="16383" man="1"/>
    <brk id="432" max="7" man="1"/>
    <brk id="487" max="7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7"/>
  <sheetViews>
    <sheetView showGridLines="0" view="pageBreakPreview" zoomScaleNormal="75" zoomScaleSheetLayoutView="100" zoomScalePageLayoutView="83" workbookViewId="0">
      <selection activeCell="G148" sqref="G148"/>
    </sheetView>
  </sheetViews>
  <sheetFormatPr defaultColWidth="8.25" defaultRowHeight="11.25" x14ac:dyDescent="0.25"/>
  <cols>
    <col min="1" max="9" width="9.125" style="182" customWidth="1"/>
    <col min="10" max="15" width="8.25" style="182" customWidth="1"/>
    <col min="16" max="16384" width="8.25" style="182"/>
  </cols>
  <sheetData>
    <row r="1" spans="1:15" ht="30" customHeight="1" x14ac:dyDescent="0.25">
      <c r="A1" s="476" t="s">
        <v>423</v>
      </c>
      <c r="B1" s="476"/>
      <c r="C1" s="476"/>
      <c r="D1" s="476"/>
      <c r="E1" s="476"/>
      <c r="F1" s="476"/>
      <c r="G1" s="476"/>
      <c r="H1" s="476"/>
      <c r="I1" s="476"/>
      <c r="J1" s="185"/>
      <c r="K1" s="185"/>
      <c r="L1" s="185"/>
      <c r="M1" s="185"/>
      <c r="N1" s="185"/>
      <c r="O1" s="185"/>
    </row>
    <row r="3" spans="1:15" ht="13.9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15" ht="13.9" customHeight="1" x14ac:dyDescent="0.25">
      <c r="A4" s="475" t="s">
        <v>90</v>
      </c>
      <c r="B4" s="475"/>
      <c r="C4" s="475"/>
      <c r="D4" s="475"/>
      <c r="F4" s="475" t="s">
        <v>64</v>
      </c>
      <c r="G4" s="475"/>
      <c r="H4" s="475"/>
      <c r="I4" s="475"/>
    </row>
    <row r="5" spans="1:15" ht="13.9" customHeight="1" x14ac:dyDescent="0.25"/>
    <row r="6" spans="1:15" ht="13.9" customHeight="1" x14ac:dyDescent="0.25"/>
    <row r="7" spans="1:15" ht="13.9" customHeight="1" x14ac:dyDescent="0.25"/>
    <row r="8" spans="1:15" ht="13.9" customHeight="1" x14ac:dyDescent="0.25"/>
    <row r="9" spans="1:15" ht="12" customHeight="1" x14ac:dyDescent="0.25"/>
    <row r="10" spans="1:15" ht="13.9" hidden="1" customHeight="1" x14ac:dyDescent="0.25">
      <c r="A10" s="184"/>
      <c r="B10" s="184"/>
      <c r="C10" s="184"/>
      <c r="D10" s="184"/>
    </row>
    <row r="11" spans="1:15" ht="13.9" hidden="1" customHeight="1" x14ac:dyDescent="0.25">
      <c r="A11" s="474"/>
      <c r="B11" s="474"/>
      <c r="C11" s="474"/>
      <c r="D11" s="474"/>
      <c r="F11" s="474"/>
      <c r="G11" s="474"/>
      <c r="H11" s="474"/>
      <c r="I11" s="474"/>
    </row>
    <row r="12" spans="1:15" ht="13.9" customHeight="1" x14ac:dyDescent="0.25">
      <c r="A12" s="184"/>
      <c r="B12" s="184"/>
      <c r="C12" s="184"/>
      <c r="D12" s="184"/>
      <c r="F12" s="183"/>
      <c r="G12" s="183"/>
      <c r="H12" s="183"/>
      <c r="I12" s="183"/>
    </row>
    <row r="13" spans="1:15" ht="13.9" customHeight="1" x14ac:dyDescent="0.25">
      <c r="A13" s="474"/>
      <c r="B13" s="474"/>
      <c r="C13" s="474"/>
      <c r="D13" s="474"/>
      <c r="F13" s="474"/>
      <c r="G13" s="474"/>
      <c r="H13" s="474"/>
      <c r="I13" s="474"/>
    </row>
    <row r="14" spans="1:15" ht="13.9" customHeight="1" x14ac:dyDescent="0.25"/>
    <row r="15" spans="1:15" ht="13.9" customHeight="1" x14ac:dyDescent="0.25">
      <c r="A15" s="474"/>
      <c r="B15" s="474"/>
      <c r="C15" s="474"/>
      <c r="D15" s="474"/>
      <c r="F15" s="474"/>
      <c r="G15" s="474"/>
      <c r="H15" s="474"/>
      <c r="I15" s="474"/>
    </row>
    <row r="16" spans="1:15" ht="13.9" customHeight="1" x14ac:dyDescent="0.25">
      <c r="A16" s="183"/>
      <c r="B16" s="183"/>
      <c r="C16" s="183"/>
      <c r="D16" s="183"/>
      <c r="F16" s="183"/>
      <c r="G16" s="183"/>
      <c r="H16" s="183"/>
      <c r="I16" s="183"/>
    </row>
    <row r="17" spans="1:9" ht="13.9" customHeight="1" x14ac:dyDescent="0.25"/>
    <row r="18" spans="1:9" ht="13.9" customHeight="1" x14ac:dyDescent="0.25"/>
    <row r="19" spans="1:9" ht="13.9" customHeight="1" x14ac:dyDescent="0.25">
      <c r="A19" s="475" t="s">
        <v>628</v>
      </c>
      <c r="B19" s="475"/>
      <c r="C19" s="475"/>
      <c r="D19" s="475"/>
      <c r="F19" s="475" t="s">
        <v>24</v>
      </c>
      <c r="G19" s="475"/>
      <c r="H19" s="475"/>
      <c r="I19" s="475"/>
    </row>
    <row r="20" spans="1:9" ht="13.9" customHeight="1" x14ac:dyDescent="0.25">
      <c r="A20" s="183"/>
      <c r="B20" s="183"/>
      <c r="C20" s="183"/>
      <c r="D20" s="183"/>
      <c r="F20" s="183"/>
      <c r="G20" s="183"/>
      <c r="H20" s="183"/>
      <c r="I20" s="183"/>
    </row>
    <row r="21" spans="1:9" ht="13.9" customHeight="1" x14ac:dyDescent="0.25">
      <c r="A21" s="474"/>
      <c r="B21" s="474"/>
      <c r="C21" s="474"/>
      <c r="D21" s="474"/>
      <c r="F21" s="474"/>
      <c r="G21" s="474"/>
      <c r="H21" s="474"/>
      <c r="I21" s="474"/>
    </row>
    <row r="22" spans="1:9" ht="13.9" customHeight="1" x14ac:dyDescent="0.25"/>
    <row r="23" spans="1:9" ht="13.9" customHeight="1" x14ac:dyDescent="0.25">
      <c r="A23" s="474"/>
      <c r="B23" s="474"/>
      <c r="C23" s="474"/>
      <c r="D23" s="474"/>
      <c r="F23" s="474"/>
      <c r="G23" s="474"/>
      <c r="H23" s="474"/>
      <c r="I23" s="474"/>
    </row>
    <row r="24" spans="1:9" ht="13.9" customHeight="1" x14ac:dyDescent="0.25">
      <c r="A24" s="183"/>
      <c r="B24" s="183"/>
      <c r="C24" s="183"/>
      <c r="D24" s="183"/>
      <c r="F24" s="183"/>
      <c r="G24" s="183"/>
      <c r="H24" s="183"/>
      <c r="I24" s="183"/>
    </row>
    <row r="25" spans="1:9" ht="13.9" customHeight="1" x14ac:dyDescent="0.25">
      <c r="A25" s="474"/>
      <c r="B25" s="474"/>
      <c r="C25" s="474"/>
      <c r="D25" s="474"/>
      <c r="F25" s="474"/>
      <c r="G25" s="474"/>
      <c r="H25" s="474"/>
      <c r="I25" s="474"/>
    </row>
    <row r="26" spans="1:9" ht="13.9" customHeight="1" x14ac:dyDescent="0.25"/>
    <row r="27" spans="1:9" ht="13.9" customHeight="1" x14ac:dyDescent="0.25">
      <c r="A27" s="474"/>
      <c r="B27" s="474"/>
      <c r="C27" s="474"/>
      <c r="D27" s="474"/>
      <c r="F27" s="474"/>
      <c r="G27" s="474"/>
      <c r="H27" s="474"/>
      <c r="I27" s="474"/>
    </row>
    <row r="28" spans="1:9" ht="13.9" customHeight="1" x14ac:dyDescent="0.25">
      <c r="A28" s="183"/>
      <c r="B28" s="183"/>
      <c r="C28" s="183"/>
      <c r="D28" s="183"/>
      <c r="F28" s="183"/>
      <c r="G28" s="183"/>
      <c r="H28" s="183"/>
      <c r="I28" s="183"/>
    </row>
    <row r="29" spans="1:9" ht="13.9" customHeight="1" x14ac:dyDescent="0.25">
      <c r="A29" s="474"/>
      <c r="B29" s="474"/>
      <c r="C29" s="474"/>
      <c r="D29" s="474"/>
      <c r="E29" s="210"/>
      <c r="F29" s="474"/>
      <c r="G29" s="474"/>
      <c r="H29" s="474"/>
      <c r="I29" s="474"/>
    </row>
    <row r="30" spans="1:9" ht="13.9" customHeight="1" x14ac:dyDescent="0.25">
      <c r="A30" s="183"/>
      <c r="B30" s="183"/>
      <c r="C30" s="183"/>
      <c r="D30" s="183"/>
      <c r="F30" s="183"/>
      <c r="G30" s="183"/>
      <c r="H30" s="183"/>
      <c r="I30" s="183"/>
    </row>
    <row r="31" spans="1:9" ht="13.9" customHeight="1" x14ac:dyDescent="0.25">
      <c r="A31" s="474"/>
      <c r="B31" s="474"/>
      <c r="C31" s="474"/>
      <c r="D31" s="474"/>
      <c r="F31" s="474"/>
      <c r="G31" s="474"/>
      <c r="H31" s="474"/>
      <c r="I31" s="474"/>
    </row>
    <row r="32" spans="1:9" ht="13.9" customHeight="1" x14ac:dyDescent="0.25">
      <c r="A32" s="183"/>
      <c r="B32" s="183"/>
      <c r="C32" s="183"/>
      <c r="D32" s="183"/>
      <c r="F32" s="183"/>
      <c r="G32" s="183"/>
      <c r="H32" s="183"/>
      <c r="I32" s="183"/>
    </row>
    <row r="33" spans="1:9" ht="13.9" customHeight="1" x14ac:dyDescent="0.25">
      <c r="A33" s="474"/>
      <c r="B33" s="474"/>
      <c r="C33" s="474"/>
      <c r="D33" s="474"/>
      <c r="F33" s="474"/>
      <c r="G33" s="474"/>
      <c r="H33" s="474"/>
      <c r="I33" s="474"/>
    </row>
    <row r="34" spans="1:9" ht="13.9" customHeight="1" x14ac:dyDescent="0.25">
      <c r="A34" s="475" t="s">
        <v>34</v>
      </c>
      <c r="B34" s="475"/>
      <c r="C34" s="475"/>
      <c r="D34" s="475"/>
      <c r="F34" s="475" t="s">
        <v>24</v>
      </c>
      <c r="G34" s="475"/>
      <c r="H34" s="475"/>
      <c r="I34" s="475"/>
    </row>
    <row r="35" spans="1:9" ht="13.9" customHeight="1" x14ac:dyDescent="0.25">
      <c r="A35" s="474"/>
      <c r="B35" s="474"/>
      <c r="C35" s="474"/>
      <c r="D35" s="474"/>
      <c r="F35" s="474"/>
      <c r="G35" s="474"/>
      <c r="H35" s="474"/>
      <c r="I35" s="474"/>
    </row>
    <row r="36" spans="1:9" ht="13.9" customHeight="1" x14ac:dyDescent="0.25">
      <c r="A36" s="183"/>
      <c r="B36" s="183"/>
      <c r="C36" s="183"/>
      <c r="D36" s="183"/>
      <c r="F36" s="183"/>
      <c r="G36" s="183"/>
      <c r="H36" s="183"/>
      <c r="I36" s="183"/>
    </row>
    <row r="37" spans="1:9" ht="13.9" customHeight="1" x14ac:dyDescent="0.25">
      <c r="A37" s="474"/>
      <c r="B37" s="474"/>
      <c r="C37" s="474"/>
      <c r="D37" s="474"/>
      <c r="F37" s="474"/>
      <c r="G37" s="474"/>
      <c r="H37" s="474"/>
      <c r="I37" s="474"/>
    </row>
    <row r="38" spans="1:9" ht="13.9" customHeight="1" x14ac:dyDescent="0.25"/>
    <row r="39" spans="1:9" ht="13.9" customHeight="1" x14ac:dyDescent="0.25"/>
    <row r="40" spans="1:9" ht="13.9" customHeight="1" x14ac:dyDescent="0.25"/>
    <row r="41" spans="1:9" ht="7.15" customHeight="1" x14ac:dyDescent="0.25"/>
    <row r="42" spans="1:9" ht="13.9" hidden="1" customHeight="1" x14ac:dyDescent="0.25"/>
    <row r="43" spans="1:9" ht="13.9" hidden="1" customHeight="1" x14ac:dyDescent="0.25"/>
    <row r="44" spans="1:9" ht="13.9" customHeight="1" x14ac:dyDescent="0.25"/>
    <row r="45" spans="1:9" ht="13.9" customHeight="1" x14ac:dyDescent="0.25"/>
    <row r="46" spans="1:9" ht="13.9" customHeight="1" x14ac:dyDescent="0.25"/>
    <row r="47" spans="1:9" ht="13.9" customHeight="1" x14ac:dyDescent="0.25"/>
    <row r="48" spans="1:9" ht="13.9" customHeight="1" x14ac:dyDescent="0.25"/>
    <row r="49" spans="1:9" ht="10.15" customHeight="1" x14ac:dyDescent="0.25"/>
    <row r="50" spans="1:9" ht="13.9" customHeight="1" x14ac:dyDescent="0.25">
      <c r="A50" s="475" t="s">
        <v>26</v>
      </c>
      <c r="B50" s="475"/>
      <c r="C50" s="475"/>
      <c r="D50" s="475"/>
      <c r="F50" s="475" t="s">
        <v>629</v>
      </c>
      <c r="G50" s="475"/>
      <c r="H50" s="475"/>
      <c r="I50" s="475"/>
    </row>
    <row r="51" spans="1:9" ht="13.9" customHeight="1" x14ac:dyDescent="0.25"/>
    <row r="52" spans="1:9" ht="13.9" customHeight="1" x14ac:dyDescent="0.25"/>
    <row r="53" spans="1:9" ht="13.9" customHeight="1" x14ac:dyDescent="0.25"/>
    <row r="54" spans="1:9" ht="13.9" customHeight="1" x14ac:dyDescent="0.25"/>
    <row r="55" spans="1:9" ht="13.9" customHeight="1" x14ac:dyDescent="0.25">
      <c r="A55" s="184"/>
      <c r="B55" s="184"/>
      <c r="C55" s="184"/>
      <c r="D55" s="184"/>
    </row>
    <row r="56" spans="1:9" ht="13.9" customHeight="1" x14ac:dyDescent="0.25">
      <c r="A56" s="474"/>
      <c r="B56" s="474"/>
      <c r="C56" s="474"/>
      <c r="D56" s="474"/>
      <c r="F56" s="474"/>
      <c r="G56" s="474"/>
      <c r="H56" s="474"/>
      <c r="I56" s="474"/>
    </row>
    <row r="57" spans="1:9" ht="13.9" customHeight="1" x14ac:dyDescent="0.25">
      <c r="A57" s="184"/>
      <c r="B57" s="184"/>
      <c r="C57" s="184"/>
      <c r="D57" s="184"/>
      <c r="F57" s="183"/>
      <c r="G57" s="183"/>
      <c r="H57" s="183"/>
      <c r="I57" s="183"/>
    </row>
    <row r="58" spans="1:9" ht="13.9" customHeight="1" x14ac:dyDescent="0.25">
      <c r="A58" s="474"/>
      <c r="B58" s="474"/>
      <c r="C58" s="474"/>
      <c r="D58" s="474"/>
      <c r="F58" s="474"/>
      <c r="G58" s="474"/>
      <c r="H58" s="474"/>
      <c r="I58" s="474"/>
    </row>
    <row r="59" spans="1:9" ht="13.9" customHeight="1" x14ac:dyDescent="0.25"/>
    <row r="60" spans="1:9" ht="13.9" customHeight="1" x14ac:dyDescent="0.25"/>
    <row r="61" spans="1:9" ht="13.9" customHeight="1" x14ac:dyDescent="0.25">
      <c r="A61" s="183"/>
      <c r="B61" s="183"/>
      <c r="C61" s="183"/>
      <c r="D61" s="183"/>
      <c r="F61" s="183"/>
      <c r="G61" s="183"/>
      <c r="H61" s="183"/>
      <c r="I61" s="183"/>
    </row>
    <row r="62" spans="1:9" ht="10.15" customHeight="1" x14ac:dyDescent="0.25"/>
    <row r="63" spans="1:9" ht="13.9" hidden="1" customHeight="1" x14ac:dyDescent="0.25"/>
    <row r="64" spans="1:9" ht="13.9" customHeight="1" x14ac:dyDescent="0.25">
      <c r="A64" s="475" t="s">
        <v>630</v>
      </c>
      <c r="B64" s="475"/>
      <c r="C64" s="475"/>
      <c r="D64" s="475"/>
      <c r="F64" s="475" t="s">
        <v>26</v>
      </c>
      <c r="G64" s="475"/>
      <c r="H64" s="475"/>
      <c r="I64" s="475"/>
    </row>
    <row r="65" spans="1:9" ht="13.9" customHeight="1" x14ac:dyDescent="0.25">
      <c r="A65" s="183"/>
      <c r="B65" s="183"/>
      <c r="C65" s="183"/>
      <c r="D65" s="183"/>
      <c r="F65" s="183"/>
      <c r="G65" s="183"/>
      <c r="H65" s="183"/>
      <c r="I65" s="183"/>
    </row>
    <row r="66" spans="1:9" ht="13.9" customHeight="1" x14ac:dyDescent="0.25">
      <c r="A66" s="474"/>
      <c r="B66" s="474"/>
      <c r="C66" s="474"/>
      <c r="D66" s="474"/>
      <c r="F66" s="474"/>
      <c r="G66" s="474"/>
      <c r="H66" s="474"/>
      <c r="I66" s="474"/>
    </row>
    <row r="67" spans="1:9" ht="13.9" customHeight="1" x14ac:dyDescent="0.25"/>
    <row r="68" spans="1:9" ht="13.9" customHeight="1" x14ac:dyDescent="0.25">
      <c r="A68" s="474"/>
      <c r="B68" s="474"/>
      <c r="C68" s="474"/>
      <c r="D68" s="474"/>
      <c r="F68" s="474"/>
      <c r="G68" s="474"/>
      <c r="H68" s="474"/>
      <c r="I68" s="474"/>
    </row>
    <row r="69" spans="1:9" ht="13.9" customHeight="1" x14ac:dyDescent="0.25">
      <c r="A69" s="183"/>
      <c r="B69" s="183"/>
      <c r="C69" s="183"/>
      <c r="D69" s="183"/>
      <c r="F69" s="183"/>
      <c r="G69" s="183"/>
      <c r="H69" s="183"/>
      <c r="I69" s="183"/>
    </row>
    <row r="70" spans="1:9" ht="13.9" customHeight="1" x14ac:dyDescent="0.25">
      <c r="A70" s="474"/>
      <c r="B70" s="474"/>
      <c r="C70" s="474"/>
      <c r="D70" s="474"/>
      <c r="F70" s="474"/>
      <c r="G70" s="474"/>
      <c r="H70" s="474"/>
      <c r="I70" s="474"/>
    </row>
    <row r="71" spans="1:9" ht="13.9" customHeight="1" x14ac:dyDescent="0.25"/>
    <row r="72" spans="1:9" ht="13.9" customHeight="1" x14ac:dyDescent="0.25">
      <c r="A72" s="474"/>
      <c r="B72" s="474"/>
      <c r="C72" s="474"/>
      <c r="D72" s="474"/>
      <c r="F72" s="474"/>
      <c r="G72" s="474"/>
      <c r="H72" s="474"/>
      <c r="I72" s="474"/>
    </row>
    <row r="73" spans="1:9" ht="13.9" customHeight="1" x14ac:dyDescent="0.25">
      <c r="A73" s="183"/>
      <c r="B73" s="183"/>
      <c r="C73" s="183"/>
      <c r="D73" s="183"/>
      <c r="F73" s="183"/>
      <c r="G73" s="183"/>
      <c r="H73" s="183"/>
      <c r="I73" s="183"/>
    </row>
    <row r="74" spans="1:9" ht="13.9" customHeight="1" x14ac:dyDescent="0.25">
      <c r="A74" s="474"/>
      <c r="B74" s="474"/>
      <c r="C74" s="474"/>
      <c r="D74" s="474"/>
      <c r="F74" s="474"/>
      <c r="G74" s="474"/>
      <c r="H74" s="474"/>
      <c r="I74" s="474"/>
    </row>
    <row r="75" spans="1:9" ht="13.9" customHeight="1" x14ac:dyDescent="0.25">
      <c r="A75" s="474"/>
      <c r="B75" s="474"/>
      <c r="C75" s="474"/>
      <c r="D75" s="474"/>
      <c r="F75" s="474"/>
      <c r="G75" s="474"/>
      <c r="H75" s="474"/>
      <c r="I75" s="474"/>
    </row>
    <row r="76" spans="1:9" ht="13.9" customHeight="1" x14ac:dyDescent="0.25">
      <c r="A76" s="183"/>
      <c r="B76" s="183"/>
      <c r="C76" s="183"/>
      <c r="D76" s="183"/>
      <c r="F76" s="183"/>
      <c r="G76" s="183"/>
      <c r="H76" s="183"/>
      <c r="I76" s="183"/>
    </row>
    <row r="77" spans="1:9" ht="14.25" customHeight="1" x14ac:dyDescent="0.25">
      <c r="A77" s="475" t="s">
        <v>30</v>
      </c>
      <c r="B77" s="475"/>
      <c r="C77" s="475"/>
      <c r="D77" s="475"/>
      <c r="F77" s="475" t="s">
        <v>631</v>
      </c>
      <c r="G77" s="475"/>
      <c r="H77" s="475"/>
      <c r="I77" s="475"/>
    </row>
    <row r="78" spans="1:9" ht="13.9" hidden="1" customHeight="1" x14ac:dyDescent="0.25"/>
    <row r="79" spans="1:9" ht="13.5" customHeight="1" x14ac:dyDescent="0.25">
      <c r="A79" s="474"/>
      <c r="B79" s="474"/>
      <c r="C79" s="474"/>
      <c r="D79" s="474"/>
    </row>
    <row r="80" spans="1:9" ht="13.9" customHeight="1" x14ac:dyDescent="0.25">
      <c r="A80" s="183"/>
      <c r="B80" s="183"/>
      <c r="C80" s="183"/>
      <c r="D80" s="183"/>
      <c r="F80" s="183"/>
      <c r="G80" s="183"/>
      <c r="H80" s="183"/>
      <c r="I80" s="183"/>
    </row>
    <row r="81" spans="1:9" ht="13.9" customHeight="1" x14ac:dyDescent="0.25">
      <c r="A81" s="474"/>
      <c r="B81" s="474"/>
      <c r="C81" s="474"/>
      <c r="D81" s="474"/>
      <c r="F81" s="474"/>
      <c r="G81" s="474"/>
      <c r="H81" s="474"/>
      <c r="I81" s="474"/>
    </row>
    <row r="82" spans="1:9" ht="13.9" customHeight="1" x14ac:dyDescent="0.25"/>
    <row r="83" spans="1:9" ht="13.9" customHeight="1" x14ac:dyDescent="0.25"/>
    <row r="84" spans="1:9" ht="13.9" customHeight="1" x14ac:dyDescent="0.25"/>
    <row r="85" spans="1:9" ht="13.9" customHeight="1" x14ac:dyDescent="0.25"/>
    <row r="86" spans="1:9" ht="13.9" customHeight="1" x14ac:dyDescent="0.25"/>
    <row r="87" spans="1:9" ht="13.9" customHeight="1" x14ac:dyDescent="0.25"/>
    <row r="88" spans="1:9" ht="13.9" customHeight="1" x14ac:dyDescent="0.25"/>
    <row r="89" spans="1:9" ht="13.9" customHeight="1" x14ac:dyDescent="0.25"/>
    <row r="90" spans="1:9" ht="13.9" customHeight="1" x14ac:dyDescent="0.25"/>
    <row r="91" spans="1:9" ht="14.25" customHeight="1" x14ac:dyDescent="0.25">
      <c r="A91" s="475" t="s">
        <v>632</v>
      </c>
      <c r="B91" s="475"/>
      <c r="C91" s="475"/>
      <c r="D91" s="475"/>
      <c r="F91" s="475" t="s">
        <v>24</v>
      </c>
      <c r="G91" s="475"/>
      <c r="H91" s="475"/>
      <c r="I91" s="475"/>
    </row>
    <row r="92" spans="1:9" ht="13.9" hidden="1" customHeight="1" x14ac:dyDescent="0.25"/>
    <row r="93" spans="1:9" ht="33" customHeight="1" x14ac:dyDescent="0.25">
      <c r="A93" s="474"/>
      <c r="B93" s="474"/>
      <c r="C93" s="474"/>
      <c r="D93" s="474"/>
    </row>
    <row r="94" spans="1:9" ht="13.9" customHeight="1" x14ac:dyDescent="0.25">
      <c r="A94" s="183"/>
      <c r="B94" s="183"/>
      <c r="C94" s="183"/>
      <c r="D94" s="183"/>
      <c r="F94" s="183"/>
      <c r="G94" s="183"/>
      <c r="H94" s="183"/>
      <c r="I94" s="183"/>
    </row>
    <row r="95" spans="1:9" ht="13.9" customHeight="1" x14ac:dyDescent="0.25">
      <c r="A95" s="474"/>
      <c r="B95" s="474"/>
      <c r="C95" s="474"/>
      <c r="D95" s="474"/>
      <c r="F95" s="474"/>
      <c r="G95" s="474"/>
      <c r="H95" s="474"/>
      <c r="I95" s="474"/>
    </row>
    <row r="96" spans="1:9" ht="13.9" customHeight="1" x14ac:dyDescent="0.25"/>
    <row r="97" spans="1:9" ht="13.9" customHeight="1" x14ac:dyDescent="0.25"/>
    <row r="98" spans="1:9" ht="13.9" customHeight="1" x14ac:dyDescent="0.25"/>
    <row r="99" spans="1:9" ht="13.9" customHeight="1" x14ac:dyDescent="0.25"/>
    <row r="100" spans="1:9" ht="13.9" customHeight="1" x14ac:dyDescent="0.25"/>
    <row r="101" spans="1:9" ht="13.9" customHeight="1" x14ac:dyDescent="0.25"/>
    <row r="102" spans="1:9" ht="13.9" customHeight="1" x14ac:dyDescent="0.25"/>
    <row r="103" spans="1:9" ht="13.9" customHeight="1" x14ac:dyDescent="0.25"/>
    <row r="104" spans="1:9" ht="9.6" customHeight="1" x14ac:dyDescent="0.25">
      <c r="A104" s="475" t="s">
        <v>31</v>
      </c>
      <c r="B104" s="475"/>
      <c r="C104" s="475"/>
      <c r="D104" s="475"/>
      <c r="F104" s="475" t="s">
        <v>633</v>
      </c>
      <c r="G104" s="475"/>
      <c r="H104" s="475"/>
      <c r="I104" s="475"/>
    </row>
    <row r="105" spans="1:9" ht="13.9" hidden="1" customHeight="1" x14ac:dyDescent="0.25"/>
    <row r="106" spans="1:9" ht="33" customHeight="1" x14ac:dyDescent="0.25">
      <c r="A106" s="474"/>
      <c r="B106" s="474"/>
      <c r="C106" s="474"/>
      <c r="D106" s="474"/>
    </row>
    <row r="107" spans="1:9" ht="13.9" customHeight="1" x14ac:dyDescent="0.25">
      <c r="A107" s="183"/>
      <c r="B107" s="183"/>
      <c r="C107" s="183"/>
      <c r="D107" s="183"/>
      <c r="F107" s="183"/>
      <c r="G107" s="183"/>
      <c r="H107" s="183"/>
      <c r="I107" s="183"/>
    </row>
    <row r="108" spans="1:9" ht="13.9" customHeight="1" x14ac:dyDescent="0.25">
      <c r="A108" s="474"/>
      <c r="B108" s="474"/>
      <c r="C108" s="474"/>
      <c r="D108" s="474"/>
      <c r="F108" s="474"/>
      <c r="G108" s="474"/>
      <c r="H108" s="474"/>
      <c r="I108" s="474"/>
    </row>
    <row r="109" spans="1:9" ht="13.9" customHeight="1" x14ac:dyDescent="0.25"/>
    <row r="110" spans="1:9" ht="13.9" customHeight="1" x14ac:dyDescent="0.25"/>
    <row r="111" spans="1:9" ht="13.9" customHeight="1" x14ac:dyDescent="0.25"/>
    <row r="112" spans="1:9" ht="13.9" customHeight="1" x14ac:dyDescent="0.25"/>
    <row r="113" spans="1:9" ht="13.9" customHeight="1" x14ac:dyDescent="0.25"/>
    <row r="114" spans="1:9" ht="13.9" customHeight="1" x14ac:dyDescent="0.25"/>
    <row r="115" spans="1:9" ht="13.9" customHeight="1" x14ac:dyDescent="0.25"/>
    <row r="116" spans="1:9" ht="10.5" customHeight="1" x14ac:dyDescent="0.25"/>
    <row r="117" spans="1:9" ht="15.75" customHeight="1" x14ac:dyDescent="0.25">
      <c r="A117" s="475" t="s">
        <v>634</v>
      </c>
      <c r="B117" s="475"/>
      <c r="C117" s="475"/>
      <c r="D117" s="475"/>
      <c r="F117" s="475" t="s">
        <v>27</v>
      </c>
      <c r="G117" s="475"/>
      <c r="H117" s="475"/>
      <c r="I117" s="475"/>
    </row>
    <row r="118" spans="1:9" ht="13.9" hidden="1" customHeight="1" x14ac:dyDescent="0.25"/>
    <row r="119" spans="1:9" ht="33" customHeight="1" x14ac:dyDescent="0.25">
      <c r="A119" s="474"/>
      <c r="B119" s="474"/>
      <c r="C119" s="474"/>
      <c r="D119" s="474"/>
    </row>
    <row r="120" spans="1:9" ht="13.9" customHeight="1" x14ac:dyDescent="0.25">
      <c r="A120" s="183"/>
      <c r="B120" s="183"/>
      <c r="C120" s="183"/>
      <c r="D120" s="183"/>
      <c r="F120" s="183"/>
      <c r="G120" s="183"/>
      <c r="H120" s="183"/>
      <c r="I120" s="183"/>
    </row>
    <row r="121" spans="1:9" ht="13.9" customHeight="1" x14ac:dyDescent="0.25">
      <c r="A121" s="474"/>
      <c r="B121" s="474"/>
      <c r="C121" s="474"/>
      <c r="D121" s="474"/>
      <c r="F121" s="474"/>
      <c r="G121" s="474"/>
      <c r="H121" s="474"/>
      <c r="I121" s="474"/>
    </row>
    <row r="122" spans="1:9" ht="13.9" customHeight="1" x14ac:dyDescent="0.25"/>
    <row r="123" spans="1:9" ht="13.9" customHeight="1" x14ac:dyDescent="0.25">
      <c r="F123" s="182" t="s">
        <v>637</v>
      </c>
    </row>
    <row r="124" spans="1:9" ht="13.9" customHeight="1" x14ac:dyDescent="0.25"/>
    <row r="125" spans="1:9" ht="13.9" customHeight="1" x14ac:dyDescent="0.25"/>
    <row r="126" spans="1:9" ht="13.9" customHeight="1" x14ac:dyDescent="0.25"/>
    <row r="127" spans="1:9" ht="13.9" customHeight="1" x14ac:dyDescent="0.25"/>
    <row r="128" spans="1:9" ht="13.9" customHeight="1" x14ac:dyDescent="0.25"/>
    <row r="129" spans="1:9" ht="13.9" customHeight="1" x14ac:dyDescent="0.25"/>
    <row r="130" spans="1:9" ht="15.75" customHeight="1" x14ac:dyDescent="0.25">
      <c r="A130" s="475" t="s">
        <v>35</v>
      </c>
      <c r="B130" s="475"/>
      <c r="C130" s="475"/>
      <c r="D130" s="475"/>
      <c r="F130" s="475" t="s">
        <v>635</v>
      </c>
      <c r="G130" s="475"/>
      <c r="H130" s="475"/>
      <c r="I130" s="475"/>
    </row>
    <row r="131" spans="1:9" ht="13.9" customHeight="1" x14ac:dyDescent="0.25"/>
    <row r="132" spans="1:9" ht="13.9" customHeight="1" x14ac:dyDescent="0.25"/>
    <row r="133" spans="1:9" ht="13.9" customHeight="1" x14ac:dyDescent="0.25"/>
    <row r="134" spans="1:9" ht="13.9" customHeight="1" x14ac:dyDescent="0.25"/>
    <row r="135" spans="1:9" ht="13.9" customHeight="1" x14ac:dyDescent="0.25"/>
    <row r="136" spans="1:9" ht="13.9" customHeight="1" x14ac:dyDescent="0.25"/>
    <row r="137" spans="1:9" ht="13.9" customHeight="1" x14ac:dyDescent="0.25"/>
    <row r="138" spans="1:9" ht="13.9" customHeight="1" x14ac:dyDescent="0.25"/>
    <row r="139" spans="1:9" ht="13.9" customHeight="1" x14ac:dyDescent="0.25"/>
    <row r="140" spans="1:9" ht="13.9" customHeight="1" x14ac:dyDescent="0.25"/>
    <row r="141" spans="1:9" ht="13.9" customHeight="1" x14ac:dyDescent="0.25"/>
    <row r="142" spans="1:9" ht="13.9" customHeight="1" x14ac:dyDescent="0.25"/>
    <row r="143" spans="1:9" ht="13.9" customHeight="1" x14ac:dyDescent="0.25"/>
    <row r="144" spans="1:9" ht="15.75" customHeight="1" x14ac:dyDescent="0.25">
      <c r="A144" s="475" t="s">
        <v>636</v>
      </c>
      <c r="B144" s="475"/>
      <c r="C144" s="475"/>
      <c r="D144" s="475"/>
      <c r="F144" s="475"/>
      <c r="G144" s="475"/>
      <c r="H144" s="475"/>
      <c r="I144" s="475"/>
    </row>
    <row r="145" spans="1:9" ht="13.9" customHeight="1" x14ac:dyDescent="0.25"/>
    <row r="146" spans="1:9" ht="13.9" customHeight="1" x14ac:dyDescent="0.25"/>
    <row r="147" spans="1:9" ht="13.9" customHeight="1" x14ac:dyDescent="0.25"/>
    <row r="148" spans="1:9" ht="13.9" customHeight="1" x14ac:dyDescent="0.25"/>
    <row r="149" spans="1:9" ht="13.9" customHeight="1" x14ac:dyDescent="0.25"/>
    <row r="150" spans="1:9" ht="13.9" customHeight="1" x14ac:dyDescent="0.25"/>
    <row r="151" spans="1:9" ht="13.9" customHeight="1" x14ac:dyDescent="0.25"/>
    <row r="158" spans="1:9" ht="15.75" customHeight="1" x14ac:dyDescent="0.25">
      <c r="A158" s="475"/>
      <c r="B158" s="475"/>
      <c r="C158" s="475"/>
      <c r="D158" s="475"/>
      <c r="F158" s="475"/>
      <c r="G158" s="475"/>
      <c r="H158" s="475"/>
      <c r="I158" s="475"/>
    </row>
    <row r="177" ht="10.9" customHeight="1" x14ac:dyDescent="0.25"/>
    <row r="178" hidden="1" x14ac:dyDescent="0.25"/>
    <row r="244" spans="1:1" ht="25.9" customHeight="1" x14ac:dyDescent="0.25"/>
    <row r="246" spans="1:1" ht="114.6" customHeight="1" x14ac:dyDescent="0.25">
      <c r="A246" s="182">
        <f>mercado!B286</f>
        <v>0</v>
      </c>
    </row>
    <row r="247" spans="1:1" hidden="1" x14ac:dyDescent="0.25"/>
  </sheetData>
  <mergeCells count="78">
    <mergeCell ref="A144:D144"/>
    <mergeCell ref="F144:I144"/>
    <mergeCell ref="A130:D130"/>
    <mergeCell ref="F130:I130"/>
    <mergeCell ref="A158:D158"/>
    <mergeCell ref="F158:I158"/>
    <mergeCell ref="A104:D104"/>
    <mergeCell ref="F104:I104"/>
    <mergeCell ref="A106:D106"/>
    <mergeCell ref="F121:I121"/>
    <mergeCell ref="A121:D121"/>
    <mergeCell ref="A119:D119"/>
    <mergeCell ref="F117:I117"/>
    <mergeCell ref="A117:D117"/>
    <mergeCell ref="A108:D108"/>
    <mergeCell ref="F108:I108"/>
    <mergeCell ref="A72:D72"/>
    <mergeCell ref="F72:I72"/>
    <mergeCell ref="A95:D95"/>
    <mergeCell ref="F95:I95"/>
    <mergeCell ref="A79:D79"/>
    <mergeCell ref="A93:D93"/>
    <mergeCell ref="A81:D81"/>
    <mergeCell ref="F81:I81"/>
    <mergeCell ref="A91:D91"/>
    <mergeCell ref="F91:I91"/>
    <mergeCell ref="A77:D77"/>
    <mergeCell ref="F77:I77"/>
    <mergeCell ref="A74:D74"/>
    <mergeCell ref="F74:I74"/>
    <mergeCell ref="A75:D75"/>
    <mergeCell ref="F75:I75"/>
    <mergeCell ref="A19:D19"/>
    <mergeCell ref="F19:I19"/>
    <mergeCell ref="A21:D21"/>
    <mergeCell ref="F21:I21"/>
    <mergeCell ref="A56:D56"/>
    <mergeCell ref="F56:I56"/>
    <mergeCell ref="A27:D27"/>
    <mergeCell ref="F27:I27"/>
    <mergeCell ref="A31:D31"/>
    <mergeCell ref="F31:I31"/>
    <mergeCell ref="A33:D33"/>
    <mergeCell ref="F33:I33"/>
    <mergeCell ref="A34:D34"/>
    <mergeCell ref="F34:I34"/>
    <mergeCell ref="A50:D50"/>
    <mergeCell ref="F50:I50"/>
    <mergeCell ref="A1:I1"/>
    <mergeCell ref="A3:I3"/>
    <mergeCell ref="A4:D4"/>
    <mergeCell ref="F4:I4"/>
    <mergeCell ref="A29:D29"/>
    <mergeCell ref="F29:I29"/>
    <mergeCell ref="A23:D23"/>
    <mergeCell ref="F23:I23"/>
    <mergeCell ref="A25:D25"/>
    <mergeCell ref="F25:I25"/>
    <mergeCell ref="F11:I11"/>
    <mergeCell ref="F13:I13"/>
    <mergeCell ref="A15:D15"/>
    <mergeCell ref="F15:I15"/>
    <mergeCell ref="A13:D13"/>
    <mergeCell ref="A11:D11"/>
    <mergeCell ref="A35:D35"/>
    <mergeCell ref="F35:I35"/>
    <mergeCell ref="A37:D37"/>
    <mergeCell ref="F37:I37"/>
    <mergeCell ref="A68:D68"/>
    <mergeCell ref="F68:I68"/>
    <mergeCell ref="A70:D70"/>
    <mergeCell ref="F70:I70"/>
    <mergeCell ref="A58:D58"/>
    <mergeCell ref="F58:I58"/>
    <mergeCell ref="F64:I64"/>
    <mergeCell ref="A64:D64"/>
    <mergeCell ref="A66:D66"/>
    <mergeCell ref="F66:I66"/>
  </mergeCells>
  <printOptions horizontalCentered="1" verticalCentered="1"/>
  <pageMargins left="0.70860000000000001" right="0.39370078740157499" top="1.25" bottom="0.8" header="0.3" footer="0.55000000000000004"/>
  <pageSetup fitToWidth="0" fitToHeight="0" orientation="portrait" r:id="rId1"/>
  <headerFooter alignWithMargins="0">
    <oddHeader>&amp;L&amp;G</oddHeader>
  </headerFooter>
  <rowBreaks count="3" manualBreakCount="3">
    <brk id="49" max="8" man="1"/>
    <brk id="90" max="8" man="1"/>
    <brk id="129" max="8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310"/>
  <sheetViews>
    <sheetView showGridLines="0" view="pageBreakPreview" zoomScale="88" zoomScaleNormal="100" zoomScaleSheetLayoutView="88" workbookViewId="0">
      <selection activeCell="BM45" sqref="BM45"/>
    </sheetView>
  </sheetViews>
  <sheetFormatPr defaultColWidth="10.75" defaultRowHeight="15" x14ac:dyDescent="0.2"/>
  <cols>
    <col min="1" max="1" width="2.75" style="1" customWidth="1"/>
    <col min="2" max="2" width="9.5" style="1" customWidth="1"/>
    <col min="3" max="63" width="2.75" style="1" customWidth="1"/>
    <col min="64" max="16384" width="10.75" style="1"/>
  </cols>
  <sheetData>
    <row r="1" spans="1:63" ht="16.899999999999999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</row>
    <row r="2" spans="1:63" ht="16.899999999999999" customHeight="1" x14ac:dyDescent="0.2">
      <c r="A2" s="5"/>
      <c r="BK2" s="6"/>
    </row>
    <row r="3" spans="1:63" ht="16.899999999999999" customHeight="1" x14ac:dyDescent="0.2">
      <c r="A3" s="5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T3" s="223"/>
      <c r="U3" s="223"/>
      <c r="V3" s="223"/>
      <c r="W3" s="223"/>
      <c r="X3" s="223"/>
      <c r="Y3" s="223"/>
      <c r="Z3" s="477" t="s">
        <v>313</v>
      </c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477"/>
      <c r="BI3" s="477"/>
      <c r="BJ3" s="477"/>
      <c r="BK3" s="6"/>
    </row>
    <row r="4" spans="1:63" ht="16.899999999999999" customHeight="1" x14ac:dyDescent="0.2">
      <c r="A4" s="5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T4" s="223"/>
      <c r="U4" s="223"/>
      <c r="V4" s="223"/>
      <c r="W4" s="223"/>
      <c r="X4" s="223"/>
      <c r="Y4" s="223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  <c r="AT4" s="477"/>
      <c r="AU4" s="477"/>
      <c r="AV4" s="477"/>
      <c r="AW4" s="477"/>
      <c r="AX4" s="477"/>
      <c r="AY4" s="477"/>
      <c r="AZ4" s="477"/>
      <c r="BA4" s="477"/>
      <c r="BB4" s="477"/>
      <c r="BC4" s="477"/>
      <c r="BD4" s="477"/>
      <c r="BE4" s="477"/>
      <c r="BF4" s="477"/>
      <c r="BG4" s="477"/>
      <c r="BH4" s="477"/>
      <c r="BI4" s="477"/>
      <c r="BJ4" s="477"/>
      <c r="BK4" s="6"/>
    </row>
    <row r="5" spans="1:63" ht="16.899999999999999" customHeight="1" x14ac:dyDescent="0.2">
      <c r="A5" s="5"/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N5" s="223"/>
      <c r="O5" s="223"/>
      <c r="P5" s="223"/>
      <c r="Q5" s="223"/>
      <c r="R5" s="223"/>
      <c r="T5" s="223"/>
      <c r="U5" s="223"/>
      <c r="W5" s="223"/>
      <c r="X5" s="223"/>
      <c r="Y5" s="223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  <c r="AK5" s="477"/>
      <c r="AL5" s="477"/>
      <c r="AM5" s="477"/>
      <c r="AN5" s="477"/>
      <c r="AO5" s="477"/>
      <c r="AP5" s="477"/>
      <c r="AQ5" s="477"/>
      <c r="AR5" s="477"/>
      <c r="AS5" s="477"/>
      <c r="AT5" s="477"/>
      <c r="AU5" s="477"/>
      <c r="AV5" s="477"/>
      <c r="AW5" s="477"/>
      <c r="AX5" s="477"/>
      <c r="AY5" s="477"/>
      <c r="AZ5" s="477"/>
      <c r="BA5" s="477"/>
      <c r="BB5" s="477"/>
      <c r="BC5" s="477"/>
      <c r="BD5" s="477"/>
      <c r="BE5" s="477"/>
      <c r="BF5" s="477"/>
      <c r="BG5" s="477"/>
      <c r="BH5" s="477"/>
      <c r="BI5" s="477"/>
      <c r="BJ5" s="477"/>
      <c r="BK5" s="6"/>
    </row>
    <row r="6" spans="1:63" ht="16.899999999999999" customHeight="1" x14ac:dyDescent="0.2">
      <c r="A6" s="5"/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N6" s="223"/>
      <c r="O6" s="223"/>
      <c r="P6" s="223"/>
      <c r="Q6" s="223"/>
      <c r="R6" s="223"/>
      <c r="S6" s="223"/>
      <c r="T6" s="223"/>
      <c r="U6" s="223"/>
      <c r="W6" s="223"/>
      <c r="X6" s="223"/>
      <c r="Y6" s="223"/>
      <c r="Z6" s="477"/>
      <c r="AA6" s="477"/>
      <c r="AB6" s="477"/>
      <c r="AC6" s="477"/>
      <c r="AD6" s="477"/>
      <c r="AE6" s="477"/>
      <c r="AF6" s="477"/>
      <c r="AG6" s="477"/>
      <c r="AH6" s="477"/>
      <c r="AI6" s="477"/>
      <c r="AJ6" s="477"/>
      <c r="AK6" s="477"/>
      <c r="AL6" s="477"/>
      <c r="AM6" s="477"/>
      <c r="AN6" s="477"/>
      <c r="AO6" s="477"/>
      <c r="AP6" s="477"/>
      <c r="AQ6" s="477"/>
      <c r="AR6" s="477"/>
      <c r="AS6" s="477"/>
      <c r="AT6" s="477"/>
      <c r="AU6" s="477"/>
      <c r="AV6" s="477"/>
      <c r="AW6" s="477"/>
      <c r="AX6" s="477"/>
      <c r="AY6" s="477"/>
      <c r="AZ6" s="477"/>
      <c r="BA6" s="477"/>
      <c r="BB6" s="477"/>
      <c r="BC6" s="477"/>
      <c r="BD6" s="477"/>
      <c r="BE6" s="477"/>
      <c r="BF6" s="477"/>
      <c r="BG6" s="477"/>
      <c r="BH6" s="477"/>
      <c r="BI6" s="477"/>
      <c r="BJ6" s="477"/>
      <c r="BK6" s="6"/>
    </row>
    <row r="7" spans="1:63" ht="16.899999999999999" customHeight="1" x14ac:dyDescent="0.2">
      <c r="A7" s="5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N7" s="223"/>
      <c r="O7" s="223"/>
      <c r="P7" s="223"/>
      <c r="Q7" s="223"/>
      <c r="R7" s="223"/>
      <c r="S7" s="223"/>
      <c r="T7" s="223"/>
      <c r="U7" s="223"/>
      <c r="W7" s="223"/>
      <c r="X7" s="223"/>
      <c r="Y7" s="223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6"/>
    </row>
    <row r="8" spans="1:63" ht="16.899999999999999" customHeight="1" x14ac:dyDescent="0.2">
      <c r="A8" s="5"/>
      <c r="B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W8" s="223"/>
      <c r="X8" s="223"/>
      <c r="Y8" s="223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6"/>
    </row>
    <row r="9" spans="1:63" ht="12" customHeight="1" x14ac:dyDescent="0.2">
      <c r="A9" s="5"/>
      <c r="B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W9" s="223"/>
      <c r="X9" s="223"/>
      <c r="Y9" s="223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6"/>
    </row>
    <row r="10" spans="1:63" ht="16.899999999999999" hidden="1" customHeight="1" x14ac:dyDescent="0.2">
      <c r="A10" s="5"/>
      <c r="B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W10" s="223"/>
      <c r="X10" s="223"/>
      <c r="Y10" s="223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6"/>
    </row>
    <row r="11" spans="1:63" ht="16.899999999999999" hidden="1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9"/>
    </row>
    <row r="12" spans="1:63" ht="16.899999999999999" customHeight="1" x14ac:dyDescent="0.2">
      <c r="A12" s="478" t="s">
        <v>312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479"/>
      <c r="O12" s="479"/>
      <c r="P12" s="479"/>
      <c r="Q12" s="479"/>
      <c r="R12" s="479"/>
      <c r="S12" s="479"/>
      <c r="T12" s="479"/>
      <c r="U12" s="479"/>
      <c r="V12" s="479"/>
      <c r="W12" s="479"/>
      <c r="X12" s="479"/>
      <c r="Y12" s="479"/>
      <c r="Z12" s="479"/>
      <c r="AA12" s="479"/>
      <c r="AB12" s="479"/>
      <c r="AC12" s="479"/>
      <c r="AD12" s="479"/>
      <c r="AE12" s="479"/>
      <c r="AF12" s="479"/>
      <c r="AG12" s="479"/>
      <c r="AH12" s="479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  <c r="AY12" s="479"/>
      <c r="AZ12" s="479"/>
      <c r="BA12" s="479"/>
      <c r="BB12" s="479"/>
      <c r="BC12" s="479"/>
      <c r="BD12" s="479"/>
      <c r="BE12" s="479"/>
      <c r="BF12" s="479"/>
      <c r="BG12" s="479"/>
      <c r="BH12" s="479"/>
      <c r="BI12" s="479"/>
      <c r="BJ12" s="479"/>
      <c r="BK12" s="480"/>
    </row>
    <row r="13" spans="1:63" ht="16.899999999999999" customHeight="1" x14ac:dyDescent="0.2">
      <c r="A13" s="5"/>
      <c r="T13" s="223"/>
      <c r="BK13" s="6"/>
    </row>
    <row r="14" spans="1:63" ht="16.899999999999999" customHeight="1" x14ac:dyDescent="0.2">
      <c r="A14" s="5"/>
      <c r="BK14" s="6"/>
    </row>
    <row r="15" spans="1:63" ht="16.899999999999999" customHeight="1" x14ac:dyDescent="0.2">
      <c r="A15" s="5"/>
      <c r="BK15" s="6"/>
    </row>
    <row r="16" spans="1:63" ht="16.899999999999999" customHeight="1" x14ac:dyDescent="0.2">
      <c r="A16" s="5"/>
      <c r="BK16" s="6"/>
    </row>
    <row r="17" spans="1:63" ht="16.899999999999999" customHeight="1" x14ac:dyDescent="0.2">
      <c r="A17" s="5"/>
      <c r="BK17" s="6"/>
    </row>
    <row r="18" spans="1:63" ht="16.899999999999999" customHeight="1" x14ac:dyDescent="0.2">
      <c r="A18" s="5"/>
      <c r="BK18" s="6"/>
    </row>
    <row r="19" spans="1:63" ht="16.899999999999999" customHeight="1" x14ac:dyDescent="0.2">
      <c r="A19" s="5"/>
      <c r="BK19" s="6"/>
    </row>
    <row r="20" spans="1:63" ht="16.899999999999999" customHeight="1" x14ac:dyDescent="0.2">
      <c r="A20" s="5"/>
      <c r="BK20" s="6"/>
    </row>
    <row r="21" spans="1:63" ht="16.899999999999999" customHeight="1" x14ac:dyDescent="0.2">
      <c r="A21" s="5"/>
      <c r="BK21" s="6"/>
    </row>
    <row r="22" spans="1:63" ht="16.899999999999999" customHeight="1" x14ac:dyDescent="0.2">
      <c r="A22" s="5"/>
      <c r="BK22" s="6"/>
    </row>
    <row r="23" spans="1:63" ht="16.899999999999999" customHeight="1" x14ac:dyDescent="0.2">
      <c r="A23" s="5"/>
      <c r="BK23" s="6"/>
    </row>
    <row r="24" spans="1:63" ht="16.899999999999999" customHeight="1" x14ac:dyDescent="0.2">
      <c r="A24" s="5"/>
      <c r="BK24" s="6"/>
    </row>
    <row r="25" spans="1:63" ht="16.899999999999999" customHeight="1" x14ac:dyDescent="0.2">
      <c r="A25" s="5"/>
      <c r="BK25" s="6"/>
    </row>
    <row r="26" spans="1:63" ht="16.899999999999999" customHeight="1" x14ac:dyDescent="0.2">
      <c r="A26" s="5"/>
      <c r="BK26" s="6"/>
    </row>
    <row r="27" spans="1:63" ht="16.899999999999999" customHeight="1" x14ac:dyDescent="0.2">
      <c r="A27" s="5"/>
      <c r="BK27" s="6"/>
    </row>
    <row r="28" spans="1:63" ht="16.899999999999999" customHeight="1" x14ac:dyDescent="0.2">
      <c r="A28" s="5"/>
      <c r="BK28" s="6"/>
    </row>
    <row r="29" spans="1:63" ht="16.899999999999999" customHeight="1" x14ac:dyDescent="0.2">
      <c r="A29" s="5"/>
      <c r="E29" s="225"/>
      <c r="BK29" s="6"/>
    </row>
    <row r="30" spans="1:63" ht="16.899999999999999" customHeight="1" x14ac:dyDescent="0.2">
      <c r="A30" s="5"/>
      <c r="BK30" s="6"/>
    </row>
    <row r="31" spans="1:63" ht="16.899999999999999" customHeight="1" x14ac:dyDescent="0.2">
      <c r="A31" s="5"/>
      <c r="BK31" s="6"/>
    </row>
    <row r="32" spans="1:63" ht="16.899999999999999" customHeight="1" x14ac:dyDescent="0.2">
      <c r="A32" s="5"/>
      <c r="BK32" s="6"/>
    </row>
    <row r="33" spans="1:63" ht="16.899999999999999" customHeight="1" x14ac:dyDescent="0.2">
      <c r="A33" s="5"/>
      <c r="BK33" s="6"/>
    </row>
    <row r="34" spans="1:63" ht="16.899999999999999" customHeight="1" x14ac:dyDescent="0.2">
      <c r="A34" s="5"/>
      <c r="BK34" s="6"/>
    </row>
    <row r="35" spans="1:63" ht="16.899999999999999" customHeight="1" x14ac:dyDescent="0.2">
      <c r="A35" s="5"/>
      <c r="BK35" s="6"/>
    </row>
    <row r="36" spans="1:63" ht="16.899999999999999" customHeight="1" x14ac:dyDescent="0.2">
      <c r="A36" s="5"/>
      <c r="BK36" s="6"/>
    </row>
    <row r="37" spans="1:63" ht="16.899999999999999" customHeight="1" x14ac:dyDescent="0.2">
      <c r="A37" s="5"/>
      <c r="BK37" s="6"/>
    </row>
    <row r="38" spans="1:63" ht="16.899999999999999" customHeight="1" x14ac:dyDescent="0.2">
      <c r="A38" s="5"/>
      <c r="BK38" s="6"/>
    </row>
    <row r="39" spans="1:63" ht="16.899999999999999" customHeight="1" x14ac:dyDescent="0.2">
      <c r="A39" s="5"/>
      <c r="BK39" s="6"/>
    </row>
    <row r="40" spans="1:63" ht="16.899999999999999" customHeight="1" x14ac:dyDescent="0.2">
      <c r="A40" s="5"/>
      <c r="BK40" s="6"/>
    </row>
    <row r="41" spans="1:63" ht="7.15" customHeight="1" x14ac:dyDescent="0.2">
      <c r="A41" s="5"/>
      <c r="BK41" s="6"/>
    </row>
    <row r="42" spans="1:63" ht="16.899999999999999" hidden="1" customHeight="1" x14ac:dyDescent="0.2">
      <c r="A42" s="5"/>
      <c r="BK42" s="6"/>
    </row>
    <row r="43" spans="1:63" ht="16.899999999999999" hidden="1" customHeight="1" x14ac:dyDescent="0.2">
      <c r="A43" s="5"/>
      <c r="BK43" s="6"/>
    </row>
    <row r="44" spans="1:63" ht="16.899999999999999" customHeight="1" x14ac:dyDescent="0.2">
      <c r="A44" s="5"/>
      <c r="BK44" s="6"/>
    </row>
    <row r="45" spans="1:63" ht="16.899999999999999" customHeight="1" x14ac:dyDescent="0.2">
      <c r="A45" s="5"/>
      <c r="BK45" s="6"/>
    </row>
    <row r="46" spans="1:63" ht="16.899999999999999" customHeight="1" x14ac:dyDescent="0.2">
      <c r="A46" s="5"/>
      <c r="BK46" s="6"/>
    </row>
    <row r="47" spans="1:63" ht="16.899999999999999" customHeight="1" x14ac:dyDescent="0.2">
      <c r="A47" s="5"/>
      <c r="BK47" s="6"/>
    </row>
    <row r="48" spans="1:63" ht="16.899999999999999" customHeight="1" x14ac:dyDescent="0.2">
      <c r="A48" s="5"/>
      <c r="BK48" s="6"/>
    </row>
    <row r="49" spans="1:63" ht="10.15" customHeight="1" x14ac:dyDescent="0.2">
      <c r="A49" s="5"/>
      <c r="BK49" s="6"/>
    </row>
    <row r="50" spans="1:63" ht="14.45" customHeight="1" x14ac:dyDescent="0.2">
      <c r="A50" s="5"/>
      <c r="BK50" s="6"/>
    </row>
    <row r="51" spans="1:63" ht="16.899999999999999" customHeight="1" x14ac:dyDescent="0.2">
      <c r="A51" s="5"/>
      <c r="BK51" s="6"/>
    </row>
    <row r="52" spans="1:63" ht="16.899999999999999" customHeight="1" x14ac:dyDescent="0.2">
      <c r="A52" s="5"/>
      <c r="BK52" s="6"/>
    </row>
    <row r="53" spans="1:63" ht="16.899999999999999" customHeight="1" x14ac:dyDescent="0.2">
      <c r="A53" s="5"/>
      <c r="C53" s="226"/>
      <c r="D53" s="226"/>
      <c r="E53" s="226"/>
      <c r="F53" s="226"/>
      <c r="G53" s="226"/>
      <c r="H53" s="226"/>
      <c r="BK53" s="6"/>
    </row>
    <row r="54" spans="1:63" ht="16.899999999999999" customHeight="1" x14ac:dyDescent="0.2">
      <c r="A54" s="5"/>
      <c r="BK54" s="6"/>
    </row>
    <row r="55" spans="1:63" ht="16.899999999999999" customHeight="1" x14ac:dyDescent="0.2">
      <c r="A55" s="5"/>
      <c r="C55" s="227"/>
      <c r="BK55" s="6"/>
    </row>
    <row r="56" spans="1:63" ht="16.899999999999999" customHeight="1" x14ac:dyDescent="0.2">
      <c r="A56" s="5"/>
      <c r="BK56" s="6"/>
    </row>
    <row r="57" spans="1:63" ht="16.899999999999999" customHeight="1" x14ac:dyDescent="0.2">
      <c r="A57" s="5"/>
      <c r="BK57" s="6"/>
    </row>
    <row r="58" spans="1:63" ht="16.899999999999999" customHeight="1" x14ac:dyDescent="0.2">
      <c r="A58" s="5"/>
      <c r="BK58" s="6"/>
    </row>
    <row r="59" spans="1:63" ht="16.899999999999999" customHeight="1" x14ac:dyDescent="0.2">
      <c r="A59" s="5"/>
      <c r="BK59" s="6"/>
    </row>
    <row r="60" spans="1:63" ht="16.899999999999999" customHeight="1" x14ac:dyDescent="0.2">
      <c r="A60" s="5"/>
      <c r="BK60" s="6"/>
    </row>
    <row r="61" spans="1:63" ht="16.899999999999999" customHeight="1" x14ac:dyDescent="0.2">
      <c r="A61" s="5"/>
      <c r="BK61" s="6"/>
    </row>
    <row r="62" spans="1:63" ht="10.15" customHeight="1" x14ac:dyDescent="0.2">
      <c r="A62" s="5"/>
      <c r="BK62" s="6"/>
    </row>
    <row r="63" spans="1:63" ht="16.899999999999999" hidden="1" customHeight="1" x14ac:dyDescent="0.2">
      <c r="A63" s="5"/>
      <c r="BK63" s="6"/>
    </row>
    <row r="64" spans="1:63" ht="16.899999999999999" customHeight="1" x14ac:dyDescent="0.2">
      <c r="A64" s="5"/>
      <c r="BK64" s="6"/>
    </row>
    <row r="65" spans="1:63" ht="16.899999999999999" customHeight="1" x14ac:dyDescent="0.2">
      <c r="A65" s="5"/>
      <c r="BK65" s="6"/>
    </row>
    <row r="66" spans="1:63" ht="16.899999999999999" customHeight="1" x14ac:dyDescent="0.2">
      <c r="A66" s="5"/>
      <c r="BK66" s="6"/>
    </row>
    <row r="67" spans="1:63" ht="16.899999999999999" customHeight="1" x14ac:dyDescent="0.2">
      <c r="A67" s="5"/>
      <c r="BK67" s="6"/>
    </row>
    <row r="68" spans="1:63" ht="16.899999999999999" customHeight="1" x14ac:dyDescent="0.2">
      <c r="A68" s="5"/>
      <c r="BK68" s="6"/>
    </row>
    <row r="69" spans="1:63" ht="16.899999999999999" customHeight="1" x14ac:dyDescent="0.2">
      <c r="A69" s="5"/>
      <c r="BK69" s="6"/>
    </row>
    <row r="70" spans="1:63" ht="16.899999999999999" customHeight="1" x14ac:dyDescent="0.2">
      <c r="A70" s="5"/>
      <c r="BK70" s="6"/>
    </row>
    <row r="71" spans="1:63" ht="16.899999999999999" customHeight="1" x14ac:dyDescent="0.2">
      <c r="A71" s="5"/>
      <c r="BK71" s="6"/>
    </row>
    <row r="72" spans="1:63" ht="16.899999999999999" customHeight="1" x14ac:dyDescent="0.2">
      <c r="A72" s="5"/>
      <c r="BK72" s="6"/>
    </row>
    <row r="73" spans="1:63" ht="16.899999999999999" customHeight="1" x14ac:dyDescent="0.2">
      <c r="A73" s="5"/>
      <c r="BK73" s="6"/>
    </row>
    <row r="74" spans="1:63" ht="16.899999999999999" customHeight="1" x14ac:dyDescent="0.2">
      <c r="A74" s="5"/>
      <c r="BK74" s="6"/>
    </row>
    <row r="75" spans="1:63" ht="16.899999999999999" customHeight="1" x14ac:dyDescent="0.2">
      <c r="A75" s="5"/>
      <c r="BK75" s="6"/>
    </row>
    <row r="76" spans="1:63" ht="16.899999999999999" customHeight="1" x14ac:dyDescent="0.2">
      <c r="A76" s="5"/>
      <c r="BK76" s="6"/>
    </row>
    <row r="77" spans="1:63" ht="16.899999999999999" customHeight="1" x14ac:dyDescent="0.2">
      <c r="A77" s="5"/>
      <c r="BK77" s="6"/>
    </row>
    <row r="78" spans="1:63" ht="9.6" customHeight="1" x14ac:dyDescent="0.2">
      <c r="A78" s="5"/>
      <c r="BK78" s="6"/>
    </row>
    <row r="79" spans="1:63" ht="16.899999999999999" hidden="1" customHeight="1" x14ac:dyDescent="0.2">
      <c r="A79" s="5"/>
      <c r="BK79" s="6"/>
    </row>
    <row r="80" spans="1:63" ht="33" customHeight="1" x14ac:dyDescent="0.2">
      <c r="A80" s="5"/>
      <c r="BK80" s="6"/>
    </row>
    <row r="81" spans="1:63" ht="16.899999999999999" customHeight="1" x14ac:dyDescent="0.2">
      <c r="A81" s="5"/>
      <c r="BK81" s="6"/>
    </row>
    <row r="82" spans="1:63" ht="16.899999999999999" customHeight="1" x14ac:dyDescent="0.2">
      <c r="A82" s="5"/>
      <c r="BK82" s="6"/>
    </row>
    <row r="83" spans="1:63" ht="16.899999999999999" customHeight="1" x14ac:dyDescent="0.2">
      <c r="A83" s="5"/>
      <c r="BK83" s="6"/>
    </row>
    <row r="84" spans="1:63" ht="16.899999999999999" customHeight="1" x14ac:dyDescent="0.2">
      <c r="A84" s="5"/>
      <c r="BK84" s="6"/>
    </row>
    <row r="85" spans="1:63" ht="16.899999999999999" customHeight="1" x14ac:dyDescent="0.2">
      <c r="A85" s="5"/>
      <c r="BK85" s="6"/>
    </row>
    <row r="86" spans="1:63" ht="16.899999999999999" customHeight="1" x14ac:dyDescent="0.2">
      <c r="A86" s="5"/>
      <c r="BK86" s="6"/>
    </row>
    <row r="87" spans="1:63" ht="16.899999999999999" customHeight="1" x14ac:dyDescent="0.2">
      <c r="A87" s="5"/>
      <c r="BK87" s="6"/>
    </row>
    <row r="88" spans="1:63" ht="16.899999999999999" customHeight="1" x14ac:dyDescent="0.2">
      <c r="A88" s="5"/>
      <c r="BK88" s="6"/>
    </row>
    <row r="89" spans="1:63" ht="16.899999999999999" customHeight="1" x14ac:dyDescent="0.2">
      <c r="A89" s="5"/>
      <c r="BK89" s="6"/>
    </row>
    <row r="90" spans="1:63" ht="16.899999999999999" customHeight="1" x14ac:dyDescent="0.2">
      <c r="A90" s="5"/>
      <c r="BK90" s="6"/>
    </row>
    <row r="91" spans="1:63" ht="16.899999999999999" customHeight="1" x14ac:dyDescent="0.2">
      <c r="A91" s="5"/>
      <c r="BK91" s="6"/>
    </row>
    <row r="92" spans="1:63" ht="16.899999999999999" customHeight="1" x14ac:dyDescent="0.2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9"/>
    </row>
    <row r="93" spans="1:63" ht="16.899999999999999" customHeight="1" x14ac:dyDescent="0.2"/>
    <row r="94" spans="1:63" ht="16.899999999999999" customHeight="1" x14ac:dyDescent="0.2"/>
    <row r="95" spans="1:63" ht="16.899999999999999" customHeight="1" x14ac:dyDescent="0.2"/>
    <row r="96" spans="1:63" ht="16.899999999999999" customHeight="1" x14ac:dyDescent="0.2"/>
    <row r="97" ht="16.899999999999999" customHeight="1" x14ac:dyDescent="0.2"/>
    <row r="98" ht="16.899999999999999" customHeight="1" x14ac:dyDescent="0.2"/>
    <row r="99" ht="16.899999999999999" customHeight="1" x14ac:dyDescent="0.2"/>
    <row r="100" ht="16.899999999999999" customHeight="1" x14ac:dyDescent="0.2"/>
    <row r="101" ht="16.899999999999999" customHeight="1" x14ac:dyDescent="0.2"/>
    <row r="102" ht="16.899999999999999" customHeight="1" x14ac:dyDescent="0.2"/>
    <row r="103" ht="16.899999999999999" customHeight="1" x14ac:dyDescent="0.2"/>
    <row r="104" ht="16.899999999999999" customHeight="1" x14ac:dyDescent="0.2"/>
    <row r="105" ht="16.899999999999999" customHeight="1" x14ac:dyDescent="0.2"/>
    <row r="106" ht="16.899999999999999" customHeight="1" x14ac:dyDescent="0.2"/>
    <row r="107" ht="16.899999999999999" customHeight="1" x14ac:dyDescent="0.2"/>
    <row r="108" ht="16.899999999999999" customHeight="1" x14ac:dyDescent="0.2"/>
    <row r="109" ht="16.899999999999999" customHeight="1" x14ac:dyDescent="0.2"/>
    <row r="110" ht="16.899999999999999" customHeight="1" x14ac:dyDescent="0.2"/>
    <row r="111" ht="16.899999999999999" customHeight="1" x14ac:dyDescent="0.2"/>
    <row r="112" ht="16.899999999999999" customHeight="1" x14ac:dyDescent="0.2"/>
    <row r="113" ht="16.899999999999999" customHeight="1" x14ac:dyDescent="0.2"/>
    <row r="114" ht="16.899999999999999" customHeight="1" x14ac:dyDescent="0.2"/>
    <row r="115" ht="16.899999999999999" customHeight="1" x14ac:dyDescent="0.2"/>
    <row r="116" ht="16.899999999999999" customHeight="1" x14ac:dyDescent="0.2"/>
    <row r="117" ht="16.899999999999999" customHeight="1" x14ac:dyDescent="0.2"/>
    <row r="118" ht="16.899999999999999" customHeight="1" x14ac:dyDescent="0.2"/>
    <row r="119" ht="16.899999999999999" customHeight="1" x14ac:dyDescent="0.2"/>
    <row r="120" ht="16.899999999999999" customHeight="1" x14ac:dyDescent="0.2"/>
    <row r="121" ht="16.899999999999999" customHeight="1" x14ac:dyDescent="0.2"/>
    <row r="122" ht="16.899999999999999" customHeight="1" x14ac:dyDescent="0.2"/>
    <row r="123" ht="16.899999999999999" customHeight="1" x14ac:dyDescent="0.2"/>
    <row r="124" ht="16.899999999999999" customHeight="1" x14ac:dyDescent="0.2"/>
    <row r="125" ht="16.899999999999999" customHeight="1" x14ac:dyDescent="0.2"/>
    <row r="126" ht="97.9" customHeight="1" x14ac:dyDescent="0.2"/>
    <row r="127" ht="16.899999999999999" customHeight="1" x14ac:dyDescent="0.2"/>
    <row r="128" ht="16.899999999999999" customHeight="1" x14ac:dyDescent="0.2"/>
    <row r="129" ht="16.899999999999999" customHeight="1" x14ac:dyDescent="0.2"/>
    <row r="130" ht="16.899999999999999" customHeight="1" x14ac:dyDescent="0.2"/>
    <row r="131" ht="16.899999999999999" customHeight="1" x14ac:dyDescent="0.2"/>
    <row r="132" ht="16.899999999999999" customHeight="1" x14ac:dyDescent="0.2"/>
    <row r="133" ht="16.899999999999999" customHeight="1" x14ac:dyDescent="0.2"/>
    <row r="134" ht="16.899999999999999" customHeight="1" x14ac:dyDescent="0.2"/>
    <row r="135" ht="16.899999999999999" customHeight="1" x14ac:dyDescent="0.2"/>
    <row r="136" ht="16.899999999999999" customHeight="1" x14ac:dyDescent="0.2"/>
    <row r="137" ht="16.899999999999999" customHeight="1" x14ac:dyDescent="0.2"/>
    <row r="138" ht="16.899999999999999" customHeight="1" x14ac:dyDescent="0.2"/>
    <row r="139" ht="16.899999999999999" customHeight="1" x14ac:dyDescent="0.2"/>
    <row r="140" ht="16.899999999999999" customHeight="1" x14ac:dyDescent="0.2"/>
    <row r="141" ht="16.899999999999999" customHeight="1" x14ac:dyDescent="0.2"/>
    <row r="142" ht="16.899999999999999" customHeight="1" x14ac:dyDescent="0.2"/>
    <row r="143" ht="16.899999999999999" customHeight="1" x14ac:dyDescent="0.2"/>
    <row r="144" ht="16.899999999999999" customHeight="1" x14ac:dyDescent="0.2"/>
    <row r="145" ht="16.899999999999999" customHeight="1" x14ac:dyDescent="0.2"/>
    <row r="146" ht="16.899999999999999" customHeight="1" x14ac:dyDescent="0.2"/>
    <row r="147" ht="16.899999999999999" customHeight="1" x14ac:dyDescent="0.2"/>
    <row r="148" ht="16.899999999999999" customHeight="1" x14ac:dyDescent="0.2"/>
    <row r="149" ht="16.899999999999999" customHeight="1" x14ac:dyDescent="0.2"/>
    <row r="150" ht="16.899999999999999" customHeight="1" x14ac:dyDescent="0.2"/>
    <row r="151" ht="16.899999999999999" customHeight="1" x14ac:dyDescent="0.2"/>
    <row r="152" ht="16.899999999999999" customHeight="1" x14ac:dyDescent="0.2"/>
    <row r="153" ht="16.899999999999999" customHeight="1" x14ac:dyDescent="0.2"/>
    <row r="154" ht="16.899999999999999" customHeight="1" x14ac:dyDescent="0.2"/>
    <row r="155" ht="16.899999999999999" customHeight="1" x14ac:dyDescent="0.2"/>
    <row r="156" ht="16.899999999999999" customHeight="1" x14ac:dyDescent="0.2"/>
    <row r="157" ht="16.899999999999999" customHeight="1" x14ac:dyDescent="0.2"/>
    <row r="158" ht="16.899999999999999" customHeight="1" x14ac:dyDescent="0.2"/>
    <row r="159" ht="16.899999999999999" customHeight="1" x14ac:dyDescent="0.2"/>
    <row r="160" ht="16.899999999999999" customHeight="1" x14ac:dyDescent="0.2"/>
    <row r="161" ht="16.899999999999999" customHeight="1" x14ac:dyDescent="0.2"/>
    <row r="162" ht="16.899999999999999" customHeight="1" x14ac:dyDescent="0.2"/>
    <row r="163" ht="16.899999999999999" customHeight="1" x14ac:dyDescent="0.2"/>
    <row r="164" ht="16.899999999999999" customHeight="1" x14ac:dyDescent="0.2"/>
    <row r="165" ht="16.899999999999999" customHeight="1" x14ac:dyDescent="0.2"/>
    <row r="166" ht="16.899999999999999" customHeight="1" x14ac:dyDescent="0.2"/>
    <row r="167" ht="16.899999999999999" customHeight="1" x14ac:dyDescent="0.2"/>
    <row r="168" ht="10.9" customHeight="1" x14ac:dyDescent="0.2"/>
    <row r="169" ht="16.899999999999999" hidden="1" customHeight="1" x14ac:dyDescent="0.2"/>
    <row r="170" ht="16.899999999999999" customHeight="1" x14ac:dyDescent="0.2"/>
    <row r="171" ht="16.899999999999999" customHeight="1" x14ac:dyDescent="0.2"/>
    <row r="172" ht="16.899999999999999" customHeight="1" x14ac:dyDescent="0.2"/>
    <row r="173" ht="16.899999999999999" customHeight="1" x14ac:dyDescent="0.2"/>
    <row r="174" ht="16.899999999999999" customHeight="1" x14ac:dyDescent="0.2"/>
    <row r="175" ht="16.899999999999999" customHeight="1" x14ac:dyDescent="0.2"/>
    <row r="176" ht="16.899999999999999" customHeight="1" x14ac:dyDescent="0.2"/>
    <row r="177" ht="16.899999999999999" customHeight="1" x14ac:dyDescent="0.2"/>
    <row r="178" ht="16.899999999999999" customHeight="1" x14ac:dyDescent="0.2"/>
    <row r="179" ht="16.899999999999999" customHeight="1" x14ac:dyDescent="0.2"/>
    <row r="180" ht="16.899999999999999" customHeight="1" x14ac:dyDescent="0.2"/>
    <row r="181" ht="16.899999999999999" customHeight="1" x14ac:dyDescent="0.2"/>
    <row r="182" ht="16.899999999999999" customHeight="1" x14ac:dyDescent="0.2"/>
    <row r="183" ht="16.899999999999999" customHeight="1" x14ac:dyDescent="0.2"/>
    <row r="184" ht="16.899999999999999" customHeight="1" x14ac:dyDescent="0.2"/>
    <row r="185" ht="16.899999999999999" customHeight="1" x14ac:dyDescent="0.2"/>
    <row r="186" ht="16.899999999999999" customHeight="1" x14ac:dyDescent="0.2"/>
    <row r="187" ht="16.899999999999999" customHeight="1" x14ac:dyDescent="0.2"/>
    <row r="188" ht="16.899999999999999" customHeight="1" x14ac:dyDescent="0.2"/>
    <row r="189" ht="16.899999999999999" customHeight="1" x14ac:dyDescent="0.2"/>
    <row r="190" ht="16.899999999999999" customHeight="1" x14ac:dyDescent="0.2"/>
    <row r="191" ht="16.899999999999999" customHeight="1" x14ac:dyDescent="0.2"/>
    <row r="192" ht="16.899999999999999" customHeight="1" x14ac:dyDescent="0.2"/>
    <row r="193" spans="7:8" ht="16.899999999999999" customHeight="1" x14ac:dyDescent="0.2"/>
    <row r="194" spans="7:8" ht="16.899999999999999" customHeight="1" x14ac:dyDescent="0.2"/>
    <row r="195" spans="7:8" ht="16.899999999999999" customHeight="1" x14ac:dyDescent="0.2"/>
    <row r="196" spans="7:8" ht="16.899999999999999" customHeight="1" x14ac:dyDescent="0.2"/>
    <row r="197" spans="7:8" s="228" customFormat="1" ht="16.899999999999999" customHeight="1" x14ac:dyDescent="0.2"/>
    <row r="198" spans="7:8" s="228" customFormat="1" ht="16.899999999999999" customHeight="1" x14ac:dyDescent="0.2"/>
    <row r="199" spans="7:8" s="228" customFormat="1" ht="16.899999999999999" customHeight="1" x14ac:dyDescent="0.2"/>
    <row r="200" spans="7:8" s="228" customFormat="1" ht="16.899999999999999" customHeight="1" x14ac:dyDescent="0.2"/>
    <row r="201" spans="7:8" s="228" customFormat="1" ht="16.899999999999999" customHeight="1" x14ac:dyDescent="0.2"/>
    <row r="202" spans="7:8" s="228" customFormat="1" ht="16.899999999999999" customHeight="1" x14ac:dyDescent="0.2"/>
    <row r="203" spans="7:8" ht="16.899999999999999" customHeight="1" x14ac:dyDescent="0.2"/>
    <row r="204" spans="7:8" ht="16.899999999999999" customHeight="1" x14ac:dyDescent="0.2"/>
    <row r="205" spans="7:8" ht="16.899999999999999" customHeight="1" x14ac:dyDescent="0.2"/>
    <row r="206" spans="7:8" ht="16.899999999999999" customHeight="1" x14ac:dyDescent="0.2">
      <c r="G206" s="228"/>
      <c r="H206" s="228"/>
    </row>
    <row r="207" spans="7:8" ht="16.899999999999999" customHeight="1" x14ac:dyDescent="0.2">
      <c r="G207" s="228"/>
      <c r="H207" s="228"/>
    </row>
    <row r="208" spans="7:8" ht="16.899999999999999" customHeight="1" x14ac:dyDescent="0.2">
      <c r="G208" s="228"/>
      <c r="H208" s="228"/>
    </row>
    <row r="209" spans="7:8" ht="16.899999999999999" customHeight="1" x14ac:dyDescent="0.2">
      <c r="G209" s="228"/>
      <c r="H209" s="228"/>
    </row>
    <row r="210" spans="7:8" ht="16.899999999999999" customHeight="1" x14ac:dyDescent="0.2">
      <c r="G210" s="228"/>
      <c r="H210" s="228"/>
    </row>
    <row r="211" spans="7:8" ht="16.899999999999999" customHeight="1" x14ac:dyDescent="0.2">
      <c r="G211" s="228"/>
      <c r="H211" s="228"/>
    </row>
    <row r="212" spans="7:8" ht="16.899999999999999" customHeight="1" x14ac:dyDescent="0.2">
      <c r="G212" s="228"/>
      <c r="H212" s="228"/>
    </row>
    <row r="213" spans="7:8" ht="16.899999999999999" customHeight="1" x14ac:dyDescent="0.2">
      <c r="G213" s="228"/>
      <c r="H213" s="228"/>
    </row>
    <row r="214" spans="7:8" ht="16.899999999999999" customHeight="1" x14ac:dyDescent="0.2"/>
    <row r="215" spans="7:8" ht="16.899999999999999" customHeight="1" x14ac:dyDescent="0.2"/>
    <row r="216" spans="7:8" ht="16.899999999999999" customHeight="1" x14ac:dyDescent="0.2"/>
    <row r="217" spans="7:8" ht="16.899999999999999" customHeight="1" x14ac:dyDescent="0.2"/>
    <row r="218" spans="7:8" ht="16.899999999999999" customHeight="1" x14ac:dyDescent="0.2"/>
    <row r="219" spans="7:8" ht="16.899999999999999" customHeight="1" x14ac:dyDescent="0.2"/>
    <row r="220" spans="7:8" ht="16.899999999999999" customHeight="1" x14ac:dyDescent="0.2"/>
    <row r="221" spans="7:8" ht="16.899999999999999" customHeight="1" x14ac:dyDescent="0.2"/>
    <row r="222" spans="7:8" ht="16.899999999999999" customHeight="1" x14ac:dyDescent="0.2"/>
    <row r="223" spans="7:8" ht="16.899999999999999" customHeight="1" x14ac:dyDescent="0.2"/>
    <row r="224" spans="7:8" ht="16.899999999999999" customHeight="1" x14ac:dyDescent="0.2"/>
    <row r="225" spans="1:1" ht="16.899999999999999" customHeight="1" x14ac:dyDescent="0.2"/>
    <row r="226" spans="1:1" ht="16.899999999999999" customHeight="1" x14ac:dyDescent="0.2"/>
    <row r="227" spans="1:1" ht="16.899999999999999" customHeight="1" x14ac:dyDescent="0.2"/>
    <row r="228" spans="1:1" ht="16.899999999999999" customHeight="1" x14ac:dyDescent="0.2"/>
    <row r="229" spans="1:1" ht="16.899999999999999" customHeight="1" x14ac:dyDescent="0.2"/>
    <row r="230" spans="1:1" ht="16.899999999999999" customHeight="1" x14ac:dyDescent="0.2"/>
    <row r="231" spans="1:1" ht="16.899999999999999" customHeight="1" x14ac:dyDescent="0.2"/>
    <row r="232" spans="1:1" ht="16.899999999999999" customHeight="1" x14ac:dyDescent="0.2"/>
    <row r="233" spans="1:1" ht="16.899999999999999" customHeight="1" x14ac:dyDescent="0.2"/>
    <row r="234" spans="1:1" ht="16.899999999999999" customHeight="1" x14ac:dyDescent="0.2"/>
    <row r="235" spans="1:1" ht="25.9" customHeight="1" x14ac:dyDescent="0.2"/>
    <row r="236" spans="1:1" ht="16.899999999999999" customHeight="1" x14ac:dyDescent="0.2"/>
    <row r="237" spans="1:1" ht="114.6" customHeight="1" x14ac:dyDescent="0.2">
      <c r="A237" s="1" t="s">
        <v>564</v>
      </c>
    </row>
    <row r="238" spans="1:1" ht="16.899999999999999" hidden="1" customHeight="1" x14ac:dyDescent="0.2"/>
    <row r="239" spans="1:1" ht="16.899999999999999" customHeight="1" x14ac:dyDescent="0.2"/>
    <row r="240" spans="1:1" ht="16.899999999999999" customHeight="1" x14ac:dyDescent="0.2"/>
    <row r="241" ht="16.899999999999999" customHeight="1" x14ac:dyDescent="0.2"/>
    <row r="242" ht="16.899999999999999" customHeight="1" x14ac:dyDescent="0.2"/>
    <row r="243" ht="16.899999999999999" customHeight="1" x14ac:dyDescent="0.2"/>
    <row r="244" ht="16.899999999999999" customHeight="1" x14ac:dyDescent="0.2"/>
    <row r="245" ht="16.899999999999999" customHeight="1" x14ac:dyDescent="0.2"/>
    <row r="246" ht="16.899999999999999" customHeight="1" x14ac:dyDescent="0.2"/>
    <row r="247" ht="16.899999999999999" customHeight="1" x14ac:dyDescent="0.2"/>
    <row r="248" ht="16.899999999999999" customHeight="1" x14ac:dyDescent="0.2"/>
    <row r="249" ht="16.899999999999999" customHeight="1" x14ac:dyDescent="0.2"/>
    <row r="250" ht="16.899999999999999" customHeight="1" x14ac:dyDescent="0.2"/>
    <row r="251" ht="16.899999999999999" customHeight="1" x14ac:dyDescent="0.2"/>
    <row r="252" ht="16.899999999999999" customHeight="1" x14ac:dyDescent="0.2"/>
    <row r="253" ht="16.899999999999999" customHeight="1" x14ac:dyDescent="0.2"/>
    <row r="254" ht="16.899999999999999" customHeight="1" x14ac:dyDescent="0.2"/>
    <row r="255" ht="16.899999999999999" customHeight="1" x14ac:dyDescent="0.2"/>
    <row r="256" ht="16.899999999999999" customHeight="1" x14ac:dyDescent="0.2"/>
    <row r="257" ht="16.899999999999999" customHeight="1" x14ac:dyDescent="0.2"/>
    <row r="258" ht="16.899999999999999" customHeight="1" x14ac:dyDescent="0.2"/>
    <row r="259" ht="16.899999999999999" customHeight="1" x14ac:dyDescent="0.2"/>
    <row r="260" ht="16.899999999999999" customHeight="1" x14ac:dyDescent="0.2"/>
    <row r="261" ht="16.899999999999999" customHeight="1" x14ac:dyDescent="0.2"/>
    <row r="262" ht="16.899999999999999" customHeight="1" x14ac:dyDescent="0.2"/>
    <row r="263" ht="16.899999999999999" customHeight="1" x14ac:dyDescent="0.2"/>
    <row r="264" ht="16.899999999999999" customHeight="1" x14ac:dyDescent="0.2"/>
    <row r="265" ht="16.899999999999999" customHeight="1" x14ac:dyDescent="0.2"/>
    <row r="266" ht="16.899999999999999" customHeight="1" x14ac:dyDescent="0.2"/>
    <row r="267" ht="16.899999999999999" customHeight="1" x14ac:dyDescent="0.2"/>
    <row r="268" ht="16.899999999999999" customHeight="1" x14ac:dyDescent="0.2"/>
    <row r="269" ht="16.899999999999999" customHeight="1" x14ac:dyDescent="0.2"/>
    <row r="270" ht="16.899999999999999" customHeight="1" x14ac:dyDescent="0.2"/>
    <row r="271" ht="16.899999999999999" customHeight="1" x14ac:dyDescent="0.2"/>
    <row r="272" ht="16.899999999999999" customHeight="1" x14ac:dyDescent="0.2"/>
    <row r="273" ht="16.899999999999999" customHeight="1" x14ac:dyDescent="0.2"/>
    <row r="274" ht="16.899999999999999" customHeight="1" x14ac:dyDescent="0.2"/>
    <row r="275" ht="16.899999999999999" customHeight="1" x14ac:dyDescent="0.2"/>
    <row r="276" ht="16.899999999999999" customHeight="1" x14ac:dyDescent="0.2"/>
    <row r="277" ht="16.899999999999999" customHeight="1" x14ac:dyDescent="0.2"/>
    <row r="278" ht="16.899999999999999" customHeight="1" x14ac:dyDescent="0.2"/>
    <row r="279" ht="16.899999999999999" customHeight="1" x14ac:dyDescent="0.2"/>
    <row r="280" ht="16.899999999999999" customHeight="1" x14ac:dyDescent="0.2"/>
    <row r="281" ht="16.899999999999999" customHeight="1" x14ac:dyDescent="0.2"/>
    <row r="282" ht="16.899999999999999" customHeight="1" x14ac:dyDescent="0.2"/>
    <row r="283" ht="16.899999999999999" customHeight="1" x14ac:dyDescent="0.2"/>
    <row r="284" ht="16.899999999999999" customHeight="1" x14ac:dyDescent="0.2"/>
    <row r="285" ht="16.899999999999999" customHeight="1" x14ac:dyDescent="0.2"/>
    <row r="286" ht="16.899999999999999" customHeight="1" x14ac:dyDescent="0.2"/>
    <row r="287" ht="16.899999999999999" customHeight="1" x14ac:dyDescent="0.2"/>
    <row r="288" ht="16.899999999999999" customHeight="1" x14ac:dyDescent="0.2"/>
    <row r="289" ht="16.899999999999999" customHeight="1" x14ac:dyDescent="0.2"/>
    <row r="290" ht="16.899999999999999" customHeight="1" x14ac:dyDescent="0.2"/>
    <row r="291" ht="16.899999999999999" customHeight="1" x14ac:dyDescent="0.2"/>
    <row r="292" ht="16.899999999999999" customHeight="1" x14ac:dyDescent="0.2"/>
    <row r="293" ht="16.899999999999999" customHeight="1" x14ac:dyDescent="0.2"/>
    <row r="294" ht="16.899999999999999" customHeight="1" x14ac:dyDescent="0.2"/>
    <row r="295" ht="16.899999999999999" customHeight="1" x14ac:dyDescent="0.2"/>
    <row r="296" ht="16.899999999999999" customHeight="1" x14ac:dyDescent="0.2"/>
    <row r="297" ht="16.899999999999999" customHeight="1" x14ac:dyDescent="0.2"/>
    <row r="298" ht="16.899999999999999" customHeight="1" x14ac:dyDescent="0.2"/>
    <row r="299" ht="16.899999999999999" customHeight="1" x14ac:dyDescent="0.2"/>
    <row r="300" ht="16.899999999999999" customHeight="1" x14ac:dyDescent="0.2"/>
    <row r="301" ht="16.899999999999999" customHeight="1" x14ac:dyDescent="0.2"/>
    <row r="302" ht="16.899999999999999" customHeight="1" x14ac:dyDescent="0.2"/>
    <row r="303" ht="16.899999999999999" customHeight="1" x14ac:dyDescent="0.2"/>
    <row r="304" ht="16.899999999999999" customHeight="1" x14ac:dyDescent="0.2"/>
    <row r="305" ht="16.899999999999999" customHeight="1" x14ac:dyDescent="0.2"/>
    <row r="306" ht="16.899999999999999" customHeight="1" x14ac:dyDescent="0.2"/>
    <row r="307" ht="16.899999999999999" customHeight="1" x14ac:dyDescent="0.2"/>
    <row r="308" ht="16.899999999999999" customHeight="1" x14ac:dyDescent="0.2"/>
    <row r="309" ht="16.899999999999999" customHeight="1" x14ac:dyDescent="0.2"/>
    <row r="310" ht="16.899999999999999" customHeight="1" x14ac:dyDescent="0.2"/>
  </sheetData>
  <mergeCells count="2">
    <mergeCell ref="Z3:BJ6"/>
    <mergeCell ref="A12:BK12"/>
  </mergeCells>
  <dataValidations count="7">
    <dataValidation type="list" allowBlank="1" showInputMessage="1" showErrorMessage="1" sqref="M56 M52" xr:uid="{00000000-0002-0000-0200-000000000000}">
      <formula1>"VIVIENDA, COMERCIO, BODEGA, OFICINAS, V MULTIHABITACIONAL, OTRO"</formula1>
    </dataValidation>
    <dataValidation type="list" allowBlank="1" showInputMessage="1" showErrorMessage="1" sqref="M57 M53" xr:uid="{00000000-0002-0000-0200-000001000000}">
      <formula1>"APARTAMENTO, CASA, CASA RURAL, LOTE, LOCAL, BODEGA, OFICINA"</formula1>
    </dataValidation>
    <dataValidation type="list" allowBlank="1" showInputMessage="1" showErrorMessage="1" sqref="M58" xr:uid="{00000000-0002-0000-0200-000002000000}">
      <formula1>"SI, NO"</formula1>
    </dataValidation>
    <dataValidation type="list" allowBlank="1" showInputMessage="1" showErrorMessage="1" sqref="M49" xr:uid="{00000000-0002-0000-0200-000003000000}">
      <formula1>"VIS, NO VIS"</formula1>
    </dataValidation>
    <dataValidation type="list" allowBlank="1" showInputMessage="1" showErrorMessage="1" sqref="M54 M50" xr:uid="{00000000-0002-0000-0200-000004000000}">
      <formula1>"UNIFAMILIAR, BIFAMILIAR, MULTIFAMILIAR, INDUSTRIAL, COMERCIAL, OFICINAS, OTRO"</formula1>
    </dataValidation>
    <dataValidation type="list" allowBlank="1" showInputMessage="1" showErrorMessage="1" sqref="M55 M51" xr:uid="{00000000-0002-0000-0200-000005000000}">
      <formula1>"ESQUINERO, MEDIANERO"</formula1>
    </dataValidation>
    <dataValidation type="list" allowBlank="1" showInputMessage="1" showErrorMessage="1" sqref="AZ39:BH41 AZ32:BH37" xr:uid="{00000000-0002-0000-0200-000006000000}">
      <formula1>#REF!</formula1>
    </dataValidation>
  </dataValidations>
  <pageMargins left="0.7" right="0.7" top="0.75" bottom="0.75" header="0.3" footer="0.3"/>
  <pageSetup scale="45" fitToHeight="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H529"/>
  <sheetViews>
    <sheetView showGridLines="0" topLeftCell="A461" zoomScale="90" zoomScaleNormal="90" workbookViewId="0">
      <selection activeCell="E359" sqref="E359"/>
    </sheetView>
  </sheetViews>
  <sheetFormatPr defaultColWidth="10.75" defaultRowHeight="15" outlineLevelCol="1" x14ac:dyDescent="0.25"/>
  <cols>
    <col min="1" max="1" width="3.125" style="10" customWidth="1" collapsed="1"/>
    <col min="2" max="2" width="23.75" style="10" customWidth="1" collapsed="1"/>
    <col min="3" max="3" width="22.875" style="10" customWidth="1" collapsed="1"/>
    <col min="4" max="4" width="15.25" style="10" customWidth="1" collapsed="1"/>
    <col min="5" max="5" width="18.875" style="10" customWidth="1" outlineLevel="1" collapsed="1"/>
    <col min="6" max="6" width="15.25" style="10" customWidth="1" outlineLevel="1" collapsed="1"/>
    <col min="7" max="7" width="16" style="10" customWidth="1" outlineLevel="1" collapsed="1"/>
    <col min="8" max="8" width="15.25" style="10" customWidth="1" outlineLevel="1" collapsed="1"/>
    <col min="9" max="9" width="17" style="10" customWidth="1"/>
    <col min="10" max="15" width="15.25" style="10" customWidth="1" collapsed="1"/>
    <col min="16" max="16" width="10.75" style="10" collapsed="1"/>
    <col min="17" max="17" width="11.75" style="10" bestFit="1" customWidth="1" collapsed="1"/>
    <col min="18" max="19" width="10.75" style="10" collapsed="1"/>
    <col min="20" max="20" width="15.25" style="10" customWidth="1" collapsed="1"/>
    <col min="21" max="21" width="17.25" style="10" customWidth="1" collapsed="1"/>
    <col min="22" max="16384" width="10.75" style="10" collapsed="1"/>
  </cols>
  <sheetData>
    <row r="2" spans="1:34" x14ac:dyDescent="0.25">
      <c r="B2" s="11" t="s">
        <v>167</v>
      </c>
    </row>
    <row r="4" spans="1:34" ht="16.899999999999999" customHeight="1" x14ac:dyDescent="0.25">
      <c r="B4" s="12" t="s">
        <v>168</v>
      </c>
      <c r="C4" s="12" t="s">
        <v>169</v>
      </c>
      <c r="D4" s="12" t="s">
        <v>7</v>
      </c>
      <c r="E4" s="12" t="s">
        <v>170</v>
      </c>
      <c r="F4" s="12" t="s">
        <v>171</v>
      </c>
      <c r="G4" s="12" t="s">
        <v>9</v>
      </c>
      <c r="H4" s="12" t="s">
        <v>172</v>
      </c>
      <c r="I4" s="13" t="s">
        <v>173</v>
      </c>
      <c r="J4" s="13" t="s">
        <v>174</v>
      </c>
      <c r="K4" s="13" t="s">
        <v>175</v>
      </c>
      <c r="L4" s="13" t="s">
        <v>176</v>
      </c>
      <c r="M4" s="13" t="s">
        <v>177</v>
      </c>
      <c r="N4" s="13" t="s">
        <v>2</v>
      </c>
      <c r="O4" s="13" t="s">
        <v>178</v>
      </c>
      <c r="P4" s="13" t="s">
        <v>163</v>
      </c>
      <c r="Q4" s="13" t="s">
        <v>179</v>
      </c>
      <c r="R4" s="13" t="s">
        <v>180</v>
      </c>
      <c r="S4" s="13" t="s">
        <v>181</v>
      </c>
      <c r="T4" s="13" t="s">
        <v>182</v>
      </c>
      <c r="U4" s="13" t="s">
        <v>140</v>
      </c>
      <c r="V4" s="13" t="s">
        <v>183</v>
      </c>
      <c r="W4" s="13" t="s">
        <v>184</v>
      </c>
      <c r="X4" s="13" t="s">
        <v>185</v>
      </c>
      <c r="Y4" s="13" t="s">
        <v>186</v>
      </c>
      <c r="Z4" s="13" t="s">
        <v>187</v>
      </c>
      <c r="AA4" s="13" t="s">
        <v>188</v>
      </c>
      <c r="AB4" s="13" t="s">
        <v>189</v>
      </c>
      <c r="AC4" s="13" t="s">
        <v>190</v>
      </c>
      <c r="AD4" s="13" t="s">
        <v>191</v>
      </c>
      <c r="AE4" s="13" t="s">
        <v>192</v>
      </c>
      <c r="AF4" s="13" t="s">
        <v>193</v>
      </c>
      <c r="AG4" s="13" t="s">
        <v>194</v>
      </c>
      <c r="AH4" s="13" t="s">
        <v>195</v>
      </c>
    </row>
    <row r="5" spans="1:34" s="387" customFormat="1" ht="15.75" x14ac:dyDescent="0.25">
      <c r="B5" s="106">
        <f>+C44</f>
        <v>0</v>
      </c>
      <c r="C5" s="106">
        <f>+C45</f>
        <v>0</v>
      </c>
      <c r="D5" s="106">
        <f>+C46</f>
        <v>0</v>
      </c>
      <c r="E5" s="106">
        <f>+C57</f>
        <v>0</v>
      </c>
      <c r="F5" s="106">
        <f>+C47</f>
        <v>0</v>
      </c>
      <c r="G5" s="106">
        <f>+C48</f>
        <v>0</v>
      </c>
      <c r="H5" s="15">
        <f>+C21</f>
        <v>0</v>
      </c>
      <c r="I5" s="389">
        <f>+C10</f>
        <v>0</v>
      </c>
      <c r="J5" s="389">
        <f>+C50</f>
        <v>0</v>
      </c>
      <c r="K5" s="389">
        <f>+C62</f>
        <v>0</v>
      </c>
      <c r="L5" s="389">
        <f>+C19</f>
        <v>0</v>
      </c>
      <c r="M5" s="389">
        <f>+C60</f>
        <v>0</v>
      </c>
      <c r="N5" s="388">
        <f>+C59</f>
        <v>0</v>
      </c>
      <c r="O5" s="388">
        <f>+C58</f>
        <v>0</v>
      </c>
      <c r="P5" s="388">
        <f>+F132</f>
        <v>0</v>
      </c>
      <c r="Q5" s="390">
        <f>+C12</f>
        <v>0</v>
      </c>
      <c r="R5" s="390">
        <f>+C13</f>
        <v>0</v>
      </c>
      <c r="S5" s="390">
        <f>+C14</f>
        <v>0</v>
      </c>
      <c r="T5" s="390">
        <f>+C15</f>
        <v>0</v>
      </c>
      <c r="U5" s="388"/>
      <c r="V5" s="388"/>
      <c r="W5" s="391" t="e">
        <f>+#REF!</f>
        <v>#REF!</v>
      </c>
      <c r="X5" s="392">
        <f>+H399</f>
        <v>0</v>
      </c>
      <c r="Y5" s="388">
        <f>+J399</f>
        <v>0</v>
      </c>
      <c r="Z5" s="388">
        <f>+J400</f>
        <v>0</v>
      </c>
      <c r="AA5" s="388"/>
      <c r="AB5" s="390">
        <f>+C26</f>
        <v>0</v>
      </c>
      <c r="AC5" s="389">
        <f>+C27</f>
        <v>0</v>
      </c>
      <c r="AD5" s="388"/>
      <c r="AE5" s="388"/>
      <c r="AF5" s="388"/>
      <c r="AG5" s="388"/>
      <c r="AH5" s="388"/>
    </row>
    <row r="6" spans="1:34" x14ac:dyDescent="0.25">
      <c r="F6" s="18"/>
    </row>
    <row r="7" spans="1:34" x14ac:dyDescent="0.25">
      <c r="F7" s="18"/>
    </row>
    <row r="8" spans="1:34" x14ac:dyDescent="0.25">
      <c r="A8" s="19"/>
      <c r="B8" s="20" t="s">
        <v>196</v>
      </c>
      <c r="C8" s="19"/>
      <c r="F8" s="18"/>
    </row>
    <row r="9" spans="1:34" x14ac:dyDescent="0.25">
      <c r="F9" s="18"/>
    </row>
    <row r="10" spans="1:34" x14ac:dyDescent="0.25">
      <c r="B10" s="13" t="s">
        <v>173</v>
      </c>
      <c r="C10" s="357"/>
      <c r="D10" s="10" t="s">
        <v>197</v>
      </c>
      <c r="E10" s="13" t="s">
        <v>552</v>
      </c>
      <c r="F10" s="520" t="s">
        <v>318</v>
      </c>
      <c r="G10" s="520"/>
    </row>
    <row r="11" spans="1:34" x14ac:dyDescent="0.25">
      <c r="B11" s="13" t="s">
        <v>198</v>
      </c>
      <c r="C11" s="16"/>
      <c r="E11" s="13" t="s">
        <v>198</v>
      </c>
      <c r="F11" s="521">
        <v>1128265237</v>
      </c>
      <c r="G11" s="521"/>
    </row>
    <row r="12" spans="1:34" x14ac:dyDescent="0.25">
      <c r="B12" s="13" t="s">
        <v>199</v>
      </c>
      <c r="C12" s="21"/>
      <c r="D12" s="10" t="s">
        <v>200</v>
      </c>
      <c r="E12" s="13" t="s">
        <v>448</v>
      </c>
      <c r="F12" s="522">
        <v>1128265237</v>
      </c>
      <c r="G12" s="522"/>
    </row>
    <row r="13" spans="1:34" x14ac:dyDescent="0.25">
      <c r="B13" s="13" t="s">
        <v>180</v>
      </c>
      <c r="C13" s="21"/>
      <c r="D13" s="10" t="s">
        <v>201</v>
      </c>
      <c r="E13" s="13" t="s">
        <v>490</v>
      </c>
      <c r="F13" s="523">
        <v>3519</v>
      </c>
      <c r="G13" s="523"/>
    </row>
    <row r="14" spans="1:34" x14ac:dyDescent="0.25">
      <c r="B14" s="13" t="s">
        <v>181</v>
      </c>
      <c r="C14" s="21"/>
      <c r="F14" s="18"/>
    </row>
    <row r="15" spans="1:34" x14ac:dyDescent="0.25">
      <c r="B15" s="13" t="s">
        <v>202</v>
      </c>
      <c r="C15" s="21"/>
      <c r="D15" s="18"/>
    </row>
    <row r="16" spans="1:34" x14ac:dyDescent="0.25">
      <c r="D16" s="10" t="s">
        <v>203</v>
      </c>
      <c r="F16" s="18"/>
    </row>
    <row r="17" spans="2:6" x14ac:dyDescent="0.25">
      <c r="F17" s="18"/>
    </row>
    <row r="19" spans="2:6" x14ac:dyDescent="0.25">
      <c r="B19" s="13" t="s">
        <v>176</v>
      </c>
      <c r="C19" s="379"/>
    </row>
    <row r="20" spans="2:6" x14ac:dyDescent="0.25">
      <c r="B20" s="13" t="s">
        <v>204</v>
      </c>
      <c r="C20" s="16"/>
    </row>
    <row r="21" spans="2:6" x14ac:dyDescent="0.25">
      <c r="B21" s="22" t="s">
        <v>205</v>
      </c>
      <c r="C21" s="23"/>
      <c r="D21" s="24" t="s">
        <v>206</v>
      </c>
      <c r="E21" s="24"/>
      <c r="F21" s="18"/>
    </row>
    <row r="22" spans="2:6" x14ac:dyDescent="0.25">
      <c r="F22" s="18"/>
    </row>
    <row r="23" spans="2:6" x14ac:dyDescent="0.25">
      <c r="B23" s="13" t="s">
        <v>207</v>
      </c>
      <c r="C23" s="16"/>
      <c r="F23" s="18"/>
    </row>
    <row r="24" spans="2:6" x14ac:dyDescent="0.25">
      <c r="B24" s="13" t="s">
        <v>208</v>
      </c>
      <c r="C24" s="16"/>
      <c r="F24" s="18"/>
    </row>
    <row r="25" spans="2:6" x14ac:dyDescent="0.25">
      <c r="B25" s="22" t="s">
        <v>187</v>
      </c>
      <c r="C25" s="23"/>
      <c r="D25" s="10" t="s">
        <v>209</v>
      </c>
      <c r="F25" s="18"/>
    </row>
    <row r="26" spans="2:6" x14ac:dyDescent="0.25">
      <c r="B26" s="22" t="s">
        <v>210</v>
      </c>
      <c r="C26" s="203"/>
      <c r="D26" s="10" t="s">
        <v>211</v>
      </c>
      <c r="F26" s="18"/>
    </row>
    <row r="27" spans="2:6" x14ac:dyDescent="0.25">
      <c r="B27" s="22" t="s">
        <v>212</v>
      </c>
      <c r="C27" s="370"/>
      <c r="D27" s="10" t="s">
        <v>213</v>
      </c>
      <c r="F27" s="18"/>
    </row>
    <row r="28" spans="2:6" x14ac:dyDescent="0.25">
      <c r="F28" s="18"/>
    </row>
    <row r="29" spans="2:6" x14ac:dyDescent="0.25">
      <c r="F29" s="18"/>
    </row>
    <row r="30" spans="2:6" x14ac:dyDescent="0.25">
      <c r="B30" s="111" t="s">
        <v>13</v>
      </c>
      <c r="C30" s="202"/>
      <c r="F30" s="18"/>
    </row>
    <row r="31" spans="2:6" x14ac:dyDescent="0.25">
      <c r="F31" s="18"/>
    </row>
    <row r="32" spans="2:6" x14ac:dyDescent="0.25">
      <c r="F32" s="18"/>
    </row>
    <row r="33" spans="1:8" x14ac:dyDescent="0.25">
      <c r="B33" s="11" t="s">
        <v>314</v>
      </c>
      <c r="F33" s="18"/>
    </row>
    <row r="34" spans="1:8" x14ac:dyDescent="0.25">
      <c r="B34" s="11"/>
      <c r="F34" s="18"/>
    </row>
    <row r="35" spans="1:8" x14ac:dyDescent="0.25">
      <c r="B35" s="13" t="s">
        <v>214</v>
      </c>
      <c r="C35" s="14"/>
      <c r="D35" s="13" t="s">
        <v>215</v>
      </c>
      <c r="E35" s="25"/>
      <c r="F35" s="13" t="s">
        <v>216</v>
      </c>
      <c r="G35" s="14"/>
    </row>
    <row r="36" spans="1:8" x14ac:dyDescent="0.25">
      <c r="B36" s="13" t="s">
        <v>8</v>
      </c>
      <c r="C36" s="14"/>
      <c r="D36" s="13" t="s">
        <v>217</v>
      </c>
      <c r="E36" s="14"/>
      <c r="F36" s="13" t="s">
        <v>218</v>
      </c>
      <c r="G36" s="14"/>
    </row>
    <row r="37" spans="1:8" x14ac:dyDescent="0.25">
      <c r="B37" s="11"/>
      <c r="E37" s="26" t="s">
        <v>219</v>
      </c>
      <c r="F37" s="13" t="s">
        <v>220</v>
      </c>
      <c r="G37" s="14"/>
    </row>
    <row r="38" spans="1:8" x14ac:dyDescent="0.25">
      <c r="F38" s="18"/>
    </row>
    <row r="39" spans="1:8" x14ac:dyDescent="0.25">
      <c r="F39" s="18"/>
    </row>
    <row r="40" spans="1:8" x14ac:dyDescent="0.25">
      <c r="F40" s="18"/>
    </row>
    <row r="41" spans="1:8" x14ac:dyDescent="0.25">
      <c r="A41" s="19"/>
      <c r="B41" s="20" t="s">
        <v>56</v>
      </c>
      <c r="C41" s="19"/>
      <c r="F41" s="18"/>
    </row>
    <row r="42" spans="1:8" x14ac:dyDescent="0.25">
      <c r="F42" s="27"/>
      <c r="G42" s="28"/>
      <c r="H42" s="29"/>
    </row>
    <row r="43" spans="1:8" x14ac:dyDescent="0.25">
      <c r="C43" s="220"/>
      <c r="F43" s="30"/>
      <c r="H43" s="31"/>
    </row>
    <row r="44" spans="1:8" x14ac:dyDescent="0.25">
      <c r="B44" s="13" t="s">
        <v>221</v>
      </c>
      <c r="C44" s="393"/>
      <c r="E44" s="11" t="s">
        <v>222</v>
      </c>
      <c r="F44" s="30"/>
      <c r="H44" s="31"/>
    </row>
    <row r="45" spans="1:8" x14ac:dyDescent="0.25">
      <c r="B45" s="13" t="s">
        <v>4</v>
      </c>
      <c r="C45" s="393"/>
      <c r="F45" s="30"/>
      <c r="H45" s="31"/>
    </row>
    <row r="46" spans="1:8" x14ac:dyDescent="0.25">
      <c r="B46" s="13" t="s">
        <v>7</v>
      </c>
      <c r="C46" s="393"/>
      <c r="F46" s="30"/>
      <c r="H46" s="31"/>
    </row>
    <row r="47" spans="1:8" x14ac:dyDescent="0.25">
      <c r="B47" s="13" t="s">
        <v>171</v>
      </c>
      <c r="C47" s="371"/>
      <c r="F47" s="30"/>
      <c r="H47" s="31"/>
    </row>
    <row r="48" spans="1:8" x14ac:dyDescent="0.25">
      <c r="B48" s="13" t="s">
        <v>9</v>
      </c>
      <c r="C48" s="393"/>
      <c r="F48" s="30"/>
      <c r="H48" s="31"/>
    </row>
    <row r="49" spans="1:10" x14ac:dyDescent="0.25">
      <c r="F49" s="32"/>
      <c r="G49" s="33"/>
      <c r="H49" s="34"/>
    </row>
    <row r="50" spans="1:10" x14ac:dyDescent="0.25">
      <c r="B50" s="13" t="s">
        <v>616</v>
      </c>
      <c r="C50" s="377"/>
    </row>
    <row r="51" spans="1:10" x14ac:dyDescent="0.25">
      <c r="B51" s="13" t="s">
        <v>131</v>
      </c>
      <c r="C51" s="336"/>
    </row>
    <row r="52" spans="1:10" x14ac:dyDescent="0.25">
      <c r="B52" s="13" t="s">
        <v>132</v>
      </c>
      <c r="C52" s="336"/>
    </row>
    <row r="54" spans="1:10" x14ac:dyDescent="0.25">
      <c r="B54" s="13" t="s">
        <v>223</v>
      </c>
      <c r="C54" s="393"/>
    </row>
    <row r="55" spans="1:10" x14ac:dyDescent="0.25">
      <c r="C55" s="35"/>
      <c r="F55" s="18"/>
    </row>
    <row r="56" spans="1:10" x14ac:dyDescent="0.25">
      <c r="B56" s="13" t="s">
        <v>11</v>
      </c>
      <c r="C56" s="393"/>
      <c r="F56" s="18"/>
    </row>
    <row r="57" spans="1:10" ht="45" customHeight="1" x14ac:dyDescent="0.25">
      <c r="A57" s="10" t="s">
        <v>224</v>
      </c>
      <c r="B57" s="13" t="s">
        <v>225</v>
      </c>
      <c r="C57" s="393"/>
      <c r="E57" s="36" t="s">
        <v>226</v>
      </c>
      <c r="F57" s="27"/>
      <c r="G57" s="28"/>
      <c r="H57" s="28"/>
      <c r="I57" s="28"/>
      <c r="J57" s="29"/>
    </row>
    <row r="58" spans="1:10" x14ac:dyDescent="0.25">
      <c r="B58" s="13" t="s">
        <v>227</v>
      </c>
      <c r="C58" s="393"/>
      <c r="F58" s="30"/>
      <c r="J58" s="31"/>
    </row>
    <row r="59" spans="1:10" x14ac:dyDescent="0.25">
      <c r="B59" s="13" t="s">
        <v>2</v>
      </c>
      <c r="C59" s="394"/>
      <c r="F59" s="30"/>
      <c r="J59" s="31"/>
    </row>
    <row r="60" spans="1:10" x14ac:dyDescent="0.25">
      <c r="B60" s="13" t="s">
        <v>177</v>
      </c>
      <c r="C60" s="395"/>
      <c r="F60" s="30"/>
      <c r="J60" s="31"/>
    </row>
    <row r="61" spans="1:10" x14ac:dyDescent="0.25">
      <c r="B61" s="13" t="s">
        <v>3</v>
      </c>
      <c r="C61" s="393"/>
      <c r="F61" s="32"/>
      <c r="G61" s="33"/>
      <c r="H61" s="33"/>
      <c r="I61" s="33"/>
      <c r="J61" s="34"/>
    </row>
    <row r="62" spans="1:10" x14ac:dyDescent="0.25">
      <c r="B62" s="13" t="s">
        <v>553</v>
      </c>
      <c r="C62" s="369"/>
      <c r="F62" s="18"/>
    </row>
    <row r="63" spans="1:10" x14ac:dyDescent="0.25">
      <c r="F63" s="18"/>
    </row>
    <row r="64" spans="1:10" x14ac:dyDescent="0.25">
      <c r="B64" s="13" t="s">
        <v>6</v>
      </c>
      <c r="C64" s="37" t="s">
        <v>228</v>
      </c>
      <c r="F64" s="18"/>
    </row>
    <row r="65" spans="1:6" ht="43.15" customHeight="1" x14ac:dyDescent="0.25">
      <c r="B65" s="38" t="s">
        <v>12</v>
      </c>
      <c r="C65" s="515" t="s">
        <v>229</v>
      </c>
      <c r="D65" s="515"/>
      <c r="E65" s="515"/>
      <c r="F65" s="18"/>
    </row>
    <row r="66" spans="1:6" ht="18" customHeight="1" x14ac:dyDescent="0.25">
      <c r="B66" s="11" t="s">
        <v>11</v>
      </c>
      <c r="C66" s="10" t="s">
        <v>0</v>
      </c>
      <c r="F66" s="18"/>
    </row>
    <row r="67" spans="1:6" ht="18" customHeight="1" x14ac:dyDescent="0.25">
      <c r="F67" s="18"/>
    </row>
    <row r="68" spans="1:6" ht="15.75" x14ac:dyDescent="0.25">
      <c r="B68" s="113" t="s">
        <v>133</v>
      </c>
      <c r="C68" s="401"/>
      <c r="D68" s="19"/>
      <c r="E68" t="s">
        <v>315</v>
      </c>
      <c r="F68" s="18"/>
    </row>
    <row r="69" spans="1:6" x14ac:dyDescent="0.25">
      <c r="B69" s="113" t="s">
        <v>101</v>
      </c>
      <c r="C69" s="395"/>
      <c r="D69" s="19"/>
      <c r="F69" s="18"/>
    </row>
    <row r="70" spans="1:6" x14ac:dyDescent="0.25">
      <c r="F70" s="18"/>
    </row>
    <row r="71" spans="1:6" x14ac:dyDescent="0.25">
      <c r="A71" s="19"/>
      <c r="B71" s="20" t="s">
        <v>230</v>
      </c>
      <c r="C71" s="19"/>
      <c r="F71" s="18"/>
    </row>
    <row r="72" spans="1:6" x14ac:dyDescent="0.25">
      <c r="F72" s="18"/>
    </row>
    <row r="73" spans="1:6" x14ac:dyDescent="0.25">
      <c r="C73" s="11" t="s">
        <v>11</v>
      </c>
      <c r="D73" s="11" t="s">
        <v>20</v>
      </c>
      <c r="F73" s="18"/>
    </row>
    <row r="74" spans="1:6" x14ac:dyDescent="0.25">
      <c r="B74" s="13" t="s">
        <v>43</v>
      </c>
      <c r="C74" s="393"/>
      <c r="D74" s="393"/>
      <c r="F74" s="18"/>
    </row>
    <row r="75" spans="1:6" x14ac:dyDescent="0.25">
      <c r="B75" s="13" t="s">
        <v>44</v>
      </c>
      <c r="C75" s="393"/>
      <c r="D75" s="393"/>
      <c r="F75" s="18"/>
    </row>
    <row r="76" spans="1:6" x14ac:dyDescent="0.25">
      <c r="B76" s="13" t="s">
        <v>45</v>
      </c>
      <c r="C76" s="393"/>
      <c r="D76" s="393"/>
      <c r="F76" s="18"/>
    </row>
    <row r="77" spans="1:6" x14ac:dyDescent="0.25">
      <c r="B77" s="13" t="s">
        <v>46</v>
      </c>
      <c r="C77" s="393"/>
      <c r="D77" s="393"/>
      <c r="F77" s="18"/>
    </row>
    <row r="78" spans="1:6" x14ac:dyDescent="0.25">
      <c r="B78" s="13" t="s">
        <v>8</v>
      </c>
      <c r="C78" s="393"/>
      <c r="D78" s="393"/>
      <c r="F78" s="18"/>
    </row>
    <row r="79" spans="1:6" x14ac:dyDescent="0.25">
      <c r="B79" s="13" t="s">
        <v>47</v>
      </c>
      <c r="C79" s="393"/>
      <c r="D79" s="393"/>
      <c r="F79" s="18"/>
    </row>
    <row r="80" spans="1:6" x14ac:dyDescent="0.25">
      <c r="F80" s="18"/>
    </row>
    <row r="81" spans="2:6" x14ac:dyDescent="0.25">
      <c r="B81" s="11" t="s">
        <v>124</v>
      </c>
      <c r="F81" s="18"/>
    </row>
    <row r="82" spans="2:6" x14ac:dyDescent="0.25">
      <c r="B82" s="14" t="s">
        <v>231</v>
      </c>
      <c r="C82" s="358"/>
      <c r="E82" s="39" t="s">
        <v>232</v>
      </c>
      <c r="F82" s="393"/>
    </row>
    <row r="83" spans="2:6" x14ac:dyDescent="0.25">
      <c r="B83" s="14" t="s">
        <v>233</v>
      </c>
      <c r="C83" s="14"/>
      <c r="E83" s="112" t="s">
        <v>124</v>
      </c>
      <c r="F83" s="358"/>
    </row>
    <row r="84" spans="2:6" x14ac:dyDescent="0.25">
      <c r="B84" s="14" t="s">
        <v>128</v>
      </c>
      <c r="C84" s="358"/>
      <c r="E84" s="112" t="s">
        <v>127</v>
      </c>
      <c r="F84" s="358"/>
    </row>
    <row r="85" spans="2:6" x14ac:dyDescent="0.25">
      <c r="B85" s="14" t="s">
        <v>234</v>
      </c>
      <c r="C85" s="14"/>
      <c r="E85" s="112" t="s">
        <v>125</v>
      </c>
      <c r="F85" s="214"/>
    </row>
    <row r="88" spans="2:6" x14ac:dyDescent="0.25">
      <c r="B88" s="11" t="s">
        <v>102</v>
      </c>
    </row>
    <row r="89" spans="2:6" x14ac:dyDescent="0.25">
      <c r="B89" s="14" t="s">
        <v>103</v>
      </c>
      <c r="C89" s="393"/>
    </row>
    <row r="90" spans="2:6" x14ac:dyDescent="0.25">
      <c r="B90" s="14" t="s">
        <v>123</v>
      </c>
      <c r="C90" s="393"/>
    </row>
    <row r="91" spans="2:6" x14ac:dyDescent="0.25">
      <c r="B91" s="14" t="s">
        <v>104</v>
      </c>
      <c r="C91" s="393"/>
    </row>
    <row r="92" spans="2:6" x14ac:dyDescent="0.25">
      <c r="B92" s="14" t="s">
        <v>105</v>
      </c>
      <c r="C92" s="393"/>
    </row>
    <row r="93" spans="2:6" x14ac:dyDescent="0.25">
      <c r="B93" s="14" t="s">
        <v>106</v>
      </c>
      <c r="C93" s="393"/>
    </row>
    <row r="96" spans="2:6" x14ac:dyDescent="0.25">
      <c r="B96" s="11" t="s">
        <v>107</v>
      </c>
    </row>
    <row r="97" spans="2:7" x14ac:dyDescent="0.25">
      <c r="B97" s="13" t="s">
        <v>108</v>
      </c>
      <c r="C97" s="393"/>
      <c r="D97" s="13" t="s">
        <v>114</v>
      </c>
      <c r="E97" s="393"/>
      <c r="F97" s="13" t="s">
        <v>307</v>
      </c>
      <c r="G97" s="393"/>
    </row>
    <row r="98" spans="2:7" x14ac:dyDescent="0.25">
      <c r="B98" s="13" t="s">
        <v>109</v>
      </c>
      <c r="C98" s="393"/>
      <c r="D98" s="13" t="s">
        <v>115</v>
      </c>
      <c r="E98" s="393"/>
      <c r="F98" s="13" t="s">
        <v>308</v>
      </c>
      <c r="G98" s="393"/>
    </row>
    <row r="99" spans="2:7" x14ac:dyDescent="0.25">
      <c r="B99" s="13" t="s">
        <v>110</v>
      </c>
      <c r="C99" s="393"/>
      <c r="D99" s="13" t="s">
        <v>116</v>
      </c>
      <c r="E99" s="393"/>
      <c r="F99" s="13" t="s">
        <v>309</v>
      </c>
      <c r="G99" s="393"/>
    </row>
    <row r="100" spans="2:7" x14ac:dyDescent="0.25">
      <c r="B100" s="13" t="s">
        <v>72</v>
      </c>
      <c r="C100" s="393"/>
      <c r="D100" s="13" t="s">
        <v>128</v>
      </c>
      <c r="E100" s="393"/>
      <c r="F100" s="13" t="s">
        <v>129</v>
      </c>
      <c r="G100" s="393"/>
    </row>
    <row r="103" spans="2:7" x14ac:dyDescent="0.25">
      <c r="B103" s="11" t="s">
        <v>111</v>
      </c>
    </row>
    <row r="104" spans="2:7" x14ac:dyDescent="0.25">
      <c r="B104" s="13" t="s">
        <v>1</v>
      </c>
      <c r="C104" s="396"/>
    </row>
    <row r="105" spans="2:7" ht="15.75" x14ac:dyDescent="0.25">
      <c r="B105" s="13" t="s">
        <v>305</v>
      </c>
      <c r="C105" s="205"/>
    </row>
    <row r="106" spans="2:7" ht="15.75" x14ac:dyDescent="0.25">
      <c r="B106" s="13" t="s">
        <v>112</v>
      </c>
      <c r="C106" s="205"/>
    </row>
    <row r="107" spans="2:7" ht="15.75" x14ac:dyDescent="0.25">
      <c r="B107" s="13" t="s">
        <v>113</v>
      </c>
      <c r="C107" s="205"/>
    </row>
    <row r="110" spans="2:7" x14ac:dyDescent="0.25">
      <c r="B110" s="11" t="s">
        <v>235</v>
      </c>
    </row>
    <row r="111" spans="2:7" x14ac:dyDescent="0.25">
      <c r="B111" s="516"/>
      <c r="C111" s="517"/>
      <c r="D111" s="517"/>
      <c r="E111" s="517"/>
    </row>
    <row r="112" spans="2:7" x14ac:dyDescent="0.25">
      <c r="B112" s="517"/>
      <c r="C112" s="517"/>
      <c r="D112" s="517"/>
      <c r="E112" s="517"/>
    </row>
    <row r="113" spans="1:12" x14ac:dyDescent="0.25">
      <c r="B113" s="517"/>
      <c r="C113" s="517"/>
      <c r="D113" s="517"/>
      <c r="E113" s="517"/>
    </row>
    <row r="114" spans="1:12" x14ac:dyDescent="0.25">
      <c r="B114" s="517"/>
      <c r="C114" s="517"/>
      <c r="D114" s="517"/>
      <c r="E114" s="517"/>
    </row>
    <row r="115" spans="1:12" x14ac:dyDescent="0.25">
      <c r="C115" s="35"/>
    </row>
    <row r="116" spans="1:12" x14ac:dyDescent="0.25">
      <c r="C116" s="35"/>
    </row>
    <row r="117" spans="1:12" x14ac:dyDescent="0.25">
      <c r="A117" s="19"/>
      <c r="B117" s="40" t="s">
        <v>10</v>
      </c>
      <c r="C117" s="41"/>
    </row>
    <row r="118" spans="1:12" x14ac:dyDescent="0.25">
      <c r="C118" s="35"/>
    </row>
    <row r="119" spans="1:12" x14ac:dyDescent="0.25">
      <c r="C119" s="35"/>
    </row>
    <row r="120" spans="1:12" x14ac:dyDescent="0.25">
      <c r="B120" s="13" t="s">
        <v>14</v>
      </c>
      <c r="C120" s="16"/>
      <c r="E120" s="13" t="s">
        <v>17</v>
      </c>
      <c r="F120" s="14" t="s">
        <v>231</v>
      </c>
      <c r="H120" s="11" t="s">
        <v>555</v>
      </c>
    </row>
    <row r="121" spans="1:12" x14ac:dyDescent="0.25">
      <c r="B121" s="13" t="s">
        <v>15</v>
      </c>
      <c r="C121" s="16"/>
      <c r="E121" s="13" t="s">
        <v>18</v>
      </c>
      <c r="F121" s="14"/>
      <c r="H121" s="13" t="str">
        <f>Formato!A189</f>
        <v>Propietario</v>
      </c>
      <c r="I121" s="372"/>
      <c r="J121" s="13" t="str">
        <f>Formato!G189</f>
        <v>Participación</v>
      </c>
      <c r="K121" s="373"/>
    </row>
    <row r="122" spans="1:12" ht="60" x14ac:dyDescent="0.25">
      <c r="B122" s="42" t="s">
        <v>16</v>
      </c>
      <c r="C122" s="16"/>
      <c r="E122" s="43" t="s">
        <v>19</v>
      </c>
      <c r="F122" s="14"/>
      <c r="H122" s="13" t="str">
        <f>Formato!E189</f>
        <v>NIT/CC</v>
      </c>
      <c r="I122" s="372"/>
      <c r="J122" s="229" t="str">
        <f>Formato!A192</f>
        <v>Fecha de expedición certificado de libertad</v>
      </c>
      <c r="K122" s="21"/>
    </row>
    <row r="124" spans="1:12" x14ac:dyDescent="0.25">
      <c r="B124" s="10" t="s">
        <v>236</v>
      </c>
    </row>
    <row r="125" spans="1:12" ht="15.75" x14ac:dyDescent="0.25">
      <c r="B125" s="13" t="s">
        <v>21</v>
      </c>
      <c r="C125" s="44"/>
      <c r="J125" s="11" t="s">
        <v>237</v>
      </c>
    </row>
    <row r="126" spans="1:12" ht="15.75" x14ac:dyDescent="0.25">
      <c r="B126" s="13" t="s">
        <v>238</v>
      </c>
      <c r="C126" s="44"/>
    </row>
    <row r="127" spans="1:12" x14ac:dyDescent="0.25">
      <c r="B127" s="13" t="s">
        <v>239</v>
      </c>
      <c r="C127" s="367"/>
      <c r="J127" s="45"/>
      <c r="K127" s="28"/>
      <c r="L127" s="29"/>
    </row>
    <row r="128" spans="1:12" x14ac:dyDescent="0.25">
      <c r="B128" s="13" t="s">
        <v>240</v>
      </c>
      <c r="C128" s="21"/>
      <c r="J128" s="209"/>
      <c r="K128" s="33"/>
      <c r="L128" s="34"/>
    </row>
    <row r="129" spans="2:12" x14ac:dyDescent="0.25">
      <c r="C129" s="35"/>
      <c r="J129" s="45"/>
      <c r="K129" s="28"/>
      <c r="L129" s="29"/>
    </row>
    <row r="130" spans="2:12" x14ac:dyDescent="0.25">
      <c r="C130" s="35"/>
      <c r="J130" s="46"/>
      <c r="K130" s="33"/>
      <c r="L130" s="34"/>
    </row>
    <row r="131" spans="2:12" x14ac:dyDescent="0.25">
      <c r="C131" s="12" t="s">
        <v>42</v>
      </c>
      <c r="D131" s="12" t="s">
        <v>241</v>
      </c>
      <c r="E131" s="12" t="s">
        <v>242</v>
      </c>
      <c r="F131" s="12" t="s">
        <v>243</v>
      </c>
      <c r="G131" s="12" t="s">
        <v>244</v>
      </c>
      <c r="H131" s="232" t="s">
        <v>565</v>
      </c>
      <c r="J131" s="45"/>
      <c r="K131" s="28"/>
      <c r="L131" s="29"/>
    </row>
    <row r="132" spans="2:12" ht="15.75" x14ac:dyDescent="0.25">
      <c r="B132" s="13" t="s">
        <v>245</v>
      </c>
      <c r="C132" s="393" t="s">
        <v>627</v>
      </c>
      <c r="D132" s="14"/>
      <c r="E132" s="14"/>
      <c r="F132" s="393"/>
      <c r="G132" s="106"/>
      <c r="H132" s="106"/>
      <c r="J132" s="46"/>
      <c r="K132" s="33"/>
      <c r="L132" s="34"/>
    </row>
    <row r="133" spans="2:12" ht="15.75" x14ac:dyDescent="0.25">
      <c r="B133" s="13"/>
      <c r="C133" s="393"/>
      <c r="D133" s="14"/>
      <c r="E133" s="14"/>
      <c r="F133" s="403"/>
      <c r="G133" s="209"/>
      <c r="H133" s="106"/>
      <c r="J133" s="45"/>
      <c r="K133" s="28"/>
      <c r="L133" s="29"/>
    </row>
    <row r="134" spans="2:12" ht="15.75" x14ac:dyDescent="0.25">
      <c r="B134" s="13"/>
      <c r="C134" s="393"/>
      <c r="D134" s="14"/>
      <c r="E134" s="14"/>
      <c r="F134" s="393"/>
      <c r="G134" s="204"/>
      <c r="H134" s="106"/>
      <c r="I134" s="364"/>
      <c r="J134" s="46"/>
      <c r="K134" s="33"/>
      <c r="L134" s="34"/>
    </row>
    <row r="135" spans="2:12" ht="15.75" x14ac:dyDescent="0.25">
      <c r="B135" s="13"/>
      <c r="C135" s="393"/>
      <c r="D135" s="14"/>
      <c r="E135" s="14"/>
      <c r="F135" s="393"/>
      <c r="G135" s="14"/>
      <c r="H135" s="106"/>
      <c r="I135" s="364"/>
      <c r="J135" s="45"/>
      <c r="K135" s="28"/>
      <c r="L135" s="29"/>
    </row>
    <row r="136" spans="2:12" ht="15.75" x14ac:dyDescent="0.25">
      <c r="B136" s="13"/>
      <c r="C136" s="393"/>
      <c r="D136" s="14"/>
      <c r="E136" s="14"/>
      <c r="F136" s="393"/>
      <c r="G136" s="14"/>
      <c r="H136" s="106"/>
      <c r="I136" s="364"/>
      <c r="J136" s="46"/>
      <c r="K136" s="33"/>
      <c r="L136" s="34"/>
    </row>
    <row r="137" spans="2:12" x14ac:dyDescent="0.25">
      <c r="B137" s="13"/>
      <c r="D137" s="14"/>
      <c r="E137" s="14"/>
      <c r="F137" s="393"/>
      <c r="G137" s="381"/>
      <c r="H137" s="381"/>
      <c r="J137" s="368"/>
      <c r="L137" s="31"/>
    </row>
    <row r="138" spans="2:12" x14ac:dyDescent="0.25">
      <c r="B138" s="13"/>
      <c r="C138" s="367"/>
      <c r="D138" s="14"/>
      <c r="E138" s="14"/>
      <c r="F138" s="14"/>
      <c r="G138" s="14"/>
      <c r="H138" s="14"/>
      <c r="J138" s="45"/>
      <c r="K138" s="28"/>
      <c r="L138" s="29"/>
    </row>
    <row r="139" spans="2:12" x14ac:dyDescent="0.25">
      <c r="C139" s="35"/>
      <c r="J139" s="46"/>
      <c r="K139" s="33"/>
      <c r="L139" s="34"/>
    </row>
    <row r="140" spans="2:12" x14ac:dyDescent="0.25">
      <c r="B140" s="11" t="s">
        <v>566</v>
      </c>
      <c r="C140" s="35"/>
    </row>
    <row r="141" spans="2:12" ht="15.75" x14ac:dyDescent="0.25">
      <c r="B141" s="14" t="s">
        <v>319</v>
      </c>
      <c r="C141" s="106"/>
      <c r="E141" s="14" t="s">
        <v>567</v>
      </c>
      <c r="F141" s="106"/>
      <c r="J141" s="364"/>
    </row>
    <row r="142" spans="2:12" ht="15.75" x14ac:dyDescent="0.25">
      <c r="B142" s="14" t="s">
        <v>568</v>
      </c>
      <c r="C142" s="106"/>
      <c r="E142" s="14" t="s">
        <v>569</v>
      </c>
      <c r="F142" s="106"/>
      <c r="I142" s="366"/>
      <c r="J142" s="364"/>
    </row>
    <row r="143" spans="2:12" ht="15.75" x14ac:dyDescent="0.25">
      <c r="B143" s="14" t="s">
        <v>570</v>
      </c>
      <c r="C143" s="106"/>
      <c r="E143" s="14" t="s">
        <v>571</v>
      </c>
      <c r="F143" s="106"/>
      <c r="I143" s="366"/>
      <c r="J143" s="364"/>
    </row>
    <row r="144" spans="2:12" ht="15.75" x14ac:dyDescent="0.25">
      <c r="B144" s="14" t="s">
        <v>575</v>
      </c>
      <c r="C144" s="106"/>
      <c r="E144" s="14" t="s">
        <v>573</v>
      </c>
      <c r="F144" s="106"/>
      <c r="H144" s="365"/>
      <c r="J144" s="364"/>
    </row>
    <row r="145" spans="1:10" x14ac:dyDescent="0.25">
      <c r="C145" s="35"/>
      <c r="J145" s="364"/>
    </row>
    <row r="146" spans="1:10" x14ac:dyDescent="0.25">
      <c r="C146" s="35"/>
      <c r="J146" s="364"/>
    </row>
    <row r="147" spans="1:10" x14ac:dyDescent="0.25">
      <c r="C147" s="35"/>
      <c r="J147" s="364"/>
    </row>
    <row r="148" spans="1:10" x14ac:dyDescent="0.25">
      <c r="C148" s="35"/>
      <c r="J148" s="364"/>
    </row>
    <row r="149" spans="1:10" x14ac:dyDescent="0.25">
      <c r="C149" s="35"/>
    </row>
    <row r="150" spans="1:10" x14ac:dyDescent="0.25">
      <c r="C150" s="35"/>
      <c r="J150" s="364"/>
    </row>
    <row r="151" spans="1:10" x14ac:dyDescent="0.25">
      <c r="J151" s="364"/>
    </row>
    <row r="152" spans="1:10" x14ac:dyDescent="0.25">
      <c r="A152" s="19"/>
      <c r="B152" s="20" t="s">
        <v>246</v>
      </c>
      <c r="C152" s="19"/>
      <c r="I152" s="366"/>
      <c r="J152" s="364"/>
    </row>
    <row r="153" spans="1:10" x14ac:dyDescent="0.25">
      <c r="I153" s="366"/>
      <c r="J153" s="364"/>
    </row>
    <row r="155" spans="1:10" x14ac:dyDescent="0.25">
      <c r="B155" s="14" t="s">
        <v>49</v>
      </c>
      <c r="C155" s="393"/>
      <c r="E155" s="216"/>
    </row>
    <row r="156" spans="1:10" x14ac:dyDescent="0.25">
      <c r="B156" s="14" t="s">
        <v>50</v>
      </c>
      <c r="C156" s="393"/>
      <c r="E156" s="217"/>
    </row>
    <row r="157" spans="1:10" x14ac:dyDescent="0.25">
      <c r="B157" s="14" t="s">
        <v>51</v>
      </c>
      <c r="C157" s="393"/>
    </row>
    <row r="158" spans="1:10" ht="15.75" x14ac:dyDescent="0.25">
      <c r="A158" s="10">
        <v>2022</v>
      </c>
      <c r="B158" s="14" t="s">
        <v>52</v>
      </c>
      <c r="C158" s="215">
        <f>-C157+A158</f>
        <v>2022</v>
      </c>
    </row>
    <row r="159" spans="1:10" x14ac:dyDescent="0.25">
      <c r="B159" s="14" t="s">
        <v>53</v>
      </c>
      <c r="C159" s="393"/>
    </row>
    <row r="160" spans="1:10" ht="15.75" x14ac:dyDescent="0.25">
      <c r="B160" s="14" t="s">
        <v>54</v>
      </c>
      <c r="C160" s="106"/>
    </row>
    <row r="161" spans="2:10" ht="15.75" x14ac:dyDescent="0.25">
      <c r="B161" s="14" t="s">
        <v>55</v>
      </c>
      <c r="C161" s="106"/>
    </row>
    <row r="163" spans="2:10" x14ac:dyDescent="0.25">
      <c r="B163" s="13" t="s">
        <v>247</v>
      </c>
      <c r="C163" s="348"/>
      <c r="E163" s="13" t="s">
        <v>248</v>
      </c>
      <c r="F163" s="14"/>
      <c r="G163" s="349" t="s">
        <v>620</v>
      </c>
      <c r="H163" s="359"/>
      <c r="I163" s="359"/>
      <c r="J163" s="359"/>
    </row>
    <row r="164" spans="2:10" x14ac:dyDescent="0.25">
      <c r="B164" s="14" t="s">
        <v>5</v>
      </c>
      <c r="C164" s="367"/>
      <c r="E164" s="14" t="s">
        <v>249</v>
      </c>
      <c r="F164" s="105"/>
      <c r="G164" s="350"/>
      <c r="H164" s="351" t="s">
        <v>621</v>
      </c>
      <c r="I164" s="352"/>
      <c r="J164" s="353"/>
    </row>
    <row r="165" spans="2:10" x14ac:dyDescent="0.25">
      <c r="B165" s="14" t="s">
        <v>250</v>
      </c>
      <c r="C165" s="367"/>
      <c r="E165" s="14" t="s">
        <v>251</v>
      </c>
      <c r="F165" s="14"/>
      <c r="G165" s="350"/>
      <c r="H165" s="351" t="s">
        <v>622</v>
      </c>
      <c r="I165" s="352"/>
      <c r="J165" s="353"/>
    </row>
    <row r="166" spans="2:10" x14ac:dyDescent="0.25">
      <c r="G166" s="350"/>
      <c r="H166" s="351" t="s">
        <v>623</v>
      </c>
      <c r="I166" s="352"/>
      <c r="J166" s="353"/>
    </row>
    <row r="167" spans="2:10" ht="15.75" x14ac:dyDescent="0.25">
      <c r="E167" s="14" t="s">
        <v>93</v>
      </c>
      <c r="F167" s="222"/>
      <c r="G167" s="193" t="s">
        <v>534</v>
      </c>
    </row>
    <row r="168" spans="2:10" ht="15.75" x14ac:dyDescent="0.25">
      <c r="B168" s="14" t="s">
        <v>87</v>
      </c>
      <c r="C168" s="106"/>
      <c r="E168" s="14" t="s">
        <v>94</v>
      </c>
      <c r="F168" s="106"/>
    </row>
    <row r="169" spans="2:10" ht="15.75" x14ac:dyDescent="0.25">
      <c r="B169" s="14" t="s">
        <v>86</v>
      </c>
      <c r="C169" s="106"/>
      <c r="E169" s="14" t="s">
        <v>95</v>
      </c>
      <c r="F169" s="106"/>
    </row>
    <row r="170" spans="2:10" ht="15.75" x14ac:dyDescent="0.25">
      <c r="B170" s="14" t="s">
        <v>88</v>
      </c>
      <c r="C170" s="106"/>
      <c r="E170" s="14" t="s">
        <v>96</v>
      </c>
      <c r="F170" s="106"/>
    </row>
    <row r="171" spans="2:10" ht="15.75" x14ac:dyDescent="0.25">
      <c r="B171" s="14" t="s">
        <v>89</v>
      </c>
      <c r="C171" s="106"/>
      <c r="E171" s="14" t="s">
        <v>97</v>
      </c>
      <c r="F171" s="106"/>
    </row>
    <row r="172" spans="2:10" ht="15.75" x14ac:dyDescent="0.25">
      <c r="B172" s="14" t="s">
        <v>90</v>
      </c>
      <c r="C172" s="106"/>
      <c r="E172" s="14" t="s">
        <v>98</v>
      </c>
      <c r="F172" s="106"/>
    </row>
    <row r="173" spans="2:10" ht="15.75" x14ac:dyDescent="0.25">
      <c r="B173" s="14" t="s">
        <v>91</v>
      </c>
      <c r="C173" s="106"/>
      <c r="D173" s="10" t="s">
        <v>252</v>
      </c>
      <c r="E173" s="14" t="s">
        <v>99</v>
      </c>
      <c r="F173" s="106"/>
    </row>
    <row r="174" spans="2:10" ht="15.75" x14ac:dyDescent="0.25">
      <c r="B174" s="14" t="s">
        <v>92</v>
      </c>
      <c r="C174" s="106"/>
    </row>
    <row r="175" spans="2:10" x14ac:dyDescent="0.25">
      <c r="C175" s="35"/>
    </row>
    <row r="176" spans="2:10" x14ac:dyDescent="0.25">
      <c r="B176" s="11" t="s">
        <v>23</v>
      </c>
      <c r="D176" s="360" t="s">
        <v>624</v>
      </c>
      <c r="E176" s="11" t="s">
        <v>625</v>
      </c>
      <c r="F176" s="360" t="s">
        <v>626</v>
      </c>
    </row>
    <row r="177" spans="2:6" x14ac:dyDescent="0.25">
      <c r="B177" s="14" t="s">
        <v>24</v>
      </c>
      <c r="C177" s="393"/>
      <c r="D177" s="10">
        <v>0</v>
      </c>
      <c r="E177" s="10">
        <v>0</v>
      </c>
      <c r="F177" s="10">
        <v>0</v>
      </c>
    </row>
    <row r="178" spans="2:6" x14ac:dyDescent="0.25">
      <c r="B178" s="14" t="s">
        <v>25</v>
      </c>
      <c r="C178" s="393"/>
      <c r="D178" s="10">
        <v>0</v>
      </c>
      <c r="E178" s="10">
        <v>0</v>
      </c>
      <c r="F178" s="10">
        <v>0</v>
      </c>
    </row>
    <row r="179" spans="2:6" x14ac:dyDescent="0.25">
      <c r="B179" s="14" t="s">
        <v>26</v>
      </c>
      <c r="C179" s="393"/>
      <c r="D179" s="10">
        <v>0</v>
      </c>
      <c r="E179" s="10">
        <v>0</v>
      </c>
      <c r="F179" s="10">
        <v>0</v>
      </c>
    </row>
    <row r="180" spans="2:6" x14ac:dyDescent="0.25">
      <c r="B180" s="14" t="s">
        <v>27</v>
      </c>
      <c r="C180" s="393"/>
      <c r="D180" s="10">
        <v>0</v>
      </c>
      <c r="E180" s="10">
        <v>0</v>
      </c>
      <c r="F180" s="10">
        <v>0</v>
      </c>
    </row>
    <row r="181" spans="2:6" x14ac:dyDescent="0.25">
      <c r="B181" s="14" t="s">
        <v>28</v>
      </c>
      <c r="C181" s="393"/>
      <c r="D181" s="10">
        <v>0</v>
      </c>
      <c r="E181" s="10">
        <v>0</v>
      </c>
      <c r="F181" s="10">
        <v>0</v>
      </c>
    </row>
    <row r="182" spans="2:6" x14ac:dyDescent="0.25">
      <c r="B182" s="14" t="s">
        <v>29</v>
      </c>
      <c r="C182" s="393"/>
      <c r="D182" s="10">
        <v>0</v>
      </c>
      <c r="E182" s="10">
        <v>0</v>
      </c>
      <c r="F182" s="10">
        <v>0</v>
      </c>
    </row>
    <row r="183" spans="2:6" x14ac:dyDescent="0.25">
      <c r="B183" s="14" t="s">
        <v>30</v>
      </c>
      <c r="C183" s="393"/>
      <c r="D183" s="10">
        <v>0</v>
      </c>
      <c r="E183" s="10">
        <v>0</v>
      </c>
      <c r="F183" s="10">
        <v>0</v>
      </c>
    </row>
    <row r="184" spans="2:6" x14ac:dyDescent="0.25">
      <c r="B184" s="14" t="s">
        <v>31</v>
      </c>
      <c r="C184" s="393"/>
      <c r="D184" s="10">
        <v>0</v>
      </c>
      <c r="E184" s="10">
        <v>0</v>
      </c>
      <c r="F184" s="10">
        <v>0</v>
      </c>
    </row>
    <row r="185" spans="2:6" x14ac:dyDescent="0.25">
      <c r="B185" s="14" t="s">
        <v>32</v>
      </c>
      <c r="C185" s="393"/>
      <c r="D185" s="10">
        <v>0</v>
      </c>
      <c r="E185" s="10">
        <v>0</v>
      </c>
      <c r="F185" s="10">
        <v>0</v>
      </c>
    </row>
    <row r="186" spans="2:6" x14ac:dyDescent="0.25">
      <c r="B186" s="14" t="s">
        <v>33</v>
      </c>
      <c r="C186" s="393"/>
      <c r="D186" s="10">
        <v>0</v>
      </c>
      <c r="E186" s="10">
        <v>0</v>
      </c>
      <c r="F186" s="10">
        <v>0</v>
      </c>
    </row>
    <row r="187" spans="2:6" x14ac:dyDescent="0.25">
      <c r="B187" s="221" t="s">
        <v>561</v>
      </c>
      <c r="C187" s="393"/>
      <c r="D187" s="10">
        <v>0</v>
      </c>
      <c r="E187" s="10">
        <v>0</v>
      </c>
      <c r="F187" s="10">
        <v>0</v>
      </c>
    </row>
    <row r="188" spans="2:6" x14ac:dyDescent="0.25">
      <c r="B188" s="14" t="s">
        <v>34</v>
      </c>
      <c r="C188" s="393"/>
      <c r="D188" s="10">
        <v>0</v>
      </c>
      <c r="E188" s="10">
        <v>0</v>
      </c>
      <c r="F188" s="10">
        <v>0</v>
      </c>
    </row>
    <row r="189" spans="2:6" x14ac:dyDescent="0.25">
      <c r="B189" s="14" t="s">
        <v>35</v>
      </c>
      <c r="C189" s="393"/>
      <c r="D189" s="10">
        <v>0</v>
      </c>
      <c r="E189" s="10">
        <v>0</v>
      </c>
      <c r="F189" s="10">
        <v>0</v>
      </c>
    </row>
    <row r="190" spans="2:6" ht="30" x14ac:dyDescent="0.25">
      <c r="B190" s="102" t="s">
        <v>301</v>
      </c>
      <c r="C190" s="204"/>
      <c r="D190" s="10">
        <v>0</v>
      </c>
      <c r="E190" s="10">
        <v>0</v>
      </c>
      <c r="F190" s="10">
        <v>0</v>
      </c>
    </row>
    <row r="191" spans="2:6" x14ac:dyDescent="0.25">
      <c r="B191" s="14" t="s">
        <v>36</v>
      </c>
      <c r="C191" s="393"/>
      <c r="D191" s="10">
        <v>0</v>
      </c>
      <c r="E191" s="10">
        <v>0</v>
      </c>
      <c r="F191" s="10">
        <v>0</v>
      </c>
    </row>
    <row r="192" spans="2:6" x14ac:dyDescent="0.25">
      <c r="B192" s="14" t="s">
        <v>300</v>
      </c>
      <c r="C192" s="204"/>
      <c r="D192" s="10">
        <v>0</v>
      </c>
      <c r="E192" s="10">
        <v>0</v>
      </c>
      <c r="F192" s="10">
        <v>0</v>
      </c>
    </row>
    <row r="194" spans="2:6" x14ac:dyDescent="0.25">
      <c r="B194" s="14" t="s">
        <v>253</v>
      </c>
      <c r="C194" s="358"/>
    </row>
    <row r="195" spans="2:6" x14ac:dyDescent="0.25">
      <c r="B195" s="14" t="s">
        <v>254</v>
      </c>
      <c r="C195" s="358"/>
    </row>
    <row r="197" spans="2:6" x14ac:dyDescent="0.25">
      <c r="B197" s="11" t="s">
        <v>117</v>
      </c>
    </row>
    <row r="198" spans="2:6" ht="15.75" x14ac:dyDescent="0.25">
      <c r="B198" s="14" t="s">
        <v>118</v>
      </c>
      <c r="C198" s="106"/>
      <c r="E198" s="14" t="s">
        <v>114</v>
      </c>
      <c r="F198" s="393"/>
    </row>
    <row r="199" spans="2:6" ht="15.75" x14ac:dyDescent="0.25">
      <c r="B199" s="101" t="s">
        <v>304</v>
      </c>
      <c r="C199" s="106"/>
      <c r="E199" s="14" t="s">
        <v>108</v>
      </c>
      <c r="F199" s="393"/>
    </row>
    <row r="200" spans="2:6" ht="15.75" x14ac:dyDescent="0.25">
      <c r="B200" s="14" t="s">
        <v>119</v>
      </c>
      <c r="C200" s="106"/>
      <c r="E200" s="14" t="s">
        <v>72</v>
      </c>
      <c r="F200" s="393"/>
    </row>
    <row r="201" spans="2:6" ht="15.75" x14ac:dyDescent="0.25">
      <c r="B201" s="14" t="s">
        <v>120</v>
      </c>
      <c r="C201" s="106"/>
    </row>
    <row r="202" spans="2:6" ht="15.75" x14ac:dyDescent="0.25">
      <c r="B202" s="14" t="s">
        <v>121</v>
      </c>
      <c r="C202" s="106"/>
    </row>
    <row r="203" spans="2:6" ht="15.75" x14ac:dyDescent="0.25">
      <c r="B203" s="101" t="s">
        <v>126</v>
      </c>
      <c r="C203" s="106"/>
    </row>
    <row r="205" spans="2:6" x14ac:dyDescent="0.25">
      <c r="B205" s="11" t="s">
        <v>255</v>
      </c>
    </row>
    <row r="206" spans="2:6" x14ac:dyDescent="0.25">
      <c r="C206" s="13" t="s">
        <v>256</v>
      </c>
      <c r="D206" s="13" t="s">
        <v>257</v>
      </c>
      <c r="E206" s="13" t="s">
        <v>48</v>
      </c>
    </row>
    <row r="207" spans="2:6" ht="15.75" x14ac:dyDescent="0.25">
      <c r="B207" s="25" t="s">
        <v>37</v>
      </c>
      <c r="C207" s="106"/>
      <c r="D207" s="106"/>
      <c r="E207" s="106"/>
    </row>
    <row r="208" spans="2:6" ht="15.75" x14ac:dyDescent="0.25">
      <c r="B208" s="14" t="s">
        <v>38</v>
      </c>
      <c r="C208" s="106"/>
      <c r="D208" s="106"/>
      <c r="E208" s="106"/>
    </row>
    <row r="209" spans="2:9" ht="15.75" x14ac:dyDescent="0.25">
      <c r="B209" s="14" t="s">
        <v>39</v>
      </c>
      <c r="C209" s="106"/>
      <c r="D209" s="106"/>
      <c r="E209" s="106"/>
    </row>
    <row r="210" spans="2:9" ht="15.75" x14ac:dyDescent="0.25">
      <c r="B210" s="14" t="str">
        <f>Formato!A138</f>
        <v>techos</v>
      </c>
      <c r="C210" s="106"/>
      <c r="D210" s="106"/>
      <c r="E210" s="106"/>
    </row>
    <row r="211" spans="2:9" ht="15.75" x14ac:dyDescent="0.25">
      <c r="B211" s="14" t="str">
        <f>Formato!A139</f>
        <v>Ventanería</v>
      </c>
      <c r="C211" s="106"/>
      <c r="D211" s="106"/>
      <c r="E211" s="106"/>
    </row>
    <row r="212" spans="2:9" ht="15.75" x14ac:dyDescent="0.25">
      <c r="B212" s="14" t="s">
        <v>40</v>
      </c>
      <c r="C212" s="106"/>
      <c r="D212" s="106"/>
      <c r="E212" s="106"/>
    </row>
    <row r="213" spans="2:9" ht="15.75" x14ac:dyDescent="0.25">
      <c r="B213" s="14" t="s">
        <v>31</v>
      </c>
      <c r="C213" s="106"/>
      <c r="D213" s="106"/>
      <c r="E213" s="106"/>
    </row>
    <row r="215" spans="2:9" x14ac:dyDescent="0.25">
      <c r="B215" s="11" t="s">
        <v>63</v>
      </c>
    </row>
    <row r="216" spans="2:9" ht="15.75" x14ac:dyDescent="0.25">
      <c r="B216" s="14" t="s">
        <v>57</v>
      </c>
      <c r="C216" s="106"/>
    </row>
    <row r="217" spans="2:9" ht="15.75" x14ac:dyDescent="0.25">
      <c r="B217" s="14" t="s">
        <v>58</v>
      </c>
      <c r="C217" s="106"/>
    </row>
    <row r="218" spans="2:9" ht="15.75" x14ac:dyDescent="0.25">
      <c r="B218" s="14" t="s">
        <v>59</v>
      </c>
      <c r="C218" s="106"/>
    </row>
    <row r="219" spans="2:9" ht="15.75" x14ac:dyDescent="0.25">
      <c r="B219" s="14" t="s">
        <v>60</v>
      </c>
      <c r="C219" s="106"/>
    </row>
    <row r="220" spans="2:9" ht="15.75" x14ac:dyDescent="0.25">
      <c r="B220" s="14" t="s">
        <v>61</v>
      </c>
      <c r="C220" s="106"/>
    </row>
    <row r="221" spans="2:9" ht="15.75" x14ac:dyDescent="0.25">
      <c r="B221" s="14" t="s">
        <v>62</v>
      </c>
      <c r="C221" s="106">
        <f>+C220*C219*C155</f>
        <v>0</v>
      </c>
    </row>
    <row r="223" spans="2:9" x14ac:dyDescent="0.25">
      <c r="B223" s="11" t="s">
        <v>258</v>
      </c>
      <c r="H223" s="10" t="s">
        <v>259</v>
      </c>
    </row>
    <row r="224" spans="2:9" x14ac:dyDescent="0.25">
      <c r="B224" s="14" t="s">
        <v>64</v>
      </c>
      <c r="C224" s="397"/>
      <c r="E224" s="14" t="s">
        <v>73</v>
      </c>
      <c r="F224" s="397"/>
      <c r="H224" s="13" t="s">
        <v>79</v>
      </c>
      <c r="I224" s="397"/>
    </row>
    <row r="225" spans="1:9" x14ac:dyDescent="0.25">
      <c r="B225" s="14" t="s">
        <v>65</v>
      </c>
      <c r="C225" s="397"/>
      <c r="E225" s="14" t="s">
        <v>74</v>
      </c>
      <c r="F225" s="397"/>
      <c r="H225" s="13" t="s">
        <v>80</v>
      </c>
      <c r="I225" s="397"/>
    </row>
    <row r="226" spans="1:9" x14ac:dyDescent="0.25">
      <c r="B226" s="14" t="s">
        <v>66</v>
      </c>
      <c r="C226" s="397"/>
      <c r="E226" s="14" t="s">
        <v>75</v>
      </c>
      <c r="F226" s="397"/>
      <c r="H226" s="13" t="s">
        <v>81</v>
      </c>
      <c r="I226" s="397"/>
    </row>
    <row r="227" spans="1:9" x14ac:dyDescent="0.25">
      <c r="B227" s="14" t="s">
        <v>67</v>
      </c>
      <c r="C227" s="397"/>
      <c r="E227" s="14" t="s">
        <v>76</v>
      </c>
      <c r="F227" s="397"/>
      <c r="H227" s="13" t="s">
        <v>82</v>
      </c>
      <c r="I227" s="397"/>
    </row>
    <row r="228" spans="1:9" x14ac:dyDescent="0.25">
      <c r="B228" s="14" t="s">
        <v>68</v>
      </c>
      <c r="C228" s="397"/>
      <c r="E228" s="14" t="s">
        <v>77</v>
      </c>
      <c r="F228" s="397"/>
      <c r="H228" s="13" t="s">
        <v>83</v>
      </c>
      <c r="I228" s="397"/>
    </row>
    <row r="229" spans="1:9" x14ac:dyDescent="0.25">
      <c r="B229" s="14" t="s">
        <v>69</v>
      </c>
      <c r="C229" s="397"/>
      <c r="E229" s="101" t="s">
        <v>85</v>
      </c>
      <c r="F229" s="397"/>
      <c r="H229" s="13" t="s">
        <v>84</v>
      </c>
      <c r="I229" s="397"/>
    </row>
    <row r="230" spans="1:9" x14ac:dyDescent="0.25">
      <c r="B230" s="14" t="s">
        <v>70</v>
      </c>
      <c r="C230" s="397"/>
      <c r="E230" s="14" t="s">
        <v>78</v>
      </c>
      <c r="F230" s="397"/>
    </row>
    <row r="231" spans="1:9" x14ac:dyDescent="0.25">
      <c r="B231" s="14" t="s">
        <v>71</v>
      </c>
      <c r="C231" s="397"/>
      <c r="E231" s="101" t="s">
        <v>303</v>
      </c>
      <c r="F231" s="397"/>
    </row>
    <row r="232" spans="1:9" x14ac:dyDescent="0.25">
      <c r="B232" s="14" t="s">
        <v>72</v>
      </c>
      <c r="C232" s="397"/>
      <c r="E232" s="13" t="s">
        <v>260</v>
      </c>
      <c r="F232" s="397"/>
      <c r="G232" s="214"/>
    </row>
    <row r="233" spans="1:9" x14ac:dyDescent="0.25">
      <c r="B233" s="101" t="s">
        <v>302</v>
      </c>
      <c r="C233" s="397"/>
    </row>
    <row r="235" spans="1:9" x14ac:dyDescent="0.25">
      <c r="A235" s="19"/>
      <c r="B235" s="20" t="s">
        <v>130</v>
      </c>
      <c r="C235" s="19"/>
    </row>
    <row r="238" spans="1:9" x14ac:dyDescent="0.25">
      <c r="B238" s="11" t="s">
        <v>261</v>
      </c>
    </row>
    <row r="239" spans="1:9" x14ac:dyDescent="0.25">
      <c r="B239" s="14"/>
    </row>
    <row r="241" spans="2:9" x14ac:dyDescent="0.25">
      <c r="B241" s="47" t="s">
        <v>544</v>
      </c>
      <c r="C241" s="11"/>
      <c r="D241" s="11"/>
      <c r="E241" s="11"/>
    </row>
    <row r="242" spans="2:9" x14ac:dyDescent="0.25">
      <c r="B242" s="503"/>
      <c r="C242" s="504"/>
      <c r="D242" s="504"/>
      <c r="E242" s="504"/>
      <c r="F242" s="504"/>
      <c r="G242" s="504"/>
      <c r="H242" s="504"/>
      <c r="I242" s="504"/>
    </row>
    <row r="243" spans="2:9" x14ac:dyDescent="0.25">
      <c r="B243" s="504"/>
      <c r="C243" s="504"/>
      <c r="D243" s="504"/>
      <c r="E243" s="504"/>
      <c r="F243" s="504"/>
      <c r="G243" s="504"/>
      <c r="H243" s="504"/>
      <c r="I243" s="504"/>
    </row>
    <row r="244" spans="2:9" x14ac:dyDescent="0.25">
      <c r="B244" s="504"/>
      <c r="C244" s="504"/>
      <c r="D244" s="504"/>
      <c r="E244" s="504"/>
      <c r="F244" s="504"/>
      <c r="G244" s="504"/>
      <c r="H244" s="504"/>
      <c r="I244" s="504"/>
    </row>
    <row r="245" spans="2:9" x14ac:dyDescent="0.25">
      <c r="B245" s="504"/>
      <c r="C245" s="504"/>
      <c r="D245" s="504"/>
      <c r="E245" s="504"/>
      <c r="F245" s="504"/>
      <c r="G245" s="504"/>
      <c r="H245" s="504"/>
      <c r="I245" s="504"/>
    </row>
    <row r="246" spans="2:9" x14ac:dyDescent="0.25">
      <c r="B246" s="504"/>
      <c r="C246" s="504"/>
      <c r="D246" s="504"/>
      <c r="E246" s="504"/>
      <c r="F246" s="504"/>
      <c r="G246" s="504"/>
      <c r="H246" s="504"/>
      <c r="I246" s="504"/>
    </row>
    <row r="247" spans="2:9" x14ac:dyDescent="0.25">
      <c r="B247" s="504"/>
      <c r="C247" s="504"/>
      <c r="D247" s="504"/>
      <c r="E247" s="504"/>
      <c r="F247" s="504"/>
      <c r="G247" s="504"/>
      <c r="H247" s="504"/>
      <c r="I247" s="504"/>
    </row>
    <row r="248" spans="2:9" x14ac:dyDescent="0.25">
      <c r="B248" s="504"/>
      <c r="C248" s="504"/>
      <c r="D248" s="504"/>
      <c r="E248" s="504"/>
      <c r="F248" s="504"/>
      <c r="G248" s="504"/>
      <c r="H248" s="504"/>
      <c r="I248" s="504"/>
    </row>
    <row r="249" spans="2:9" x14ac:dyDescent="0.25">
      <c r="B249" s="504"/>
      <c r="C249" s="504"/>
      <c r="D249" s="504"/>
      <c r="E249" s="504"/>
      <c r="F249" s="504"/>
      <c r="G249" s="504"/>
      <c r="H249" s="504"/>
      <c r="I249" s="504"/>
    </row>
    <row r="250" spans="2:9" x14ac:dyDescent="0.25">
      <c r="B250" s="220" t="s">
        <v>562</v>
      </c>
    </row>
    <row r="251" spans="2:9" x14ac:dyDescent="0.25">
      <c r="B251" s="193" t="s">
        <v>545</v>
      </c>
    </row>
    <row r="252" spans="2:9" x14ac:dyDescent="0.25">
      <c r="B252" s="193"/>
    </row>
    <row r="253" spans="2:9" x14ac:dyDescent="0.25">
      <c r="B253" s="193"/>
    </row>
    <row r="254" spans="2:9" x14ac:dyDescent="0.25">
      <c r="B254" s="193"/>
    </row>
    <row r="255" spans="2:9" x14ac:dyDescent="0.25">
      <c r="B255" s="47" t="s">
        <v>262</v>
      </c>
      <c r="C255" s="11"/>
      <c r="D255" s="11"/>
      <c r="E255" s="11"/>
    </row>
    <row r="256" spans="2:9" x14ac:dyDescent="0.25">
      <c r="B256" s="516"/>
      <c r="C256" s="518"/>
      <c r="D256" s="518"/>
      <c r="E256" s="518"/>
      <c r="F256" s="518"/>
      <c r="G256" s="518"/>
      <c r="H256" s="518"/>
    </row>
    <row r="257" spans="2:8" x14ac:dyDescent="0.25">
      <c r="B257" s="518"/>
      <c r="C257" s="518"/>
      <c r="D257" s="518"/>
      <c r="E257" s="518"/>
      <c r="F257" s="518"/>
      <c r="G257" s="518"/>
      <c r="H257" s="518"/>
    </row>
    <row r="258" spans="2:8" x14ac:dyDescent="0.25">
      <c r="B258" s="518"/>
      <c r="C258" s="518"/>
      <c r="D258" s="518"/>
      <c r="E258" s="518"/>
      <c r="F258" s="518"/>
      <c r="G258" s="518"/>
      <c r="H258" s="518"/>
    </row>
    <row r="259" spans="2:8" x14ac:dyDescent="0.25">
      <c r="B259" s="518"/>
      <c r="C259" s="518"/>
      <c r="D259" s="518"/>
      <c r="E259" s="518"/>
      <c r="F259" s="518"/>
      <c r="G259" s="518"/>
      <c r="H259" s="518"/>
    </row>
    <row r="260" spans="2:8" x14ac:dyDescent="0.25">
      <c r="B260" s="518"/>
      <c r="C260" s="518"/>
      <c r="D260" s="518"/>
      <c r="E260" s="518"/>
      <c r="F260" s="518"/>
      <c r="G260" s="518"/>
      <c r="H260" s="518"/>
    </row>
    <row r="261" spans="2:8" x14ac:dyDescent="0.25">
      <c r="B261" s="518"/>
      <c r="C261" s="518"/>
      <c r="D261" s="518"/>
      <c r="E261" s="518"/>
      <c r="F261" s="518"/>
      <c r="G261" s="518"/>
      <c r="H261" s="518"/>
    </row>
    <row r="262" spans="2:8" x14ac:dyDescent="0.25">
      <c r="B262" s="518"/>
      <c r="C262" s="518"/>
      <c r="D262" s="518"/>
      <c r="E262" s="518"/>
      <c r="F262" s="518"/>
      <c r="G262" s="518"/>
      <c r="H262" s="518"/>
    </row>
    <row r="263" spans="2:8" x14ac:dyDescent="0.25">
      <c r="B263" s="518"/>
      <c r="C263" s="518"/>
      <c r="D263" s="518"/>
      <c r="E263" s="518"/>
      <c r="F263" s="518"/>
      <c r="G263" s="518"/>
      <c r="H263" s="518"/>
    </row>
    <row r="266" spans="2:8" x14ac:dyDescent="0.25">
      <c r="B266" s="48" t="s">
        <v>263</v>
      </c>
    </row>
    <row r="267" spans="2:8" x14ac:dyDescent="0.25">
      <c r="C267" s="11"/>
      <c r="D267" s="11"/>
    </row>
    <row r="268" spans="2:8" x14ac:dyDescent="0.25">
      <c r="B268" s="516"/>
      <c r="C268" s="519"/>
      <c r="D268" s="519"/>
      <c r="E268" s="519"/>
      <c r="F268" s="519"/>
      <c r="G268" s="519"/>
      <c r="H268" s="519"/>
    </row>
    <row r="269" spans="2:8" x14ac:dyDescent="0.25">
      <c r="B269" s="519"/>
      <c r="C269" s="519"/>
      <c r="D269" s="519"/>
      <c r="E269" s="519"/>
      <c r="F269" s="519"/>
      <c r="G269" s="519"/>
      <c r="H269" s="519"/>
    </row>
    <row r="270" spans="2:8" x14ac:dyDescent="0.25">
      <c r="B270" s="519"/>
      <c r="C270" s="519"/>
      <c r="D270" s="519"/>
      <c r="E270" s="519"/>
      <c r="F270" s="519"/>
      <c r="G270" s="519"/>
      <c r="H270" s="519"/>
    </row>
    <row r="271" spans="2:8" x14ac:dyDescent="0.25">
      <c r="B271" s="519"/>
      <c r="C271" s="519"/>
      <c r="D271" s="519"/>
      <c r="E271" s="519"/>
      <c r="F271" s="519"/>
      <c r="G271" s="519"/>
      <c r="H271" s="519"/>
    </row>
    <row r="272" spans="2:8" x14ac:dyDescent="0.25">
      <c r="B272" s="519"/>
      <c r="C272" s="519"/>
      <c r="D272" s="519"/>
      <c r="E272" s="519"/>
      <c r="F272" s="519"/>
      <c r="G272" s="519"/>
      <c r="H272" s="519"/>
    </row>
    <row r="273" spans="1:9" x14ac:dyDescent="0.25">
      <c r="B273" s="519"/>
      <c r="C273" s="519"/>
      <c r="D273" s="519"/>
      <c r="E273" s="519"/>
      <c r="F273" s="519"/>
      <c r="G273" s="519"/>
      <c r="H273" s="519"/>
    </row>
    <row r="274" spans="1:9" x14ac:dyDescent="0.25">
      <c r="B274" s="519"/>
      <c r="C274" s="519"/>
      <c r="D274" s="519"/>
      <c r="E274" s="519"/>
      <c r="F274" s="519"/>
      <c r="G274" s="519"/>
      <c r="H274" s="519"/>
    </row>
    <row r="275" spans="1:9" x14ac:dyDescent="0.25">
      <c r="B275" s="519"/>
      <c r="C275" s="519"/>
      <c r="D275" s="519"/>
      <c r="E275" s="519"/>
      <c r="F275" s="519"/>
      <c r="G275" s="519"/>
      <c r="H275" s="519"/>
    </row>
    <row r="276" spans="1:9" x14ac:dyDescent="0.25">
      <c r="C276" s="49"/>
    </row>
    <row r="278" spans="1:9" x14ac:dyDescent="0.25">
      <c r="A278" s="19"/>
      <c r="B278" s="20" t="s">
        <v>140</v>
      </c>
      <c r="C278" s="19"/>
    </row>
    <row r="280" spans="1:9" x14ac:dyDescent="0.25">
      <c r="B280" s="13" t="s">
        <v>264</v>
      </c>
      <c r="C280" s="14"/>
    </row>
    <row r="281" spans="1:9" x14ac:dyDescent="0.25">
      <c r="H281" s="11"/>
    </row>
    <row r="282" spans="1:9" x14ac:dyDescent="0.25">
      <c r="B282" s="13" t="s">
        <v>100</v>
      </c>
      <c r="C282" s="110" t="s">
        <v>311</v>
      </c>
    </row>
    <row r="285" spans="1:9" x14ac:dyDescent="0.25">
      <c r="B285" s="48" t="s">
        <v>122</v>
      </c>
      <c r="C285" s="50"/>
      <c r="D285" s="50"/>
    </row>
    <row r="286" spans="1:9" ht="34.15" customHeight="1" x14ac:dyDescent="0.25">
      <c r="B286" s="502"/>
      <c r="C286" s="502"/>
      <c r="D286" s="502"/>
      <c r="E286" s="502"/>
      <c r="F286" s="502"/>
      <c r="G286" s="502"/>
      <c r="H286" s="502"/>
      <c r="I286" s="502"/>
    </row>
    <row r="287" spans="1:9" ht="34.15" customHeight="1" x14ac:dyDescent="0.25">
      <c r="B287" s="502"/>
      <c r="C287" s="502"/>
      <c r="D287" s="502"/>
      <c r="E287" s="502"/>
      <c r="F287" s="502"/>
      <c r="G287" s="502"/>
      <c r="H287" s="502"/>
      <c r="I287" s="502"/>
    </row>
    <row r="288" spans="1:9" ht="34.15" customHeight="1" x14ac:dyDescent="0.25">
      <c r="B288" s="502"/>
      <c r="C288" s="502"/>
      <c r="D288" s="502"/>
      <c r="E288" s="502"/>
      <c r="F288" s="502"/>
      <c r="G288" s="502"/>
      <c r="H288" s="502"/>
      <c r="I288" s="502"/>
    </row>
    <row r="289" spans="2:9" ht="34.15" customHeight="1" x14ac:dyDescent="0.25">
      <c r="B289" s="502"/>
      <c r="C289" s="502"/>
      <c r="D289" s="502"/>
      <c r="E289" s="502"/>
      <c r="F289" s="502"/>
      <c r="G289" s="502"/>
      <c r="H289" s="502"/>
      <c r="I289" s="502"/>
    </row>
    <row r="290" spans="2:9" ht="34.15" customHeight="1" x14ac:dyDescent="0.25">
      <c r="B290" s="502"/>
      <c r="C290" s="502"/>
      <c r="D290" s="502"/>
      <c r="E290" s="502"/>
      <c r="F290" s="502"/>
      <c r="G290" s="502"/>
      <c r="H290" s="502"/>
      <c r="I290" s="502"/>
    </row>
    <row r="291" spans="2:9" ht="19.899999999999999" customHeight="1" x14ac:dyDescent="0.25">
      <c r="B291" s="103"/>
      <c r="C291" s="103"/>
      <c r="D291" s="103"/>
      <c r="E291" s="103"/>
      <c r="F291" s="103"/>
    </row>
    <row r="292" spans="2:9" ht="19.899999999999999" customHeight="1" x14ac:dyDescent="0.25">
      <c r="B292" s="11" t="s">
        <v>22</v>
      </c>
    </row>
    <row r="293" spans="2:9" ht="30" customHeight="1" x14ac:dyDescent="0.25">
      <c r="B293" s="505"/>
      <c r="C293" s="505"/>
      <c r="D293" s="505"/>
      <c r="E293" s="505"/>
      <c r="F293" s="505"/>
      <c r="G293" s="505"/>
      <c r="H293" s="505"/>
      <c r="I293" s="505"/>
    </row>
    <row r="294" spans="2:9" ht="30" customHeight="1" x14ac:dyDescent="0.25">
      <c r="B294" s="505"/>
      <c r="C294" s="505"/>
      <c r="D294" s="505"/>
      <c r="E294" s="505"/>
      <c r="F294" s="505"/>
      <c r="G294" s="505"/>
      <c r="H294" s="505"/>
      <c r="I294" s="505"/>
    </row>
    <row r="295" spans="2:9" ht="30" customHeight="1" x14ac:dyDescent="0.25">
      <c r="B295" s="505"/>
      <c r="C295" s="505"/>
      <c r="D295" s="505"/>
      <c r="E295" s="505"/>
      <c r="F295" s="505"/>
      <c r="G295" s="505"/>
      <c r="H295" s="505"/>
      <c r="I295" s="505"/>
    </row>
    <row r="296" spans="2:9" s="11" customFormat="1" ht="30" customHeight="1" x14ac:dyDescent="0.25">
      <c r="B296" s="505"/>
      <c r="C296" s="505"/>
      <c r="D296" s="505"/>
      <c r="E296" s="505"/>
      <c r="F296" s="505"/>
      <c r="G296" s="505"/>
      <c r="H296" s="505"/>
      <c r="I296" s="505"/>
    </row>
    <row r="297" spans="2:9" s="11" customFormat="1" ht="30" customHeight="1" x14ac:dyDescent="0.25">
      <c r="B297" s="505"/>
      <c r="C297" s="505"/>
      <c r="D297" s="505"/>
      <c r="E297" s="505"/>
      <c r="F297" s="505"/>
      <c r="G297" s="505"/>
      <c r="H297" s="505"/>
      <c r="I297" s="505"/>
    </row>
    <row r="298" spans="2:9" s="11" customFormat="1" ht="19.899999999999999" customHeight="1" x14ac:dyDescent="0.25"/>
    <row r="299" spans="2:9" s="11" customFormat="1" ht="19.899999999999999" customHeight="1" x14ac:dyDescent="0.25">
      <c r="B299" s="11" t="s">
        <v>306</v>
      </c>
      <c r="C299" s="10"/>
      <c r="D299" s="10"/>
    </row>
    <row r="300" spans="2:9" s="11" customFormat="1" ht="19.899999999999999" customHeight="1" x14ac:dyDescent="0.25">
      <c r="B300" s="502"/>
      <c r="C300" s="502"/>
      <c r="D300" s="502"/>
      <c r="E300" s="502"/>
      <c r="F300" s="502"/>
      <c r="G300" s="502"/>
      <c r="H300" s="502"/>
      <c r="I300" s="502"/>
    </row>
    <row r="301" spans="2:9" s="11" customFormat="1" ht="19.899999999999999" customHeight="1" x14ac:dyDescent="0.25">
      <c r="B301" s="502"/>
      <c r="C301" s="502"/>
      <c r="D301" s="502"/>
      <c r="E301" s="502"/>
      <c r="F301" s="502"/>
      <c r="G301" s="502"/>
      <c r="H301" s="502"/>
      <c r="I301" s="502"/>
    </row>
    <row r="302" spans="2:9" s="11" customFormat="1" ht="19.899999999999999" customHeight="1" x14ac:dyDescent="0.25">
      <c r="B302" s="502"/>
      <c r="C302" s="502"/>
      <c r="D302" s="502"/>
      <c r="E302" s="502"/>
      <c r="F302" s="502"/>
      <c r="G302" s="502"/>
      <c r="H302" s="502"/>
      <c r="I302" s="502"/>
    </row>
    <row r="303" spans="2:9" s="11" customFormat="1" ht="19.899999999999999" customHeight="1" x14ac:dyDescent="0.25">
      <c r="B303" s="502"/>
      <c r="C303" s="502"/>
      <c r="D303" s="502"/>
      <c r="E303" s="502"/>
      <c r="F303" s="502"/>
      <c r="G303" s="502"/>
      <c r="H303" s="502"/>
      <c r="I303" s="502"/>
    </row>
    <row r="304" spans="2:9" s="11" customFormat="1" ht="19.899999999999999" customHeight="1" x14ac:dyDescent="0.25">
      <c r="B304" s="502"/>
      <c r="C304" s="502"/>
      <c r="D304" s="502"/>
      <c r="E304" s="502"/>
      <c r="F304" s="502"/>
      <c r="G304" s="502"/>
      <c r="H304" s="502"/>
      <c r="I304" s="502"/>
    </row>
    <row r="305" spans="2:9" s="11" customFormat="1" ht="19.899999999999999" customHeight="1" x14ac:dyDescent="0.25"/>
    <row r="306" spans="2:9" s="11" customFormat="1" ht="19.899999999999999" customHeight="1" x14ac:dyDescent="0.25">
      <c r="B306" s="114" t="s">
        <v>165</v>
      </c>
      <c r="C306" s="103"/>
      <c r="D306" s="103"/>
      <c r="E306" s="103"/>
      <c r="F306" s="103"/>
    </row>
    <row r="307" spans="2:9" s="11" customFormat="1" ht="19.899999999999999" customHeight="1" x14ac:dyDescent="0.25">
      <c r="B307" s="505"/>
      <c r="C307" s="505"/>
      <c r="D307" s="505"/>
      <c r="E307" s="505"/>
      <c r="F307" s="505"/>
      <c r="G307" s="505"/>
      <c r="H307" s="505"/>
      <c r="I307" s="505"/>
    </row>
    <row r="308" spans="2:9" s="11" customFormat="1" ht="19.899999999999999" customHeight="1" x14ac:dyDescent="0.25">
      <c r="B308" s="505"/>
      <c r="C308" s="505"/>
      <c r="D308" s="505"/>
      <c r="E308" s="505"/>
      <c r="F308" s="505"/>
      <c r="G308" s="505"/>
      <c r="H308" s="505"/>
      <c r="I308" s="505"/>
    </row>
    <row r="309" spans="2:9" s="11" customFormat="1" ht="19.899999999999999" customHeight="1" x14ac:dyDescent="0.25">
      <c r="B309" s="505"/>
      <c r="C309" s="505"/>
      <c r="D309" s="505"/>
      <c r="E309" s="505"/>
      <c r="F309" s="505"/>
      <c r="G309" s="505"/>
      <c r="H309" s="505"/>
      <c r="I309" s="505"/>
    </row>
    <row r="310" spans="2:9" s="11" customFormat="1" ht="19.899999999999999" customHeight="1" x14ac:dyDescent="0.25">
      <c r="B310" s="505"/>
      <c r="C310" s="505"/>
      <c r="D310" s="505"/>
      <c r="E310" s="505"/>
      <c r="F310" s="505"/>
      <c r="G310" s="505"/>
      <c r="H310" s="505"/>
      <c r="I310" s="505"/>
    </row>
    <row r="311" spans="2:9" s="11" customFormat="1" ht="19.899999999999999" customHeight="1" x14ac:dyDescent="0.25">
      <c r="B311" s="505"/>
      <c r="C311" s="505"/>
      <c r="D311" s="505"/>
      <c r="E311" s="505"/>
      <c r="F311" s="505"/>
      <c r="G311" s="505"/>
      <c r="H311" s="505"/>
      <c r="I311" s="505"/>
    </row>
    <row r="312" spans="2:9" s="11" customFormat="1" ht="19.899999999999999" customHeight="1" x14ac:dyDescent="0.25"/>
    <row r="313" spans="2:9" s="11" customFormat="1" ht="19.899999999999999" customHeight="1" x14ac:dyDescent="0.25">
      <c r="B313" s="11" t="s">
        <v>316</v>
      </c>
    </row>
    <row r="314" spans="2:9" s="11" customFormat="1" ht="19.899999999999999" customHeight="1" x14ac:dyDescent="0.25">
      <c r="B314" s="115" t="s">
        <v>317</v>
      </c>
      <c r="C314" s="115"/>
      <c r="D314" s="115"/>
    </row>
    <row r="315" spans="2:9" s="11" customFormat="1" ht="19.899999999999999" customHeight="1" x14ac:dyDescent="0.25">
      <c r="B315" s="506" t="str">
        <f>+CONCATENATE(B286,"
",B293,"
",B300,"
",B242,"
",B307)</f>
        <v xml:space="preserve">
</v>
      </c>
      <c r="C315" s="507"/>
      <c r="D315" s="507"/>
      <c r="E315" s="507"/>
      <c r="F315" s="507"/>
      <c r="G315" s="507"/>
      <c r="H315" s="507"/>
      <c r="I315" s="508"/>
    </row>
    <row r="316" spans="2:9" s="11" customFormat="1" ht="19.899999999999999" customHeight="1" x14ac:dyDescent="0.25">
      <c r="B316" s="509"/>
      <c r="C316" s="510"/>
      <c r="D316" s="510"/>
      <c r="E316" s="510"/>
      <c r="F316" s="510"/>
      <c r="G316" s="510"/>
      <c r="H316" s="510"/>
      <c r="I316" s="511"/>
    </row>
    <row r="317" spans="2:9" s="11" customFormat="1" ht="19.899999999999999" customHeight="1" x14ac:dyDescent="0.25">
      <c r="B317" s="509"/>
      <c r="C317" s="510"/>
      <c r="D317" s="510"/>
      <c r="E317" s="510"/>
      <c r="F317" s="510"/>
      <c r="G317" s="510"/>
      <c r="H317" s="510"/>
      <c r="I317" s="511"/>
    </row>
    <row r="318" spans="2:9" s="11" customFormat="1" ht="19.899999999999999" customHeight="1" x14ac:dyDescent="0.25">
      <c r="B318" s="509"/>
      <c r="C318" s="510"/>
      <c r="D318" s="510"/>
      <c r="E318" s="510"/>
      <c r="F318" s="510"/>
      <c r="G318" s="510"/>
      <c r="H318" s="510"/>
      <c r="I318" s="511"/>
    </row>
    <row r="319" spans="2:9" s="11" customFormat="1" ht="19.899999999999999" customHeight="1" x14ac:dyDescent="0.25">
      <c r="B319" s="509"/>
      <c r="C319" s="510"/>
      <c r="D319" s="510"/>
      <c r="E319" s="510"/>
      <c r="F319" s="510"/>
      <c r="G319" s="510"/>
      <c r="H319" s="510"/>
      <c r="I319" s="511"/>
    </row>
    <row r="320" spans="2:9" s="11" customFormat="1" ht="19.899999999999999" customHeight="1" x14ac:dyDescent="0.25">
      <c r="B320" s="509"/>
      <c r="C320" s="510"/>
      <c r="D320" s="510"/>
      <c r="E320" s="510"/>
      <c r="F320" s="510"/>
      <c r="G320" s="510"/>
      <c r="H320" s="510"/>
      <c r="I320" s="511"/>
    </row>
    <row r="321" spans="1:9" s="11" customFormat="1" ht="19.899999999999999" customHeight="1" x14ac:dyDescent="0.25">
      <c r="B321" s="509"/>
      <c r="C321" s="510"/>
      <c r="D321" s="510"/>
      <c r="E321" s="510"/>
      <c r="F321" s="510"/>
      <c r="G321" s="510"/>
      <c r="H321" s="510"/>
      <c r="I321" s="511"/>
    </row>
    <row r="322" spans="1:9" s="11" customFormat="1" ht="19.899999999999999" customHeight="1" x14ac:dyDescent="0.25">
      <c r="B322" s="509"/>
      <c r="C322" s="510"/>
      <c r="D322" s="510"/>
      <c r="E322" s="510"/>
      <c r="F322" s="510"/>
      <c r="G322" s="510"/>
      <c r="H322" s="510"/>
      <c r="I322" s="511"/>
    </row>
    <row r="323" spans="1:9" s="11" customFormat="1" ht="19.899999999999999" customHeight="1" x14ac:dyDescent="0.25">
      <c r="B323" s="509"/>
      <c r="C323" s="510"/>
      <c r="D323" s="510"/>
      <c r="E323" s="510"/>
      <c r="F323" s="510"/>
      <c r="G323" s="510"/>
      <c r="H323" s="510"/>
      <c r="I323" s="511"/>
    </row>
    <row r="324" spans="1:9" s="11" customFormat="1" ht="19.899999999999999" customHeight="1" x14ac:dyDescent="0.25">
      <c r="B324" s="509"/>
      <c r="C324" s="510"/>
      <c r="D324" s="510"/>
      <c r="E324" s="510"/>
      <c r="F324" s="510"/>
      <c r="G324" s="510"/>
      <c r="H324" s="510"/>
      <c r="I324" s="511"/>
    </row>
    <row r="325" spans="1:9" s="11" customFormat="1" ht="19.899999999999999" customHeight="1" x14ac:dyDescent="0.25">
      <c r="B325" s="509"/>
      <c r="C325" s="510"/>
      <c r="D325" s="510"/>
      <c r="E325" s="510"/>
      <c r="F325" s="510"/>
      <c r="G325" s="510"/>
      <c r="H325" s="510"/>
      <c r="I325" s="511"/>
    </row>
    <row r="326" spans="1:9" s="11" customFormat="1" ht="19.899999999999999" customHeight="1" x14ac:dyDescent="0.25">
      <c r="B326" s="509"/>
      <c r="C326" s="510"/>
      <c r="D326" s="510"/>
      <c r="E326" s="510"/>
      <c r="F326" s="510"/>
      <c r="G326" s="510"/>
      <c r="H326" s="510"/>
      <c r="I326" s="511"/>
    </row>
    <row r="327" spans="1:9" s="11" customFormat="1" ht="19.899999999999999" customHeight="1" x14ac:dyDescent="0.25">
      <c r="B327" s="509"/>
      <c r="C327" s="510"/>
      <c r="D327" s="510"/>
      <c r="E327" s="510"/>
      <c r="F327" s="510"/>
      <c r="G327" s="510"/>
      <c r="H327" s="510"/>
      <c r="I327" s="511"/>
    </row>
    <row r="328" spans="1:9" s="11" customFormat="1" ht="19.899999999999999" customHeight="1" x14ac:dyDescent="0.25">
      <c r="B328" s="509"/>
      <c r="C328" s="510"/>
      <c r="D328" s="510"/>
      <c r="E328" s="510"/>
      <c r="F328" s="510"/>
      <c r="G328" s="510"/>
      <c r="H328" s="510"/>
      <c r="I328" s="511"/>
    </row>
    <row r="329" spans="1:9" s="11" customFormat="1" ht="19.899999999999999" customHeight="1" x14ac:dyDescent="0.25">
      <c r="B329" s="509"/>
      <c r="C329" s="510"/>
      <c r="D329" s="510"/>
      <c r="E329" s="510"/>
      <c r="F329" s="510"/>
      <c r="G329" s="510"/>
      <c r="H329" s="510"/>
      <c r="I329" s="511"/>
    </row>
    <row r="330" spans="1:9" s="11" customFormat="1" ht="19.899999999999999" customHeight="1" x14ac:dyDescent="0.25">
      <c r="B330" s="509"/>
      <c r="C330" s="510"/>
      <c r="D330" s="510"/>
      <c r="E330" s="510"/>
      <c r="F330" s="510"/>
      <c r="G330" s="510"/>
      <c r="H330" s="510"/>
      <c r="I330" s="511"/>
    </row>
    <row r="331" spans="1:9" s="11" customFormat="1" ht="19.899999999999999" customHeight="1" x14ac:dyDescent="0.25">
      <c r="B331" s="509"/>
      <c r="C331" s="510"/>
      <c r="D331" s="510"/>
      <c r="E331" s="510"/>
      <c r="F331" s="510"/>
      <c r="G331" s="510"/>
      <c r="H331" s="510"/>
      <c r="I331" s="511"/>
    </row>
    <row r="332" spans="1:9" s="11" customFormat="1" ht="19.899999999999999" customHeight="1" x14ac:dyDescent="0.25">
      <c r="B332" s="512"/>
      <c r="C332" s="513"/>
      <c r="D332" s="513"/>
      <c r="E332" s="513"/>
      <c r="F332" s="513"/>
      <c r="G332" s="513"/>
      <c r="H332" s="513"/>
      <c r="I332" s="514"/>
    </row>
    <row r="333" spans="1:9" s="11" customFormat="1" x14ac:dyDescent="0.25"/>
    <row r="334" spans="1:9" s="11" customFormat="1" x14ac:dyDescent="0.25"/>
    <row r="335" spans="1:9" s="11" customFormat="1" x14ac:dyDescent="0.25"/>
    <row r="336" spans="1:9" x14ac:dyDescent="0.25">
      <c r="A336" s="19"/>
      <c r="B336" s="20" t="s">
        <v>265</v>
      </c>
      <c r="C336" s="19"/>
    </row>
    <row r="340" spans="1:18" x14ac:dyDescent="0.25">
      <c r="B340" s="11" t="s">
        <v>266</v>
      </c>
    </row>
    <row r="341" spans="1:18" ht="15.75" x14ac:dyDescent="0.25">
      <c r="B341" s="11"/>
      <c r="G341" s="220" t="s">
        <v>563</v>
      </c>
      <c r="H341" s="51">
        <v>0</v>
      </c>
    </row>
    <row r="342" spans="1:18" ht="45" x14ac:dyDescent="0.25">
      <c r="A342" s="52"/>
      <c r="B342" s="53" t="s">
        <v>134</v>
      </c>
      <c r="C342" s="53" t="s">
        <v>647</v>
      </c>
      <c r="D342" s="53" t="s">
        <v>2</v>
      </c>
      <c r="E342" s="53" t="s">
        <v>310</v>
      </c>
      <c r="F342" s="53" t="s">
        <v>1</v>
      </c>
      <c r="G342" s="53" t="s">
        <v>648</v>
      </c>
      <c r="H342" s="54" t="s">
        <v>652</v>
      </c>
      <c r="I342" s="53" t="s">
        <v>136</v>
      </c>
      <c r="J342" s="53" t="s">
        <v>653</v>
      </c>
      <c r="K342" s="378" t="s">
        <v>138</v>
      </c>
      <c r="L342" s="56" t="s">
        <v>41</v>
      </c>
      <c r="M342" s="57" t="s">
        <v>16</v>
      </c>
      <c r="N342" s="58" t="s">
        <v>649</v>
      </c>
      <c r="O342" s="53" t="s">
        <v>650</v>
      </c>
      <c r="P342" s="53" t="s">
        <v>140</v>
      </c>
      <c r="Q342" s="52"/>
      <c r="R342" s="52"/>
    </row>
    <row r="343" spans="1:18" ht="15.75" x14ac:dyDescent="0.25">
      <c r="A343" s="10">
        <v>1</v>
      </c>
      <c r="B343" s="199" t="s">
        <v>551</v>
      </c>
      <c r="C343" s="409"/>
      <c r="D343" s="394"/>
      <c r="E343" s="394"/>
      <c r="F343" s="398"/>
      <c r="G343" s="398"/>
      <c r="H343" s="59">
        <f t="shared" ref="H343" si="0">+G343*(1-$H$341)</f>
        <v>0</v>
      </c>
      <c r="I343" s="399"/>
      <c r="J343" s="60">
        <f>IF(I343=0, 0, +I343/H343)</f>
        <v>0</v>
      </c>
      <c r="K343" s="59"/>
      <c r="L343" s="104" t="s">
        <v>267</v>
      </c>
      <c r="M343" s="104" t="s">
        <v>267</v>
      </c>
      <c r="N343" s="104" t="s">
        <v>267</v>
      </c>
      <c r="O343" s="61"/>
      <c r="P343" s="62"/>
    </row>
    <row r="344" spans="1:18" ht="15.75" x14ac:dyDescent="0.25">
      <c r="A344" s="10">
        <v>2</v>
      </c>
      <c r="B344" s="199" t="s">
        <v>551</v>
      </c>
      <c r="C344" s="409"/>
      <c r="D344" s="394"/>
      <c r="E344" s="394"/>
      <c r="F344" s="398"/>
      <c r="G344" s="398"/>
      <c r="H344" s="59">
        <f>+G344*(1-$H$341)</f>
        <v>0</v>
      </c>
      <c r="I344" s="399"/>
      <c r="J344" s="60">
        <f t="shared" ref="J344:J349" si="1">IF(I344=0, 0, +I344/H344)</f>
        <v>0</v>
      </c>
      <c r="K344" s="206"/>
      <c r="L344" s="104" t="s">
        <v>267</v>
      </c>
      <c r="M344" s="104" t="s">
        <v>267</v>
      </c>
      <c r="N344" s="104" t="s">
        <v>267</v>
      </c>
      <c r="O344" s="108"/>
      <c r="P344" s="109"/>
      <c r="Q344" s="52"/>
      <c r="R344" s="52"/>
    </row>
    <row r="345" spans="1:18" ht="15.75" x14ac:dyDescent="0.25">
      <c r="A345" s="10">
        <v>3</v>
      </c>
      <c r="B345" s="199" t="s">
        <v>551</v>
      </c>
      <c r="C345" s="409"/>
      <c r="D345" s="394"/>
      <c r="E345" s="394"/>
      <c r="F345" s="398"/>
      <c r="G345" s="398"/>
      <c r="H345" s="59">
        <f>+G345*(1-$H$341)</f>
        <v>0</v>
      </c>
      <c r="I345" s="399"/>
      <c r="J345" s="60">
        <f t="shared" si="1"/>
        <v>0</v>
      </c>
      <c r="K345" s="206"/>
      <c r="L345" s="104" t="s">
        <v>267</v>
      </c>
      <c r="M345" s="104" t="s">
        <v>267</v>
      </c>
      <c r="N345" s="104" t="s">
        <v>267</v>
      </c>
      <c r="O345" s="108"/>
      <c r="P345" s="109"/>
    </row>
    <row r="346" spans="1:18" ht="15.75" x14ac:dyDescent="0.25">
      <c r="A346" s="10">
        <v>4</v>
      </c>
      <c r="B346" s="199" t="s">
        <v>551</v>
      </c>
      <c r="C346" s="409"/>
      <c r="D346" s="394"/>
      <c r="E346" s="394"/>
      <c r="F346" s="398"/>
      <c r="G346" s="398"/>
      <c r="H346" s="59">
        <f t="shared" ref="H346:H349" si="2">+G346*(1-$H$341)</f>
        <v>0</v>
      </c>
      <c r="I346" s="399"/>
      <c r="J346" s="60">
        <f t="shared" si="1"/>
        <v>0</v>
      </c>
      <c r="K346" s="206"/>
      <c r="L346" s="104" t="s">
        <v>267</v>
      </c>
      <c r="M346" s="104" t="s">
        <v>267</v>
      </c>
      <c r="N346" s="104" t="s">
        <v>267</v>
      </c>
      <c r="O346" s="108"/>
      <c r="P346" s="109"/>
      <c r="Q346" s="52"/>
      <c r="R346" s="52"/>
    </row>
    <row r="347" spans="1:18" ht="15.75" x14ac:dyDescent="0.25">
      <c r="A347" s="10">
        <v>5</v>
      </c>
      <c r="B347" s="199" t="s">
        <v>551</v>
      </c>
      <c r="C347" s="409"/>
      <c r="D347" s="394"/>
      <c r="E347" s="394"/>
      <c r="F347" s="398"/>
      <c r="G347" s="398"/>
      <c r="H347" s="59">
        <f t="shared" si="2"/>
        <v>0</v>
      </c>
      <c r="I347" s="400"/>
      <c r="J347" s="60">
        <f t="shared" si="1"/>
        <v>0</v>
      </c>
      <c r="K347" s="207"/>
      <c r="L347" s="104" t="s">
        <v>267</v>
      </c>
      <c r="M347" s="104" t="s">
        <v>267</v>
      </c>
      <c r="N347" s="104" t="s">
        <v>267</v>
      </c>
      <c r="O347" s="108"/>
      <c r="P347" s="109"/>
    </row>
    <row r="348" spans="1:18" ht="15.75" x14ac:dyDescent="0.25">
      <c r="A348" s="10">
        <v>6</v>
      </c>
      <c r="B348" s="199" t="s">
        <v>551</v>
      </c>
      <c r="C348" s="409"/>
      <c r="D348" s="394"/>
      <c r="E348" s="394"/>
      <c r="F348" s="398"/>
      <c r="G348" s="398"/>
      <c r="H348" s="59">
        <f t="shared" si="2"/>
        <v>0</v>
      </c>
      <c r="I348" s="399"/>
      <c r="J348" s="60">
        <f t="shared" si="1"/>
        <v>0</v>
      </c>
      <c r="K348" s="207"/>
      <c r="L348" s="104" t="s">
        <v>267</v>
      </c>
      <c r="M348" s="104" t="s">
        <v>267</v>
      </c>
      <c r="N348" s="104" t="s">
        <v>267</v>
      </c>
      <c r="O348" s="61"/>
      <c r="P348" s="62"/>
      <c r="Q348" s="52"/>
      <c r="R348" s="52"/>
    </row>
    <row r="349" spans="1:18" ht="15.75" x14ac:dyDescent="0.25">
      <c r="A349" s="10">
        <v>7</v>
      </c>
      <c r="B349" s="199" t="s">
        <v>551</v>
      </c>
      <c r="C349" s="409"/>
      <c r="D349" s="394"/>
      <c r="E349" s="394"/>
      <c r="F349" s="398"/>
      <c r="G349" s="398"/>
      <c r="H349" s="59">
        <f t="shared" si="2"/>
        <v>0</v>
      </c>
      <c r="I349" s="399"/>
      <c r="J349" s="60">
        <f t="shared" si="1"/>
        <v>0</v>
      </c>
      <c r="K349" s="207"/>
      <c r="L349" s="104" t="s">
        <v>267</v>
      </c>
      <c r="M349" s="104" t="s">
        <v>267</v>
      </c>
      <c r="N349" s="104" t="s">
        <v>267</v>
      </c>
      <c r="O349" s="61"/>
      <c r="P349" s="62"/>
    </row>
    <row r="350" spans="1:18" ht="15.75" x14ac:dyDescent="0.25">
      <c r="A350" s="10">
        <v>8</v>
      </c>
      <c r="B350" s="199" t="s">
        <v>551</v>
      </c>
      <c r="C350" s="409"/>
      <c r="D350" s="394"/>
      <c r="E350" s="394"/>
      <c r="F350" s="398"/>
      <c r="G350" s="398"/>
      <c r="H350" s="59">
        <f t="shared" ref="H350:H352" si="3">+G350*(1-$H$341)</f>
        <v>0</v>
      </c>
      <c r="I350" s="400"/>
      <c r="J350" s="60">
        <f t="shared" ref="J350:J352" si="4">IF(I350=0, 0, +I350/H350)</f>
        <v>0</v>
      </c>
      <c r="K350" s="207"/>
      <c r="L350" s="104" t="s">
        <v>267</v>
      </c>
      <c r="M350" s="104" t="s">
        <v>267</v>
      </c>
      <c r="N350" s="104" t="s">
        <v>267</v>
      </c>
      <c r="O350" s="108"/>
      <c r="P350" s="109"/>
    </row>
    <row r="351" spans="1:18" ht="15.75" x14ac:dyDescent="0.25">
      <c r="A351" s="10">
        <v>9</v>
      </c>
      <c r="B351" s="199" t="s">
        <v>551</v>
      </c>
      <c r="C351" s="409"/>
      <c r="D351" s="394"/>
      <c r="E351" s="394"/>
      <c r="F351" s="398"/>
      <c r="G351" s="398"/>
      <c r="H351" s="59">
        <f t="shared" si="3"/>
        <v>0</v>
      </c>
      <c r="I351" s="399"/>
      <c r="J351" s="60">
        <f t="shared" si="4"/>
        <v>0</v>
      </c>
      <c r="K351" s="207"/>
      <c r="L351" s="104" t="s">
        <v>267</v>
      </c>
      <c r="M351" s="104" t="s">
        <v>267</v>
      </c>
      <c r="N351" s="104" t="s">
        <v>267</v>
      </c>
      <c r="O351" s="61"/>
      <c r="P351" s="62"/>
      <c r="Q351" s="52"/>
      <c r="R351" s="52"/>
    </row>
    <row r="352" spans="1:18" ht="15.75" x14ac:dyDescent="0.25">
      <c r="A352" s="10">
        <v>10</v>
      </c>
      <c r="B352" s="199" t="s">
        <v>551</v>
      </c>
      <c r="C352" s="409"/>
      <c r="D352" s="394"/>
      <c r="E352" s="394"/>
      <c r="F352" s="398"/>
      <c r="G352" s="398"/>
      <c r="H352" s="59">
        <f t="shared" si="3"/>
        <v>0</v>
      </c>
      <c r="I352" s="399"/>
      <c r="J352" s="60">
        <f t="shared" si="4"/>
        <v>0</v>
      </c>
      <c r="K352" s="207"/>
      <c r="L352" s="104" t="s">
        <v>267</v>
      </c>
      <c r="M352" s="104" t="s">
        <v>267</v>
      </c>
      <c r="N352" s="104" t="s">
        <v>267</v>
      </c>
      <c r="O352" s="61"/>
      <c r="P352" s="62"/>
    </row>
    <row r="353" spans="2:15" ht="15.75" x14ac:dyDescent="0.25">
      <c r="B353" s="63"/>
      <c r="C353" s="64"/>
      <c r="D353" s="64"/>
      <c r="E353" s="64"/>
      <c r="F353" s="63"/>
      <c r="G353" s="63"/>
      <c r="H353" s="65"/>
      <c r="I353" s="65"/>
      <c r="J353" s="63"/>
      <c r="K353" s="63"/>
    </row>
    <row r="355" spans="2:15" x14ac:dyDescent="0.25">
      <c r="B355" s="11" t="s">
        <v>154</v>
      </c>
    </row>
    <row r="356" spans="2:15" x14ac:dyDescent="0.25">
      <c r="B356" s="11"/>
    </row>
    <row r="357" spans="2:15" s="11" customFormat="1" x14ac:dyDescent="0.25">
      <c r="H357" s="56" t="s">
        <v>268</v>
      </c>
      <c r="I357" s="57" t="s">
        <v>268</v>
      </c>
      <c r="J357" s="58" t="s">
        <v>268</v>
      </c>
      <c r="K357" s="54" t="s">
        <v>268</v>
      </c>
      <c r="L357" s="55" t="s">
        <v>268</v>
      </c>
    </row>
    <row r="358" spans="2:15" s="11" customFormat="1" x14ac:dyDescent="0.25">
      <c r="K358" s="13">
        <f>+F132+F133*0.8+F134+F135*0.8+F136*0.5</f>
        <v>0</v>
      </c>
      <c r="L358" s="13">
        <f>+C158</f>
        <v>2022</v>
      </c>
      <c r="M358" s="11" t="s">
        <v>269</v>
      </c>
    </row>
    <row r="359" spans="2:15" ht="37.15" customHeight="1" x14ac:dyDescent="0.25">
      <c r="B359" s="53" t="s">
        <v>640</v>
      </c>
      <c r="C359" s="53" t="s">
        <v>143</v>
      </c>
      <c r="D359" s="53" t="s">
        <v>144</v>
      </c>
      <c r="E359" s="53" t="s">
        <v>654</v>
      </c>
      <c r="F359" s="53" t="s">
        <v>145</v>
      </c>
      <c r="G359" s="53" t="s">
        <v>146</v>
      </c>
      <c r="H359" s="56" t="s">
        <v>147</v>
      </c>
      <c r="I359" s="57" t="s">
        <v>148</v>
      </c>
      <c r="J359" s="58" t="s">
        <v>639</v>
      </c>
      <c r="K359" s="54" t="s">
        <v>150</v>
      </c>
      <c r="L359" s="55" t="s">
        <v>151</v>
      </c>
      <c r="M359" s="53" t="s">
        <v>641</v>
      </c>
      <c r="N359" s="53" t="s">
        <v>642</v>
      </c>
      <c r="O359" s="53" t="s">
        <v>638</v>
      </c>
    </row>
    <row r="360" spans="2:15" ht="15.75" x14ac:dyDescent="0.25">
      <c r="B360" s="66">
        <v>0.05</v>
      </c>
      <c r="C360" s="67"/>
      <c r="D360" s="402"/>
      <c r="E360" s="69"/>
      <c r="F360" s="44"/>
      <c r="G360" s="44"/>
      <c r="H360" s="70">
        <f>(IFERROR(IF(mercado!$H$357="HABILITADO",+VLOOKUP(mercado!L343,mercado!$I$372:'mercado'!$J$380,2,FALSE),1),1))</f>
        <v>1</v>
      </c>
      <c r="I360" s="70">
        <f>+IFERROR(IF(mercado!$I$357="HABILITADO",+VLOOKUP(mercado!M343,mercado!$I$372:'mercado'!$J$380,2,FALSE),1),1)</f>
        <v>1</v>
      </c>
      <c r="J360" s="70">
        <f>+IFERROR(IF(mercado!$J$357="HABILITADO",+VLOOKUP(mercado!N343,mercado!$I$372:'mercado'!$J$380,2,FALSE),1),1)</f>
        <v>1</v>
      </c>
      <c r="K360" s="70">
        <f>+IFERROR(IF(mercado!$K$357="HABILITADO",((mercado!$H343/mercado!$K$358)^(1/10)),1),1)</f>
        <v>1</v>
      </c>
      <c r="L360" s="70">
        <f>+IF(mercado!$L$357="HABILITADO",(0.2+(((100^1.4)-(mercado!$L$358^1.4))/((100^1.4)-(mercado!K343^1.4))*0.8)),1)</f>
        <v>1</v>
      </c>
      <c r="M360" s="68">
        <f t="shared" ref="M360:M369" si="5">+(I343-(C360+E360+G360))*(1-B360)*H360*I360*J360*K360*L360</f>
        <v>0</v>
      </c>
      <c r="N360" s="67">
        <f t="shared" ref="N360:N369" si="6">IF(H343=0, 0, +M360/H343)</f>
        <v>0</v>
      </c>
      <c r="O360" s="107"/>
    </row>
    <row r="361" spans="2:15" ht="15.75" x14ac:dyDescent="0.25">
      <c r="B361" s="66">
        <v>0.05</v>
      </c>
      <c r="C361" s="67"/>
      <c r="D361" s="402"/>
      <c r="E361" s="69"/>
      <c r="F361" s="44"/>
      <c r="G361" s="44"/>
      <c r="H361" s="70">
        <f>(IFERROR(IF(mercado!$H$357="HABILITADO",+VLOOKUP(mercado!L344,mercado!$I$372:'mercado'!$J$380,2,FALSE),1),1))</f>
        <v>1</v>
      </c>
      <c r="I361" s="70">
        <f>+IFERROR(IF(mercado!$I$357="HABILITADO",+VLOOKUP(mercado!M344,mercado!$I$372:'mercado'!$J$380,2,FALSE),1),1)</f>
        <v>1</v>
      </c>
      <c r="J361" s="70">
        <f>+IFERROR(IF(mercado!$J$357="HABILITADO",+VLOOKUP(mercado!N344,mercado!$I$372:'mercado'!$J$380,2,FALSE),1),1)</f>
        <v>1</v>
      </c>
      <c r="K361" s="70">
        <f>+IFERROR(IF(mercado!$K$357="HABILITADO",((mercado!$H344/mercado!$K$358)^(1/10)),1),1)</f>
        <v>1</v>
      </c>
      <c r="L361" s="70">
        <f>+IF(mercado!$L$357="HABILITADO",(0.2+(((100^1.4)-(mercado!$L$358^1.4))/((100^1.4)-(mercado!K344^1.4))*0.8)),1)</f>
        <v>1</v>
      </c>
      <c r="M361" s="68">
        <f t="shared" si="5"/>
        <v>0</v>
      </c>
      <c r="N361" s="67">
        <f t="shared" si="6"/>
        <v>0</v>
      </c>
      <c r="O361" s="107"/>
    </row>
    <row r="362" spans="2:15" ht="15.75" x14ac:dyDescent="0.25">
      <c r="B362" s="66">
        <v>0.05</v>
      </c>
      <c r="C362" s="67"/>
      <c r="D362" s="402"/>
      <c r="E362" s="69"/>
      <c r="F362" s="44"/>
      <c r="G362" s="44"/>
      <c r="H362" s="70">
        <f>(IFERROR(IF(mercado!$H$357="HABILITADO",+VLOOKUP(mercado!L345,mercado!$I$372:'mercado'!$J$380,2,FALSE),1),1))</f>
        <v>1</v>
      </c>
      <c r="I362" s="70">
        <f>+IFERROR(IF(mercado!$I$357="HABILITADO",+VLOOKUP(mercado!M345,mercado!$I$372:'mercado'!$J$380,2,FALSE),1),1)</f>
        <v>1</v>
      </c>
      <c r="J362" s="70">
        <f>+IFERROR(IF(mercado!$J$357="HABILITADO",+VLOOKUP(mercado!N345,mercado!$I$372:'mercado'!$J$380,2,FALSE),1),1)</f>
        <v>1</v>
      </c>
      <c r="K362" s="70">
        <f>+IFERROR(IF(mercado!$K$357="HABILITADO",((mercado!$H345/mercado!$K$358)^(1/10)),1),1)</f>
        <v>1</v>
      </c>
      <c r="L362" s="70">
        <f>+IF(mercado!$L$357="HABILITADO",(0.2+(((100^1.4)-(mercado!$L$358^1.4))/((100^1.4)-(mercado!K345^1.4))*0.8)),1)</f>
        <v>1</v>
      </c>
      <c r="M362" s="68">
        <f t="shared" si="5"/>
        <v>0</v>
      </c>
      <c r="N362" s="67">
        <f t="shared" si="6"/>
        <v>0</v>
      </c>
      <c r="O362" s="107"/>
    </row>
    <row r="363" spans="2:15" ht="15.75" x14ac:dyDescent="0.25">
      <c r="B363" s="66">
        <v>0.05</v>
      </c>
      <c r="C363" s="67"/>
      <c r="D363" s="402"/>
      <c r="E363" s="69"/>
      <c r="F363" s="44"/>
      <c r="G363" s="44"/>
      <c r="H363" s="70">
        <f>(IFERROR(IF(mercado!$H$357="HABILITADO",+VLOOKUP(mercado!L346,mercado!$I$372:'mercado'!$J$380,2,FALSE),1),1))</f>
        <v>1</v>
      </c>
      <c r="I363" s="70">
        <f>+IFERROR(IF(mercado!$I$357="HABILITADO",+VLOOKUP(mercado!M346,mercado!$I$372:'mercado'!$J$380,2,FALSE),1),1)</f>
        <v>1</v>
      </c>
      <c r="J363" s="70">
        <f>+IFERROR(IF(mercado!$J$357="HABILITADO",+VLOOKUP(mercado!N346,mercado!$I$372:'mercado'!$J$380,2,FALSE),1),1)</f>
        <v>1</v>
      </c>
      <c r="K363" s="70">
        <f>+IFERROR(IF(mercado!$K$357="HABILITADO",((mercado!$H346/mercado!$K$358)^(1/10)),1),1)</f>
        <v>1</v>
      </c>
      <c r="L363" s="70">
        <f>+IF(mercado!$L$357="HABILITADO",(0.2+(((100^1.4)-(mercado!$L$358^1.4))/((100^1.4)-(mercado!K346^1.4))*0.8)),1)</f>
        <v>1</v>
      </c>
      <c r="M363" s="68">
        <f t="shared" si="5"/>
        <v>0</v>
      </c>
      <c r="N363" s="67">
        <f t="shared" si="6"/>
        <v>0</v>
      </c>
      <c r="O363" s="107"/>
    </row>
    <row r="364" spans="2:15" ht="15.75" x14ac:dyDescent="0.25">
      <c r="B364" s="66">
        <v>0.05</v>
      </c>
      <c r="C364" s="67"/>
      <c r="D364" s="402"/>
      <c r="E364" s="69"/>
      <c r="F364" s="44"/>
      <c r="G364" s="44"/>
      <c r="H364" s="70">
        <f>(IFERROR(IF(mercado!$H$357="HABILITADO",+VLOOKUP(mercado!L347,mercado!$I$372:'mercado'!$J$380,2,FALSE),1),1))</f>
        <v>1</v>
      </c>
      <c r="I364" s="70">
        <f>+IFERROR(IF(mercado!$I$357="HABILITADO",+VLOOKUP(mercado!M347,mercado!$I$372:'mercado'!$J$380,2,FALSE),1),1)</f>
        <v>1</v>
      </c>
      <c r="J364" s="70">
        <f>+IFERROR(IF(mercado!$J$357="HABILITADO",+VLOOKUP(mercado!N347,mercado!$I$372:'mercado'!$J$380,2,FALSE),1),1)</f>
        <v>1</v>
      </c>
      <c r="K364" s="70">
        <f>+IFERROR(IF(mercado!$K$357="HABILITADO",((mercado!$H347/mercado!$K$358)^(1/10)),1),1)</f>
        <v>1</v>
      </c>
      <c r="L364" s="70">
        <f>+IF(mercado!$L$357="HABILITADO",(0.2+(((100^1.4)-(mercado!$L$358^1.4))/((100^1.4)-(mercado!K347^1.4))*0.8)),1)</f>
        <v>1</v>
      </c>
      <c r="M364" s="68">
        <f t="shared" si="5"/>
        <v>0</v>
      </c>
      <c r="N364" s="67">
        <f t="shared" si="6"/>
        <v>0</v>
      </c>
      <c r="O364" s="107"/>
    </row>
    <row r="365" spans="2:15" ht="15.75" x14ac:dyDescent="0.25">
      <c r="B365" s="66">
        <v>0.05</v>
      </c>
      <c r="C365" s="67"/>
      <c r="D365" s="402"/>
      <c r="E365" s="69"/>
      <c r="F365" s="44"/>
      <c r="G365" s="44"/>
      <c r="H365" s="70">
        <f>(IFERROR(IF(mercado!$H$357="HABILITADO",+VLOOKUP(mercado!L348,mercado!$I$372:'mercado'!$J$380,2,FALSE),1),1))</f>
        <v>1</v>
      </c>
      <c r="I365" s="70">
        <f>+IFERROR(IF(mercado!$I$357="HABILITADO",+VLOOKUP(mercado!M348,mercado!$I$372:'mercado'!$J$380,2,FALSE),1),1)</f>
        <v>1</v>
      </c>
      <c r="J365" s="70">
        <f>+IFERROR(IF(mercado!$J$357="HABILITADO",+VLOOKUP(mercado!N348,mercado!$I$372:'mercado'!$J$380,2,FALSE),1),1)</f>
        <v>1</v>
      </c>
      <c r="K365" s="70">
        <f>+IFERROR(IF(mercado!$K$357="HABILITADO",((mercado!$H348/mercado!$K$358)^(1/10)),1),1)</f>
        <v>1</v>
      </c>
      <c r="L365" s="70">
        <f>+IF(mercado!$L$357="HABILITADO",(0.2+(((100^1.4)-(mercado!$L$358^1.4))/((100^1.4)-(mercado!K348^1.4))*0.8)),1)</f>
        <v>1</v>
      </c>
      <c r="M365" s="68">
        <f t="shared" si="5"/>
        <v>0</v>
      </c>
      <c r="N365" s="67">
        <f t="shared" si="6"/>
        <v>0</v>
      </c>
      <c r="O365" s="107"/>
    </row>
    <row r="366" spans="2:15" ht="15.75" x14ac:dyDescent="0.25">
      <c r="B366" s="66">
        <v>0.05</v>
      </c>
      <c r="C366" s="67"/>
      <c r="D366" s="402"/>
      <c r="E366" s="69"/>
      <c r="F366" s="69"/>
      <c r="G366" s="69"/>
      <c r="H366" s="70">
        <f>(IFERROR(IF(mercado!$H$357="HABILITADO",+VLOOKUP(mercado!L349,mercado!$I$372:'mercado'!$J$380,2,FALSE),1),1))</f>
        <v>1</v>
      </c>
      <c r="I366" s="70">
        <f>+IFERROR(IF(mercado!$I$357="HABILITADO",+VLOOKUP(mercado!M349,mercado!$I$372:'mercado'!$J$380,2,FALSE),1),1)</f>
        <v>1</v>
      </c>
      <c r="J366" s="70">
        <f>+IFERROR(IF(mercado!$J$357="HABILITADO",+VLOOKUP(mercado!N349,mercado!$I$372:'mercado'!$J$380,2,FALSE),1),1)</f>
        <v>1</v>
      </c>
      <c r="K366" s="70">
        <f>+IFERROR(IF(mercado!$K$357="HABILITADO",((mercado!$H349/mercado!$K$358)^(1/10)),1),1)</f>
        <v>1</v>
      </c>
      <c r="L366" s="70">
        <f>+IF(mercado!$L$357="HABILITADO",(0.2+(((100^1.4)-(mercado!$L$358^1.4))/((100^1.4)-(mercado!K349^1.4))*0.8)),1)</f>
        <v>1</v>
      </c>
      <c r="M366" s="68">
        <f t="shared" si="5"/>
        <v>0</v>
      </c>
      <c r="N366" s="67">
        <f t="shared" si="6"/>
        <v>0</v>
      </c>
      <c r="O366" s="107"/>
    </row>
    <row r="367" spans="2:15" ht="15.75" x14ac:dyDescent="0.25">
      <c r="B367" s="66">
        <v>0.05</v>
      </c>
      <c r="C367" s="67"/>
      <c r="D367" s="402"/>
      <c r="E367" s="69"/>
      <c r="F367" s="44"/>
      <c r="G367" s="44"/>
      <c r="H367" s="70">
        <f>(IFERROR(IF(mercado!$H$357="HABILITADO",+VLOOKUP(mercado!L350,mercado!$I$372:'mercado'!$J$380,2,FALSE),1),1))</f>
        <v>1</v>
      </c>
      <c r="I367" s="70">
        <f>+IFERROR(IF(mercado!$I$357="HABILITADO",+VLOOKUP(mercado!M350,mercado!$I$372:'mercado'!$J$380,2,FALSE),1),1)</f>
        <v>1</v>
      </c>
      <c r="J367" s="70">
        <f>+IFERROR(IF(mercado!$J$357="HABILITADO",+VLOOKUP(mercado!N350,mercado!$I$372:'mercado'!$J$380,2,FALSE),1),1)</f>
        <v>1</v>
      </c>
      <c r="K367" s="70">
        <f>+IFERROR(IF(mercado!$K$357="HABILITADO",((mercado!$H350/mercado!$K$358)^(1/10)),1),1)</f>
        <v>1</v>
      </c>
      <c r="L367" s="70">
        <f>+IF(mercado!$L$357="HABILITADO",(0.2+(((100^1.4)-(mercado!$L$358^1.4))/((100^1.4)-(mercado!K350^1.4))*0.8)),1)</f>
        <v>1</v>
      </c>
      <c r="M367" s="68">
        <f t="shared" si="5"/>
        <v>0</v>
      </c>
      <c r="N367" s="67">
        <f t="shared" si="6"/>
        <v>0</v>
      </c>
      <c r="O367" s="107"/>
    </row>
    <row r="368" spans="2:15" ht="15.75" x14ac:dyDescent="0.25">
      <c r="B368" s="66">
        <v>0.05</v>
      </c>
      <c r="C368" s="67"/>
      <c r="D368" s="402"/>
      <c r="E368" s="69"/>
      <c r="F368" s="44"/>
      <c r="G368" s="44"/>
      <c r="H368" s="70">
        <f>(IFERROR(IF(mercado!$H$357="HABILITADO",+VLOOKUP(mercado!L351,mercado!$I$372:'mercado'!$J$380,2,FALSE),1),1))</f>
        <v>1</v>
      </c>
      <c r="I368" s="70">
        <f>+IFERROR(IF(mercado!$I$357="HABILITADO",+VLOOKUP(mercado!M351,mercado!$I$372:'mercado'!$J$380,2,FALSE),1),1)</f>
        <v>1</v>
      </c>
      <c r="J368" s="70">
        <f>+IFERROR(IF(mercado!$J$357="HABILITADO",+VLOOKUP(mercado!N351,mercado!$I$372:'mercado'!$J$380,2,FALSE),1),1)</f>
        <v>1</v>
      </c>
      <c r="K368" s="70">
        <f>+IFERROR(IF(mercado!$K$357="HABILITADO",((mercado!$H351/mercado!$K$358)^(1/10)),1),1)</f>
        <v>1</v>
      </c>
      <c r="L368" s="70">
        <f>+IF(mercado!$L$357="HABILITADO",(0.2+(((100^1.4)-(mercado!$L$358^1.4))/((100^1.4)-(mercado!K351^1.4))*0.8)),1)</f>
        <v>1</v>
      </c>
      <c r="M368" s="68">
        <f t="shared" si="5"/>
        <v>0</v>
      </c>
      <c r="N368" s="67">
        <f t="shared" si="6"/>
        <v>0</v>
      </c>
      <c r="O368" s="107"/>
    </row>
    <row r="369" spans="1:15" ht="15.75" x14ac:dyDescent="0.25">
      <c r="B369" s="66">
        <v>0.05</v>
      </c>
      <c r="C369" s="67"/>
      <c r="D369" s="402"/>
      <c r="E369" s="69"/>
      <c r="F369" s="69"/>
      <c r="G369" s="69"/>
      <c r="H369" s="70">
        <f>(IFERROR(IF(mercado!$H$357="HABILITADO",+VLOOKUP(mercado!L352,mercado!$I$372:'mercado'!$J$380,2,FALSE),1),1))</f>
        <v>1</v>
      </c>
      <c r="I369" s="70">
        <f>+IFERROR(IF(mercado!$I$357="HABILITADO",+VLOOKUP(mercado!M352,mercado!$I$372:'mercado'!$J$380,2,FALSE),1),1)</f>
        <v>1</v>
      </c>
      <c r="J369" s="70">
        <f>+IFERROR(IF(mercado!$J$357="HABILITADO",+VLOOKUP(mercado!N352,mercado!$I$372:'mercado'!$J$380,2,FALSE),1),1)</f>
        <v>1</v>
      </c>
      <c r="K369" s="70">
        <f>+IFERROR(IF(mercado!$K$357="HABILITADO",((mercado!$H352/mercado!$K$358)^(1/10)),1),1)</f>
        <v>1</v>
      </c>
      <c r="L369" s="70">
        <f>+IF(mercado!$L$357="HABILITADO",(0.2+(((100^1.4)-(mercado!$L$358^1.4))/((100^1.4)-(mercado!K352^1.4))*0.8)),1)</f>
        <v>1</v>
      </c>
      <c r="M369" s="68">
        <f t="shared" si="5"/>
        <v>0</v>
      </c>
      <c r="N369" s="67">
        <f t="shared" si="6"/>
        <v>0</v>
      </c>
      <c r="O369" s="107"/>
    </row>
    <row r="371" spans="1:15" x14ac:dyDescent="0.25">
      <c r="I371" s="10" t="s">
        <v>270</v>
      </c>
      <c r="J371" s="10" t="s">
        <v>271</v>
      </c>
    </row>
    <row r="372" spans="1:15" x14ac:dyDescent="0.25">
      <c r="A372" s="11" t="s">
        <v>646</v>
      </c>
      <c r="I372" s="71" t="s">
        <v>273</v>
      </c>
      <c r="J372" s="72">
        <v>1.2</v>
      </c>
    </row>
    <row r="373" spans="1:15" x14ac:dyDescent="0.25">
      <c r="I373" s="71" t="s">
        <v>274</v>
      </c>
      <c r="J373" s="72">
        <v>1.1499999999999999</v>
      </c>
    </row>
    <row r="374" spans="1:15" ht="15.75" x14ac:dyDescent="0.25">
      <c r="B374" s="14" t="s">
        <v>155</v>
      </c>
      <c r="C374" s="60">
        <f>+AVERAGE(N360:N369)</f>
        <v>0</v>
      </c>
      <c r="E374" s="73"/>
      <c r="I374" s="71" t="s">
        <v>275</v>
      </c>
      <c r="J374" s="74">
        <v>1.1000000000000001</v>
      </c>
    </row>
    <row r="375" spans="1:15" ht="15.75" x14ac:dyDescent="0.25">
      <c r="B375" s="14" t="s">
        <v>156</v>
      </c>
      <c r="C375" s="60">
        <f>+C374-C379</f>
        <v>0</v>
      </c>
      <c r="E375" s="73"/>
      <c r="I375" s="75" t="s">
        <v>276</v>
      </c>
      <c r="J375" s="76">
        <v>1.05</v>
      </c>
    </row>
    <row r="376" spans="1:15" ht="15.75" x14ac:dyDescent="0.25">
      <c r="B376" s="14" t="s">
        <v>157</v>
      </c>
      <c r="C376" s="60">
        <f>+C374+C379</f>
        <v>0</v>
      </c>
      <c r="E376" s="73"/>
      <c r="I376" s="75" t="s">
        <v>277</v>
      </c>
      <c r="J376" s="74">
        <v>1</v>
      </c>
    </row>
    <row r="377" spans="1:15" ht="15.75" x14ac:dyDescent="0.25">
      <c r="B377" s="415" t="s">
        <v>643</v>
      </c>
      <c r="C377" s="60">
        <f>+MEDIAN(N360:N369)</f>
        <v>0</v>
      </c>
      <c r="E377" s="73"/>
      <c r="H377" s="77"/>
      <c r="I377" s="78" t="s">
        <v>278</v>
      </c>
      <c r="J377" s="76">
        <v>0.95</v>
      </c>
    </row>
    <row r="378" spans="1:15" ht="15.75" x14ac:dyDescent="0.25">
      <c r="B378" s="14" t="s">
        <v>159</v>
      </c>
      <c r="C378" s="410" t="s">
        <v>560</v>
      </c>
      <c r="E378" s="73"/>
      <c r="I378" s="75" t="s">
        <v>279</v>
      </c>
      <c r="J378" s="74">
        <v>0.9</v>
      </c>
    </row>
    <row r="379" spans="1:15" ht="15.75" x14ac:dyDescent="0.25">
      <c r="B379" s="14" t="s">
        <v>160</v>
      </c>
      <c r="C379" s="60">
        <f>STDEV(N360:N369)</f>
        <v>0</v>
      </c>
      <c r="E379" s="79"/>
      <c r="I379" s="75" t="s">
        <v>280</v>
      </c>
      <c r="J379" s="74">
        <v>0.85</v>
      </c>
    </row>
    <row r="380" spans="1:15" ht="15.75" x14ac:dyDescent="0.25">
      <c r="B380" s="415" t="s">
        <v>644</v>
      </c>
      <c r="C380" s="80" t="e">
        <f>(C379/C374)</f>
        <v>#DIV/0!</v>
      </c>
      <c r="I380" s="81" t="s">
        <v>281</v>
      </c>
      <c r="J380" s="74">
        <v>0.8</v>
      </c>
    </row>
    <row r="381" spans="1:15" ht="15.75" x14ac:dyDescent="0.25">
      <c r="B381" s="415" t="s">
        <v>645</v>
      </c>
      <c r="C381" s="82" t="e">
        <f>(C374-C377)/C379</f>
        <v>#DIV/0!</v>
      </c>
    </row>
    <row r="383" spans="1:15" x14ac:dyDescent="0.25">
      <c r="B383" s="11" t="s">
        <v>282</v>
      </c>
    </row>
    <row r="385" spans="1:13" x14ac:dyDescent="0.25">
      <c r="B385" s="53" t="s">
        <v>283</v>
      </c>
      <c r="C385" s="53" t="s">
        <v>284</v>
      </c>
      <c r="D385" s="83" t="s">
        <v>141</v>
      </c>
      <c r="E385" s="83" t="s">
        <v>285</v>
      </c>
    </row>
    <row r="386" spans="1:13" x14ac:dyDescent="0.25">
      <c r="B386" s="12" t="str">
        <f>+B391</f>
        <v>AREA CUBIERTA</v>
      </c>
      <c r="C386" s="84">
        <f>+C391</f>
        <v>0</v>
      </c>
      <c r="D386" s="85">
        <f>+C374</f>
        <v>0</v>
      </c>
      <c r="E386" s="85"/>
    </row>
    <row r="388" spans="1:13" x14ac:dyDescent="0.25">
      <c r="B388" s="11" t="s">
        <v>286</v>
      </c>
      <c r="H388" s="86"/>
      <c r="I388" s="87" t="s">
        <v>559</v>
      </c>
      <c r="J388" s="86"/>
      <c r="K388" s="86"/>
      <c r="L388" s="86"/>
    </row>
    <row r="389" spans="1:13" x14ac:dyDescent="0.25">
      <c r="B389" s="11"/>
      <c r="G389" s="10" t="s">
        <v>287</v>
      </c>
      <c r="H389" s="87"/>
      <c r="I389" s="219"/>
      <c r="J389" s="87"/>
      <c r="K389" s="87"/>
    </row>
    <row r="390" spans="1:13" ht="27" customHeight="1" x14ac:dyDescent="0.25">
      <c r="B390" s="88" t="s">
        <v>42</v>
      </c>
      <c r="C390" s="88" t="s">
        <v>284</v>
      </c>
      <c r="D390" s="88" t="s">
        <v>141</v>
      </c>
      <c r="E390" s="53" t="s">
        <v>285</v>
      </c>
      <c r="G390" s="52" t="s">
        <v>288</v>
      </c>
      <c r="H390" s="52" t="s">
        <v>289</v>
      </c>
    </row>
    <row r="391" spans="1:13" ht="15.75" x14ac:dyDescent="0.25">
      <c r="A391" s="10" t="str">
        <f t="shared" ref="A391:B395" si="7">+B132</f>
        <v>INMUEBLE PRINCIPAL</v>
      </c>
      <c r="B391" s="361" t="str">
        <f t="shared" si="7"/>
        <v>AREA CUBIERTA</v>
      </c>
      <c r="C391" s="362">
        <f t="shared" ref="C391:C398" si="8">+F132</f>
        <v>0</v>
      </c>
      <c r="D391" s="363">
        <f>+C374</f>
        <v>0</v>
      </c>
      <c r="E391" s="363">
        <f>+D391*C391</f>
        <v>0</v>
      </c>
      <c r="G391" s="10">
        <f>+C391</f>
        <v>0</v>
      </c>
      <c r="H391" s="90">
        <f>+D391</f>
        <v>0</v>
      </c>
    </row>
    <row r="392" spans="1:13" ht="15.75" x14ac:dyDescent="0.25">
      <c r="A392" s="10">
        <f t="shared" si="7"/>
        <v>0</v>
      </c>
      <c r="B392" s="361">
        <f t="shared" si="7"/>
        <v>0</v>
      </c>
      <c r="C392" s="362">
        <f t="shared" si="8"/>
        <v>0</v>
      </c>
      <c r="D392" s="363"/>
      <c r="E392" s="363">
        <f t="shared" ref="E392:E396" si="9">+D392*C392</f>
        <v>0</v>
      </c>
      <c r="G392" s="10">
        <f>+C392</f>
        <v>0</v>
      </c>
      <c r="H392" s="90" t="e">
        <f>+E392/C392</f>
        <v>#DIV/0!</v>
      </c>
    </row>
    <row r="393" spans="1:13" ht="15.75" x14ac:dyDescent="0.25">
      <c r="A393" s="10">
        <f t="shared" si="7"/>
        <v>0</v>
      </c>
      <c r="B393" s="361">
        <f t="shared" si="7"/>
        <v>0</v>
      </c>
      <c r="C393" s="362">
        <f t="shared" si="8"/>
        <v>0</v>
      </c>
      <c r="D393" s="363"/>
      <c r="E393" s="363">
        <f t="shared" si="9"/>
        <v>0</v>
      </c>
      <c r="G393" s="10">
        <f>+C393</f>
        <v>0</v>
      </c>
      <c r="H393" s="90" t="e">
        <f t="shared" ref="H393" si="10">+E393/C393</f>
        <v>#DIV/0!</v>
      </c>
    </row>
    <row r="394" spans="1:13" ht="15.75" x14ac:dyDescent="0.25">
      <c r="A394" s="10">
        <f t="shared" si="7"/>
        <v>0</v>
      </c>
      <c r="B394" s="361">
        <f t="shared" si="7"/>
        <v>0</v>
      </c>
      <c r="C394" s="362">
        <f t="shared" si="8"/>
        <v>0</v>
      </c>
      <c r="D394" s="363"/>
      <c r="E394" s="363">
        <f t="shared" si="9"/>
        <v>0</v>
      </c>
      <c r="G394" s="10">
        <f>+C394</f>
        <v>0</v>
      </c>
      <c r="H394" s="90" t="e">
        <f>+E394/C394</f>
        <v>#DIV/0!</v>
      </c>
    </row>
    <row r="395" spans="1:13" ht="15.75" x14ac:dyDescent="0.25">
      <c r="A395" s="10">
        <f t="shared" si="7"/>
        <v>0</v>
      </c>
      <c r="B395" s="361">
        <f t="shared" si="7"/>
        <v>0</v>
      </c>
      <c r="C395" s="362">
        <f t="shared" si="8"/>
        <v>0</v>
      </c>
      <c r="D395" s="89"/>
      <c r="E395" s="363">
        <f t="shared" si="9"/>
        <v>0</v>
      </c>
      <c r="G395" s="10">
        <f t="shared" ref="G395:G396" si="11">+C395</f>
        <v>0</v>
      </c>
      <c r="H395" s="90" t="e">
        <f t="shared" ref="H395:H396" si="12">+E395/C395</f>
        <v>#DIV/0!</v>
      </c>
    </row>
    <row r="396" spans="1:13" ht="15.75" x14ac:dyDescent="0.25">
      <c r="A396" s="10">
        <f t="shared" ref="A396" si="13">+B138</f>
        <v>0</v>
      </c>
      <c r="B396" s="361">
        <f>+C137</f>
        <v>0</v>
      </c>
      <c r="C396" s="362">
        <f t="shared" si="8"/>
        <v>0</v>
      </c>
      <c r="D396" s="89"/>
      <c r="E396" s="363">
        <f t="shared" si="9"/>
        <v>0</v>
      </c>
      <c r="G396" s="10">
        <f t="shared" si="11"/>
        <v>0</v>
      </c>
      <c r="H396" s="90" t="e">
        <f t="shared" si="12"/>
        <v>#DIV/0!</v>
      </c>
    </row>
    <row r="397" spans="1:13" ht="15.75" x14ac:dyDescent="0.25">
      <c r="B397" s="382"/>
      <c r="C397" s="383">
        <f t="shared" si="8"/>
        <v>0</v>
      </c>
      <c r="D397" s="384"/>
      <c r="E397" s="385"/>
      <c r="H397" s="90"/>
    </row>
    <row r="398" spans="1:13" ht="15.75" x14ac:dyDescent="0.25">
      <c r="B398" s="91" t="s">
        <v>290</v>
      </c>
      <c r="C398" s="362">
        <f t="shared" si="8"/>
        <v>0</v>
      </c>
      <c r="D398" s="338"/>
      <c r="E398" s="386">
        <f>SUM(E391:E397)</f>
        <v>0</v>
      </c>
      <c r="J398" s="10" t="s">
        <v>291</v>
      </c>
    </row>
    <row r="399" spans="1:13" ht="30" customHeight="1" x14ac:dyDescent="0.25">
      <c r="B399" s="380" t="s">
        <v>618</v>
      </c>
      <c r="C399" s="497">
        <f>+MROUND(E398,1000000)</f>
        <v>0</v>
      </c>
      <c r="D399" s="498"/>
      <c r="E399" s="499"/>
      <c r="G399" s="91" t="s">
        <v>293</v>
      </c>
      <c r="H399" s="92">
        <f>+ROUNDUP(+E398/1000000,0)*1000</f>
        <v>0</v>
      </c>
      <c r="I399" s="53" t="s">
        <v>294</v>
      </c>
      <c r="J399" s="69">
        <f>+H399</f>
        <v>0</v>
      </c>
    </row>
    <row r="400" spans="1:13" ht="31.15" customHeight="1" x14ac:dyDescent="0.25">
      <c r="B400" s="380" t="s">
        <v>617</v>
      </c>
      <c r="C400" s="494"/>
      <c r="D400" s="495"/>
      <c r="E400" s="496"/>
      <c r="F400" s="93" t="s">
        <v>295</v>
      </c>
      <c r="G400" s="94">
        <v>0.19</v>
      </c>
      <c r="H400" s="95">
        <f>+H399*0.19</f>
        <v>0</v>
      </c>
      <c r="I400" s="96" t="str">
        <f>+B25</f>
        <v>VALOR PAGADO</v>
      </c>
      <c r="J400" s="92">
        <f>+C25</f>
        <v>0</v>
      </c>
      <c r="L400" s="91" t="s">
        <v>296</v>
      </c>
      <c r="M400" s="97" t="s">
        <v>297</v>
      </c>
    </row>
    <row r="401" spans="1:12" ht="23.25" x14ac:dyDescent="0.35">
      <c r="B401" s="53" t="s">
        <v>557</v>
      </c>
      <c r="C401" s="491"/>
      <c r="D401" s="492"/>
      <c r="E401" s="493"/>
      <c r="I401" s="96" t="str">
        <f t="shared" ref="I401:J402" si="14">+B26</f>
        <v>FECHA DE PAGO</v>
      </c>
      <c r="J401" s="98">
        <f t="shared" si="14"/>
        <v>0</v>
      </c>
      <c r="L401" s="17">
        <f>+J399-J400</f>
        <v>0</v>
      </c>
    </row>
    <row r="402" spans="1:12" ht="15.75" x14ac:dyDescent="0.25">
      <c r="E402" s="99"/>
      <c r="I402" s="96" t="str">
        <f t="shared" si="14"/>
        <v>CUENTA DE PAGO</v>
      </c>
      <c r="J402" s="91">
        <f t="shared" si="14"/>
        <v>0</v>
      </c>
    </row>
    <row r="403" spans="1:12" x14ac:dyDescent="0.25">
      <c r="I403" s="16"/>
      <c r="J403" s="16"/>
    </row>
    <row r="404" spans="1:12" x14ac:dyDescent="0.25">
      <c r="I404" s="35"/>
      <c r="J404" s="35"/>
    </row>
    <row r="405" spans="1:12" x14ac:dyDescent="0.25">
      <c r="B405" s="337" t="s">
        <v>558</v>
      </c>
      <c r="C405" s="490"/>
      <c r="D405" s="490"/>
      <c r="I405" s="35"/>
      <c r="J405" s="35"/>
    </row>
    <row r="406" spans="1:12" x14ac:dyDescent="0.25">
      <c r="I406" s="35"/>
      <c r="J406" s="35"/>
    </row>
    <row r="407" spans="1:12" x14ac:dyDescent="0.25">
      <c r="I407" s="35"/>
      <c r="J407" s="35"/>
    </row>
    <row r="408" spans="1:12" x14ac:dyDescent="0.25">
      <c r="I408" s="35"/>
      <c r="J408" s="35"/>
    </row>
    <row r="409" spans="1:12" ht="15.75" x14ac:dyDescent="0.25">
      <c r="B409" s="11" t="s">
        <v>166</v>
      </c>
      <c r="G409" s="100"/>
      <c r="H409" s="100"/>
    </row>
    <row r="410" spans="1:12" x14ac:dyDescent="0.25">
      <c r="B410" s="10" t="s">
        <v>298</v>
      </c>
      <c r="G410" s="10" t="s">
        <v>299</v>
      </c>
    </row>
    <row r="411" spans="1:12" x14ac:dyDescent="0.25">
      <c r="B411" s="231" t="s">
        <v>577</v>
      </c>
    </row>
    <row r="412" spans="1:12" ht="15.75" customHeight="1" x14ac:dyDescent="0.25">
      <c r="A412" s="10">
        <v>1</v>
      </c>
      <c r="B412" s="500"/>
      <c r="C412" s="501"/>
      <c r="D412" s="501"/>
      <c r="E412" s="501"/>
      <c r="F412" s="501"/>
      <c r="G412" s="501"/>
      <c r="H412" s="501"/>
      <c r="I412" s="501"/>
      <c r="J412" s="501"/>
    </row>
    <row r="413" spans="1:12" x14ac:dyDescent="0.25">
      <c r="B413" s="234"/>
      <c r="C413" s="119"/>
      <c r="D413" s="119"/>
      <c r="E413" s="119"/>
      <c r="F413" s="119"/>
      <c r="G413" s="119"/>
      <c r="H413" s="119"/>
      <c r="I413" s="119"/>
      <c r="J413" s="235"/>
    </row>
    <row r="414" spans="1:12" x14ac:dyDescent="0.25">
      <c r="B414" s="234"/>
      <c r="C414" s="119"/>
      <c r="D414" s="119"/>
      <c r="E414" s="119"/>
      <c r="F414" s="119"/>
      <c r="G414" s="119"/>
      <c r="H414" s="119"/>
      <c r="I414" s="119"/>
      <c r="J414" s="235"/>
    </row>
    <row r="415" spans="1:12" x14ac:dyDescent="0.25">
      <c r="B415" s="234"/>
      <c r="C415" s="119"/>
      <c r="D415" s="119"/>
      <c r="E415" s="119"/>
      <c r="F415" s="119"/>
      <c r="G415" s="119"/>
      <c r="H415" s="119"/>
      <c r="I415" s="119"/>
      <c r="J415" s="235"/>
    </row>
    <row r="416" spans="1:12" x14ac:dyDescent="0.25">
      <c r="B416" s="234"/>
      <c r="C416" s="119"/>
      <c r="D416" s="119"/>
      <c r="E416" s="119"/>
      <c r="F416" s="119"/>
      <c r="G416" s="119"/>
      <c r="H416" s="119"/>
      <c r="I416" s="119"/>
      <c r="J416" s="235"/>
    </row>
    <row r="417" spans="2:10" x14ac:dyDescent="0.25">
      <c r="B417" s="234"/>
      <c r="C417" s="119"/>
      <c r="D417" s="119"/>
      <c r="E417" s="119"/>
      <c r="F417" s="119"/>
      <c r="G417" s="119"/>
      <c r="H417" s="119"/>
      <c r="I417" s="119"/>
      <c r="J417" s="235"/>
    </row>
    <row r="418" spans="2:10" x14ac:dyDescent="0.25">
      <c r="B418" s="234"/>
      <c r="C418" s="119"/>
      <c r="D418" s="119"/>
      <c r="E418" s="119"/>
      <c r="F418" s="119"/>
      <c r="G418" s="119"/>
      <c r="H418" s="119"/>
      <c r="I418" s="119"/>
      <c r="J418" s="235"/>
    </row>
    <row r="419" spans="2:10" x14ac:dyDescent="0.25">
      <c r="B419" s="234"/>
      <c r="C419" s="119"/>
      <c r="D419" s="119"/>
      <c r="E419" s="119"/>
      <c r="F419" s="119"/>
      <c r="G419" s="119"/>
      <c r="H419" s="119"/>
      <c r="I419" s="119"/>
      <c r="J419" s="235"/>
    </row>
    <row r="420" spans="2:10" x14ac:dyDescent="0.25">
      <c r="B420" s="234"/>
      <c r="C420" s="119"/>
      <c r="D420" s="119"/>
      <c r="E420" s="119"/>
      <c r="F420" s="119"/>
      <c r="G420" s="119"/>
      <c r="H420" s="119"/>
      <c r="I420" s="119"/>
      <c r="J420" s="235"/>
    </row>
    <row r="421" spans="2:10" x14ac:dyDescent="0.25">
      <c r="B421" s="234"/>
      <c r="C421" s="119"/>
      <c r="D421" s="119"/>
      <c r="E421" s="119"/>
      <c r="F421" s="119"/>
      <c r="G421" s="119"/>
      <c r="H421" s="119"/>
      <c r="I421" s="119"/>
      <c r="J421" s="235"/>
    </row>
    <row r="422" spans="2:10" x14ac:dyDescent="0.25">
      <c r="B422" s="234"/>
      <c r="C422" s="119"/>
      <c r="D422" s="119"/>
      <c r="E422" s="119"/>
      <c r="F422" s="119"/>
      <c r="G422" s="119"/>
      <c r="H422" s="119"/>
      <c r="I422" s="119"/>
      <c r="J422" s="235"/>
    </row>
    <row r="423" spans="2:10" x14ac:dyDescent="0.25">
      <c r="B423" s="234"/>
      <c r="C423" s="119"/>
      <c r="D423" s="119"/>
      <c r="E423" s="119"/>
      <c r="F423" s="119"/>
      <c r="G423" s="119"/>
      <c r="H423" s="119"/>
      <c r="I423" s="119"/>
      <c r="J423" s="235"/>
    </row>
    <row r="424" spans="2:10" x14ac:dyDescent="0.25">
      <c r="B424" s="234"/>
      <c r="C424" s="119"/>
      <c r="D424" s="119"/>
      <c r="E424" s="119"/>
      <c r="F424" s="119"/>
      <c r="G424" s="119"/>
      <c r="H424" s="119"/>
      <c r="I424" s="119"/>
      <c r="J424" s="235"/>
    </row>
    <row r="425" spans="2:10" x14ac:dyDescent="0.25">
      <c r="B425" s="234"/>
      <c r="C425" s="119"/>
      <c r="D425" s="119"/>
      <c r="E425" s="119"/>
      <c r="F425" s="119"/>
      <c r="G425" s="119"/>
      <c r="H425" s="119"/>
      <c r="I425" s="119"/>
      <c r="J425" s="235"/>
    </row>
    <row r="426" spans="2:10" x14ac:dyDescent="0.25">
      <c r="B426" s="234"/>
      <c r="C426" s="119"/>
      <c r="D426" s="119"/>
      <c r="E426" s="119"/>
      <c r="F426" s="119"/>
      <c r="G426" s="119"/>
      <c r="H426" s="119"/>
      <c r="I426" s="119"/>
      <c r="J426" s="235"/>
    </row>
    <row r="427" spans="2:10" x14ac:dyDescent="0.25">
      <c r="B427" s="234"/>
      <c r="C427" s="119"/>
      <c r="D427" s="119"/>
      <c r="E427" s="119"/>
      <c r="F427" s="119"/>
      <c r="G427" s="119"/>
      <c r="H427" s="119"/>
      <c r="I427" s="119"/>
      <c r="J427" s="235"/>
    </row>
    <row r="428" spans="2:10" x14ac:dyDescent="0.25">
      <c r="B428" s="234"/>
      <c r="C428" s="119"/>
      <c r="D428" s="119"/>
      <c r="E428" s="119"/>
      <c r="F428" s="119"/>
      <c r="G428" s="119"/>
      <c r="H428" s="119"/>
      <c r="I428" s="119"/>
      <c r="J428" s="235"/>
    </row>
    <row r="429" spans="2:10" x14ac:dyDescent="0.25">
      <c r="B429" s="234"/>
      <c r="C429" s="119"/>
      <c r="D429" s="119"/>
      <c r="E429" s="119"/>
      <c r="F429" s="119"/>
      <c r="G429" s="119"/>
      <c r="H429" s="119"/>
      <c r="I429" s="119"/>
      <c r="J429" s="235"/>
    </row>
    <row r="430" spans="2:10" x14ac:dyDescent="0.25">
      <c r="B430" s="234"/>
      <c r="C430" s="119"/>
      <c r="D430" s="119"/>
      <c r="E430" s="119"/>
      <c r="F430" s="119"/>
      <c r="G430" s="119"/>
      <c r="H430" s="119"/>
      <c r="I430" s="119"/>
      <c r="J430" s="235"/>
    </row>
    <row r="431" spans="2:10" x14ac:dyDescent="0.25">
      <c r="B431" s="234"/>
      <c r="C431" s="119"/>
      <c r="D431" s="119"/>
      <c r="E431" s="119"/>
      <c r="F431" s="119"/>
      <c r="G431" s="119"/>
      <c r="H431" s="119"/>
      <c r="I431" s="119"/>
      <c r="J431" s="235"/>
    </row>
    <row r="432" spans="2:10" x14ac:dyDescent="0.25">
      <c r="B432" s="234"/>
      <c r="C432" s="119"/>
      <c r="D432" s="119"/>
      <c r="E432" s="119"/>
      <c r="F432" s="119"/>
      <c r="G432" s="119"/>
      <c r="H432" s="119"/>
      <c r="I432" s="119"/>
      <c r="J432" s="235"/>
    </row>
    <row r="433" spans="1:10" ht="15.75" thickBot="1" x14ac:dyDescent="0.3">
      <c r="B433" s="374"/>
      <c r="C433" s="123"/>
      <c r="D433" s="123"/>
      <c r="E433" s="119"/>
      <c r="F433" s="119"/>
      <c r="G433" s="119"/>
      <c r="H433" s="119"/>
      <c r="I433" s="119"/>
      <c r="J433" s="235"/>
    </row>
    <row r="434" spans="1:10" x14ac:dyDescent="0.25">
      <c r="B434" s="481">
        <f>+O360</f>
        <v>0</v>
      </c>
      <c r="C434" s="482"/>
      <c r="D434" s="483"/>
      <c r="E434" s="481">
        <f>+O361</f>
        <v>0</v>
      </c>
      <c r="F434" s="482"/>
      <c r="G434" s="483"/>
      <c r="H434" s="481">
        <f>+O362</f>
        <v>0</v>
      </c>
      <c r="I434" s="482"/>
      <c r="J434" s="483"/>
    </row>
    <row r="435" spans="1:10" x14ac:dyDescent="0.25">
      <c r="B435" s="484"/>
      <c r="C435" s="485"/>
      <c r="D435" s="486"/>
      <c r="E435" s="484"/>
      <c r="F435" s="485"/>
      <c r="G435" s="486"/>
      <c r="H435" s="484"/>
      <c r="I435" s="485"/>
      <c r="J435" s="486"/>
    </row>
    <row r="436" spans="1:10" ht="15.75" thickBot="1" x14ac:dyDescent="0.3">
      <c r="B436" s="487"/>
      <c r="C436" s="488"/>
      <c r="D436" s="489"/>
      <c r="E436" s="487"/>
      <c r="F436" s="488"/>
      <c r="G436" s="489"/>
      <c r="H436" s="487"/>
      <c r="I436" s="488"/>
      <c r="J436" s="489"/>
    </row>
    <row r="437" spans="1:10" x14ac:dyDescent="0.25">
      <c r="B437" s="375"/>
      <c r="C437" s="120"/>
      <c r="D437" s="120"/>
      <c r="E437" s="119"/>
      <c r="F437" s="119"/>
      <c r="G437" s="119"/>
      <c r="H437" s="119"/>
      <c r="I437" s="119"/>
      <c r="J437" s="235"/>
    </row>
    <row r="438" spans="1:10" x14ac:dyDescent="0.25">
      <c r="B438" s="234"/>
      <c r="C438" s="119"/>
      <c r="D438" s="119"/>
      <c r="E438" s="119"/>
      <c r="F438" s="119"/>
      <c r="G438" s="119"/>
      <c r="H438" s="119"/>
      <c r="I438" s="119"/>
      <c r="J438" s="235"/>
    </row>
    <row r="439" spans="1:10" x14ac:dyDescent="0.25">
      <c r="B439" s="234"/>
      <c r="C439" s="119"/>
      <c r="D439" s="119"/>
      <c r="E439" s="119"/>
      <c r="F439" s="119"/>
      <c r="G439" s="119"/>
      <c r="H439" s="119"/>
      <c r="I439" s="119"/>
      <c r="J439" s="235"/>
    </row>
    <row r="440" spans="1:10" x14ac:dyDescent="0.25">
      <c r="B440" s="234"/>
      <c r="C440" s="119"/>
      <c r="D440" s="119"/>
      <c r="E440" s="119"/>
      <c r="F440" s="119"/>
      <c r="G440" s="119"/>
      <c r="H440" s="119"/>
      <c r="I440" s="119"/>
      <c r="J440" s="235"/>
    </row>
    <row r="441" spans="1:10" x14ac:dyDescent="0.25">
      <c r="A441" s="10">
        <v>2</v>
      </c>
      <c r="B441" s="234"/>
      <c r="C441" s="119"/>
      <c r="D441" s="119"/>
      <c r="E441" s="119"/>
      <c r="F441" s="119"/>
      <c r="G441" s="119"/>
      <c r="H441" s="119"/>
      <c r="I441" s="119"/>
      <c r="J441" s="235"/>
    </row>
    <row r="442" spans="1:10" x14ac:dyDescent="0.25">
      <c r="B442" s="234"/>
      <c r="C442" s="119"/>
      <c r="D442" s="119"/>
      <c r="E442" s="119"/>
      <c r="F442" s="119"/>
      <c r="G442" s="119"/>
      <c r="H442" s="119"/>
      <c r="I442" s="119"/>
      <c r="J442" s="235"/>
    </row>
    <row r="443" spans="1:10" x14ac:dyDescent="0.25">
      <c r="B443" s="234"/>
      <c r="C443" s="119"/>
      <c r="D443" s="119"/>
      <c r="E443" s="119"/>
      <c r="F443" s="119"/>
      <c r="G443" s="119"/>
      <c r="H443" s="119"/>
      <c r="I443" s="119"/>
      <c r="J443" s="235"/>
    </row>
    <row r="444" spans="1:10" x14ac:dyDescent="0.25">
      <c r="B444" s="234"/>
      <c r="C444" s="119"/>
      <c r="D444" s="119"/>
      <c r="E444" s="119"/>
      <c r="F444" s="119"/>
      <c r="G444" s="119"/>
      <c r="H444" s="119"/>
      <c r="I444" s="119"/>
      <c r="J444" s="235"/>
    </row>
    <row r="445" spans="1:10" x14ac:dyDescent="0.25">
      <c r="B445" s="234"/>
      <c r="C445" s="119"/>
      <c r="D445" s="119"/>
      <c r="E445" s="119"/>
      <c r="F445" s="119"/>
      <c r="G445" s="119"/>
      <c r="H445" s="119"/>
      <c r="I445" s="119"/>
      <c r="J445" s="235"/>
    </row>
    <row r="446" spans="1:10" x14ac:dyDescent="0.25">
      <c r="B446" s="234"/>
      <c r="C446" s="119"/>
      <c r="D446" s="119"/>
      <c r="E446" s="119"/>
      <c r="F446" s="119"/>
      <c r="G446" s="119"/>
      <c r="H446" s="119"/>
      <c r="I446" s="119"/>
      <c r="J446" s="235"/>
    </row>
    <row r="447" spans="1:10" x14ac:dyDescent="0.25">
      <c r="B447" s="234"/>
      <c r="C447" s="119"/>
      <c r="D447" s="119"/>
      <c r="E447" s="119"/>
      <c r="F447" s="119"/>
      <c r="G447" s="119"/>
      <c r="H447" s="119"/>
      <c r="I447" s="119"/>
      <c r="J447" s="235"/>
    </row>
    <row r="448" spans="1:10" x14ac:dyDescent="0.25">
      <c r="B448" s="234"/>
      <c r="C448" s="119"/>
      <c r="D448" s="119"/>
      <c r="E448" s="119"/>
      <c r="F448" s="119"/>
      <c r="G448" s="119"/>
      <c r="H448" s="119"/>
      <c r="I448" s="119"/>
      <c r="J448" s="235"/>
    </row>
    <row r="449" spans="2:10" x14ac:dyDescent="0.25">
      <c r="B449" s="234"/>
      <c r="C449" s="119"/>
      <c r="D449" s="119"/>
      <c r="E449" s="119"/>
      <c r="F449" s="119"/>
      <c r="G449" s="119"/>
      <c r="H449" s="119"/>
      <c r="I449" s="119"/>
      <c r="J449" s="235"/>
    </row>
    <row r="450" spans="2:10" x14ac:dyDescent="0.25">
      <c r="B450" s="234"/>
      <c r="C450" s="119"/>
      <c r="D450" s="119"/>
      <c r="E450" s="119"/>
      <c r="F450" s="119"/>
      <c r="G450" s="119"/>
      <c r="H450" s="119"/>
      <c r="I450" s="119"/>
      <c r="J450" s="235"/>
    </row>
    <row r="451" spans="2:10" x14ac:dyDescent="0.25">
      <c r="B451" s="234"/>
      <c r="C451" s="119"/>
      <c r="D451" s="119"/>
      <c r="E451" s="119"/>
      <c r="F451" s="119"/>
      <c r="G451" s="119"/>
      <c r="H451" s="119"/>
      <c r="I451" s="119"/>
      <c r="J451" s="235"/>
    </row>
    <row r="452" spans="2:10" x14ac:dyDescent="0.25">
      <c r="B452" s="234"/>
      <c r="C452" s="119"/>
      <c r="D452" s="119"/>
      <c r="E452" s="119"/>
      <c r="F452" s="119"/>
      <c r="G452" s="119"/>
      <c r="H452" s="119"/>
      <c r="I452" s="119"/>
      <c r="J452" s="235"/>
    </row>
    <row r="453" spans="2:10" x14ac:dyDescent="0.25">
      <c r="B453" s="234"/>
      <c r="C453" s="119"/>
      <c r="D453" s="119"/>
      <c r="E453" s="119"/>
      <c r="F453" s="119"/>
      <c r="G453" s="119"/>
      <c r="H453" s="119"/>
      <c r="I453" s="119"/>
      <c r="J453" s="235"/>
    </row>
    <row r="454" spans="2:10" x14ac:dyDescent="0.25">
      <c r="B454" s="234"/>
      <c r="C454" s="119"/>
      <c r="D454" s="119"/>
      <c r="E454" s="119"/>
      <c r="F454" s="119"/>
      <c r="G454" s="119"/>
      <c r="H454" s="119"/>
      <c r="I454" s="119"/>
      <c r="J454" s="235"/>
    </row>
    <row r="455" spans="2:10" x14ac:dyDescent="0.25">
      <c r="B455" s="234"/>
      <c r="C455" s="119"/>
      <c r="D455" s="119"/>
      <c r="E455" s="119"/>
      <c r="F455" s="119"/>
      <c r="G455" s="119"/>
      <c r="H455" s="119"/>
      <c r="I455" s="119"/>
      <c r="J455" s="235"/>
    </row>
    <row r="456" spans="2:10" x14ac:dyDescent="0.25">
      <c r="B456" s="234"/>
      <c r="C456" s="119"/>
      <c r="D456" s="119"/>
      <c r="E456" s="119"/>
      <c r="F456" s="119"/>
      <c r="G456" s="119"/>
      <c r="H456" s="119"/>
      <c r="I456" s="119"/>
      <c r="J456" s="235"/>
    </row>
    <row r="457" spans="2:10" ht="15.75" thickBot="1" x14ac:dyDescent="0.3">
      <c r="B457" s="374"/>
      <c r="C457" s="123"/>
      <c r="D457" s="123"/>
      <c r="E457" s="119"/>
      <c r="F457" s="119"/>
      <c r="G457" s="119"/>
      <c r="H457" s="119"/>
      <c r="I457" s="119"/>
      <c r="J457" s="235"/>
    </row>
    <row r="458" spans="2:10" x14ac:dyDescent="0.25">
      <c r="B458" s="481">
        <f>+O363</f>
        <v>0</v>
      </c>
      <c r="C458" s="482"/>
      <c r="D458" s="483"/>
      <c r="E458" s="481">
        <f>+O364</f>
        <v>0</v>
      </c>
      <c r="F458" s="482"/>
      <c r="G458" s="483"/>
      <c r="H458" s="481">
        <f>+O365</f>
        <v>0</v>
      </c>
      <c r="I458" s="482"/>
      <c r="J458" s="483"/>
    </row>
    <row r="459" spans="2:10" x14ac:dyDescent="0.25">
      <c r="B459" s="484"/>
      <c r="C459" s="485"/>
      <c r="D459" s="486"/>
      <c r="E459" s="484"/>
      <c r="F459" s="485"/>
      <c r="G459" s="486"/>
      <c r="H459" s="484"/>
      <c r="I459" s="485"/>
      <c r="J459" s="486"/>
    </row>
    <row r="460" spans="2:10" ht="15.75" thickBot="1" x14ac:dyDescent="0.3">
      <c r="B460" s="487"/>
      <c r="C460" s="488"/>
      <c r="D460" s="489"/>
      <c r="E460" s="487"/>
      <c r="F460" s="488"/>
      <c r="G460" s="489"/>
      <c r="H460" s="487"/>
      <c r="I460" s="488"/>
      <c r="J460" s="489"/>
    </row>
    <row r="461" spans="2:10" x14ac:dyDescent="0.25">
      <c r="B461" s="375"/>
      <c r="C461" s="120"/>
      <c r="D461" s="120"/>
      <c r="E461" s="119"/>
      <c r="F461" s="119"/>
      <c r="G461" s="119"/>
      <c r="H461" s="119"/>
      <c r="I461" s="119"/>
      <c r="J461" s="235"/>
    </row>
    <row r="462" spans="2:10" x14ac:dyDescent="0.25">
      <c r="B462" s="234"/>
      <c r="C462" s="119"/>
      <c r="D462" s="119"/>
      <c r="E462" s="119"/>
      <c r="F462" s="119"/>
      <c r="G462" s="119"/>
      <c r="H462" s="119"/>
      <c r="I462" s="119"/>
      <c r="J462" s="235"/>
    </row>
    <row r="463" spans="2:10" x14ac:dyDescent="0.25">
      <c r="B463" s="234"/>
      <c r="C463" s="119"/>
      <c r="D463" s="119"/>
      <c r="E463" s="119"/>
      <c r="F463" s="119"/>
      <c r="G463" s="119"/>
      <c r="H463" s="119"/>
      <c r="I463" s="119"/>
      <c r="J463" s="235"/>
    </row>
    <row r="464" spans="2:10" x14ac:dyDescent="0.25">
      <c r="B464" s="234"/>
      <c r="C464" s="119"/>
      <c r="D464" s="119"/>
      <c r="E464" s="119"/>
      <c r="F464" s="119"/>
      <c r="G464" s="119"/>
      <c r="H464" s="119"/>
      <c r="I464" s="119"/>
      <c r="J464" s="235"/>
    </row>
    <row r="465" spans="1:10" x14ac:dyDescent="0.25">
      <c r="A465" s="10">
        <v>3</v>
      </c>
      <c r="B465" s="234"/>
      <c r="C465" s="119"/>
      <c r="D465" s="119"/>
      <c r="E465" s="119"/>
      <c r="F465" s="119"/>
      <c r="G465" s="119"/>
      <c r="H465" s="119"/>
      <c r="I465" s="119"/>
      <c r="J465" s="235"/>
    </row>
    <row r="466" spans="1:10" x14ac:dyDescent="0.25">
      <c r="B466" s="234"/>
      <c r="C466" s="119"/>
      <c r="D466" s="119"/>
      <c r="E466" s="119"/>
      <c r="F466" s="119"/>
      <c r="G466" s="119"/>
      <c r="H466" s="119"/>
      <c r="I466" s="119"/>
      <c r="J466" s="235"/>
    </row>
    <row r="467" spans="1:10" x14ac:dyDescent="0.25">
      <c r="B467" s="234"/>
      <c r="C467" s="119"/>
      <c r="D467" s="119"/>
      <c r="E467" s="119"/>
      <c r="F467" s="119"/>
      <c r="G467" s="119"/>
      <c r="H467" s="119"/>
      <c r="I467" s="119"/>
      <c r="J467" s="235"/>
    </row>
    <row r="468" spans="1:10" x14ac:dyDescent="0.25">
      <c r="B468" s="234"/>
      <c r="C468" s="119"/>
      <c r="D468" s="119"/>
      <c r="E468" s="119"/>
      <c r="F468" s="119"/>
      <c r="G468" s="119"/>
      <c r="H468" s="119"/>
      <c r="I468" s="119"/>
      <c r="J468" s="235"/>
    </row>
    <row r="469" spans="1:10" x14ac:dyDescent="0.25">
      <c r="B469" s="234"/>
      <c r="C469" s="119"/>
      <c r="D469" s="119"/>
      <c r="E469" s="119"/>
      <c r="F469" s="119"/>
      <c r="G469" s="119"/>
      <c r="H469" s="119"/>
      <c r="I469" s="119"/>
      <c r="J469" s="235"/>
    </row>
    <row r="470" spans="1:10" x14ac:dyDescent="0.25">
      <c r="B470" s="234"/>
      <c r="C470" s="119"/>
      <c r="D470" s="119"/>
      <c r="E470" s="119"/>
      <c r="F470" s="119"/>
      <c r="G470" s="119"/>
      <c r="H470" s="119"/>
      <c r="I470" s="119"/>
      <c r="J470" s="235"/>
    </row>
    <row r="471" spans="1:10" x14ac:dyDescent="0.25">
      <c r="B471" s="234"/>
      <c r="C471" s="119"/>
      <c r="D471" s="119"/>
      <c r="E471" s="119"/>
      <c r="F471" s="119"/>
      <c r="G471" s="119"/>
      <c r="H471" s="119"/>
      <c r="I471" s="119"/>
      <c r="J471" s="235"/>
    </row>
    <row r="472" spans="1:10" x14ac:dyDescent="0.25">
      <c r="B472" s="234"/>
      <c r="C472" s="119"/>
      <c r="D472" s="119"/>
      <c r="E472" s="119"/>
      <c r="F472" s="119"/>
      <c r="G472" s="119"/>
      <c r="H472" s="119"/>
      <c r="I472" s="119"/>
      <c r="J472" s="235"/>
    </row>
    <row r="473" spans="1:10" x14ac:dyDescent="0.25">
      <c r="B473" s="234"/>
      <c r="C473" s="119"/>
      <c r="D473" s="119"/>
      <c r="E473" s="119"/>
      <c r="F473" s="119"/>
      <c r="G473" s="119"/>
      <c r="H473" s="119"/>
      <c r="I473" s="119"/>
      <c r="J473" s="235"/>
    </row>
    <row r="474" spans="1:10" x14ac:dyDescent="0.25">
      <c r="B474" s="234"/>
      <c r="C474" s="119"/>
      <c r="D474" s="119"/>
      <c r="E474" s="119"/>
      <c r="F474" s="119"/>
      <c r="G474" s="119"/>
      <c r="H474" s="119"/>
      <c r="I474" s="119"/>
      <c r="J474" s="235"/>
    </row>
    <row r="475" spans="1:10" x14ac:dyDescent="0.25">
      <c r="B475" s="234"/>
      <c r="C475" s="119"/>
      <c r="D475" s="119"/>
      <c r="E475" s="119"/>
      <c r="F475" s="119"/>
      <c r="G475" s="119"/>
      <c r="H475" s="119"/>
      <c r="I475" s="119"/>
      <c r="J475" s="235"/>
    </row>
    <row r="476" spans="1:10" x14ac:dyDescent="0.25">
      <c r="B476" s="234"/>
      <c r="C476" s="119"/>
      <c r="D476" s="119"/>
      <c r="E476" s="119"/>
      <c r="F476" s="119"/>
      <c r="G476" s="119"/>
      <c r="H476" s="119"/>
      <c r="I476" s="119"/>
      <c r="J476" s="235"/>
    </row>
    <row r="477" spans="1:10" x14ac:dyDescent="0.25">
      <c r="B477" s="234"/>
      <c r="C477" s="119"/>
      <c r="D477" s="119"/>
      <c r="E477" s="119"/>
      <c r="F477" s="119"/>
      <c r="G477" s="119"/>
      <c r="H477" s="119"/>
      <c r="I477" s="119"/>
      <c r="J477" s="235"/>
    </row>
    <row r="478" spans="1:10" x14ac:dyDescent="0.25">
      <c r="B478" s="234"/>
      <c r="C478" s="119"/>
      <c r="D478" s="119"/>
      <c r="E478" s="119"/>
      <c r="F478" s="119"/>
      <c r="G478" s="119"/>
      <c r="H478" s="119"/>
      <c r="I478" s="119"/>
      <c r="J478" s="235"/>
    </row>
    <row r="479" spans="1:10" x14ac:dyDescent="0.25">
      <c r="B479" s="234"/>
      <c r="C479" s="119"/>
      <c r="D479" s="119"/>
      <c r="E479" s="119"/>
      <c r="F479" s="119"/>
      <c r="G479" s="119"/>
      <c r="H479" s="119"/>
      <c r="I479" s="119"/>
      <c r="J479" s="235"/>
    </row>
    <row r="480" spans="1:10" x14ac:dyDescent="0.25">
      <c r="B480" s="234"/>
      <c r="C480" s="119"/>
      <c r="D480" s="119"/>
      <c r="E480" s="119"/>
      <c r="F480" s="119"/>
      <c r="G480" s="119"/>
      <c r="H480" s="119"/>
      <c r="I480" s="119"/>
      <c r="J480" s="235"/>
    </row>
    <row r="481" spans="1:10" x14ac:dyDescent="0.25">
      <c r="B481" s="234"/>
      <c r="C481" s="119"/>
      <c r="D481" s="119"/>
      <c r="E481" s="119"/>
      <c r="F481" s="119"/>
      <c r="G481" s="119"/>
      <c r="H481" s="119"/>
      <c r="I481" s="119"/>
      <c r="J481" s="235"/>
    </row>
    <row r="482" spans="1:10" x14ac:dyDescent="0.25">
      <c r="B482" s="234"/>
      <c r="C482" s="119"/>
      <c r="D482" s="119"/>
      <c r="E482" s="119"/>
      <c r="F482" s="119"/>
      <c r="G482" s="119"/>
      <c r="H482" s="119"/>
      <c r="I482" s="119"/>
      <c r="J482" s="235"/>
    </row>
    <row r="483" spans="1:10" x14ac:dyDescent="0.25">
      <c r="B483" s="234"/>
      <c r="C483" s="119"/>
      <c r="D483" s="119"/>
      <c r="E483" s="119"/>
      <c r="F483" s="119"/>
      <c r="G483" s="119"/>
      <c r="H483" s="119"/>
      <c r="I483" s="119"/>
      <c r="J483" s="235"/>
    </row>
    <row r="484" spans="1:10" ht="15.75" thickBot="1" x14ac:dyDescent="0.3">
      <c r="B484" s="234"/>
      <c r="C484" s="119"/>
      <c r="D484" s="119"/>
      <c r="E484" s="119"/>
      <c r="F484" s="119"/>
      <c r="G484" s="119"/>
      <c r="H484" s="119"/>
      <c r="I484" s="119"/>
      <c r="J484" s="235"/>
    </row>
    <row r="485" spans="1:10" x14ac:dyDescent="0.25">
      <c r="B485" s="481">
        <f>+O366</f>
        <v>0</v>
      </c>
      <c r="C485" s="482"/>
      <c r="D485" s="483"/>
      <c r="E485" s="119"/>
      <c r="F485" s="119"/>
      <c r="G485" s="119"/>
      <c r="H485" s="119"/>
      <c r="I485" s="119"/>
      <c r="J485" s="235"/>
    </row>
    <row r="486" spans="1:10" x14ac:dyDescent="0.25">
      <c r="B486" s="484"/>
      <c r="C486" s="485"/>
      <c r="D486" s="486"/>
      <c r="E486" s="119"/>
      <c r="F486" s="119"/>
      <c r="G486" s="119"/>
      <c r="H486" s="119"/>
      <c r="I486" s="119"/>
      <c r="J486" s="235"/>
    </row>
    <row r="487" spans="1:10" ht="15.75" thickBot="1" x14ac:dyDescent="0.3">
      <c r="B487" s="487"/>
      <c r="C487" s="488"/>
      <c r="D487" s="489"/>
      <c r="E487" s="119"/>
      <c r="F487" s="119"/>
      <c r="G487" s="119"/>
      <c r="H487" s="119"/>
      <c r="I487" s="119"/>
      <c r="J487" s="235"/>
    </row>
    <row r="488" spans="1:10" ht="15.75" thickBot="1" x14ac:dyDescent="0.3">
      <c r="B488" s="236"/>
      <c r="C488" s="237"/>
      <c r="D488" s="237"/>
      <c r="E488" s="237"/>
      <c r="F488" s="237"/>
      <c r="G488" s="237"/>
      <c r="H488" s="237"/>
      <c r="I488" s="237"/>
      <c r="J488" s="238"/>
    </row>
    <row r="496" spans="1:10" x14ac:dyDescent="0.25">
      <c r="A496" s="10">
        <v>3</v>
      </c>
    </row>
    <row r="529" spans="1:1" x14ac:dyDescent="0.25">
      <c r="A529" s="10">
        <v>4</v>
      </c>
    </row>
  </sheetData>
  <sheetProtection insertColumns="0" insertRows="0" deleteColumns="0" deleteRows="0" sort="0" autoFilter="0" pivotTables="0"/>
  <dataConsolidate/>
  <mergeCells count="26">
    <mergeCell ref="F10:G10"/>
    <mergeCell ref="F11:G11"/>
    <mergeCell ref="F12:G12"/>
    <mergeCell ref="F13:G13"/>
    <mergeCell ref="B293:I297"/>
    <mergeCell ref="B300:I304"/>
    <mergeCell ref="B242:I249"/>
    <mergeCell ref="B307:I311"/>
    <mergeCell ref="B315:I332"/>
    <mergeCell ref="C65:E65"/>
    <mergeCell ref="B111:E114"/>
    <mergeCell ref="B256:H263"/>
    <mergeCell ref="B268:H275"/>
    <mergeCell ref="B286:I290"/>
    <mergeCell ref="C405:D405"/>
    <mergeCell ref="C401:E401"/>
    <mergeCell ref="C400:E400"/>
    <mergeCell ref="C399:E399"/>
    <mergeCell ref="B412:J412"/>
    <mergeCell ref="B485:D487"/>
    <mergeCell ref="B434:D436"/>
    <mergeCell ref="E434:G436"/>
    <mergeCell ref="H434:J436"/>
    <mergeCell ref="B458:D460"/>
    <mergeCell ref="E458:G460"/>
    <mergeCell ref="H458:J460"/>
  </mergeCells>
  <phoneticPr fontId="27" type="noConversion"/>
  <conditionalFormatting sqref="C401:E401">
    <cfRule type="containsText" dxfId="7" priority="6" operator="containsText" text="DESFAVORABLE">
      <formula>NOT(ISERROR(SEARCH("DESFAVORABLE",C401)))</formula>
    </cfRule>
    <cfRule type="containsText" dxfId="6" priority="7" operator="containsText" text="FAVORABLE">
      <formula>NOT(ISERROR(SEARCH("FAVORABLE",C401)))</formula>
    </cfRule>
  </conditionalFormatting>
  <conditionalFormatting sqref="J372:J373 I372:I377">
    <cfRule type="expression" dxfId="5" priority="5">
      <formula>#REF!="NO"</formula>
    </cfRule>
  </conditionalFormatting>
  <conditionalFormatting sqref="I378:I380">
    <cfRule type="expression" dxfId="4" priority="4">
      <formula>#REF!="NO"</formula>
    </cfRule>
  </conditionalFormatting>
  <dataValidations disablePrompts="1" count="12">
    <dataValidation type="list" allowBlank="1" showInputMessage="1" showErrorMessage="1" sqref="C66" xr:uid="{00000000-0002-0000-0300-000000000000}">
      <formula1>"URBANO,RURAL"</formula1>
    </dataValidation>
    <dataValidation type="list" allowBlank="1" showInputMessage="1" showErrorMessage="1" sqref="L343:N352" xr:uid="{00000000-0002-0000-0300-000001000000}">
      <formula1>$I$372:$I$381</formula1>
    </dataValidation>
    <dataValidation type="list" allowBlank="1" showInputMessage="1" showErrorMessage="1" sqref="H357:L357" xr:uid="{00000000-0002-0000-0300-000002000000}">
      <formula1>"DESHABILITADO, HABILITADO"</formula1>
    </dataValidation>
    <dataValidation type="list" allowBlank="1" showInputMessage="1" showErrorMessage="1" sqref="F122" xr:uid="{00000000-0002-0000-0300-000003000000}">
      <formula1>"SI, NO"</formula1>
    </dataValidation>
    <dataValidation type="list" allowBlank="1" showInputMessage="1" showErrorMessage="1" sqref="F121" xr:uid="{00000000-0002-0000-0300-000004000000}">
      <formula1>"APARTAMENTO, CASA, CASA RURAL, LOTE, LOCAL, BODEGA, OFICINA"</formula1>
    </dataValidation>
    <dataValidation type="list" allowBlank="1" showInputMessage="1" showErrorMessage="1" sqref="C122" xr:uid="{00000000-0002-0000-0300-000005000000}">
      <formula1>"ESQUINERO, MEDIANERO"</formula1>
    </dataValidation>
    <dataValidation type="list" allowBlank="1" showInputMessage="1" showErrorMessage="1" sqref="C121" xr:uid="{00000000-0002-0000-0300-000006000000}">
      <formula1>"UNIFAMILIAR, BIFAMILIAR, MULTIFAMILIAR, INDUSTRIAL, COMERCIAL, OFICINAS, OTRO"</formula1>
    </dataValidation>
    <dataValidation type="list" allowBlank="1" showInputMessage="1" showErrorMessage="1" sqref="F120" xr:uid="{00000000-0002-0000-0300-000007000000}">
      <formula1>"VIVIENDA, COMERCIO, BODEGA, OFICINAS, V MULTIHABITACIONAL, OTRO"</formula1>
    </dataValidation>
    <dataValidation type="list" allowBlank="1" showInputMessage="1" showErrorMessage="1" sqref="C120" xr:uid="{00000000-0002-0000-0300-000008000000}">
      <formula1>"VIS, NO VIS"</formula1>
    </dataValidation>
    <dataValidation type="list" allowBlank="1" showInputMessage="1" showErrorMessage="1" sqref="C401:E401" xr:uid="{00000000-0002-0000-0300-000009000000}">
      <formula1>"FAVORABLE, DESFAVORABLE"</formula1>
    </dataValidation>
    <dataValidation type="list" allowBlank="1" showInputMessage="1" showErrorMessage="1" sqref="C90" xr:uid="{00000000-0002-0000-0300-00000A000000}">
      <formula1>"PAVIMENTADAS, EN PIEDRA,VEREDALES, TROCHAS"</formula1>
    </dataValidation>
    <dataValidation type="list" allowBlank="1" showInputMessage="1" showErrorMessage="1" sqref="C56" xr:uid="{00000000-0002-0000-0300-00000B000000}">
      <formula1>"URBANO, RURAL"</formula1>
    </dataValidation>
  </dataValidations>
  <pageMargins left="0.25" right="0.25" top="0.75000000000000011" bottom="0.75000000000000011" header="0.30000000000000004" footer="0.30000000000000004"/>
  <pageSetup scale="42" fitToHeight="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08"/>
  <sheetViews>
    <sheetView showGridLines="0" topLeftCell="A16" zoomScale="75" workbookViewId="0">
      <selection activeCell="B91" sqref="B91"/>
    </sheetView>
  </sheetViews>
  <sheetFormatPr defaultColWidth="9.75" defaultRowHeight="15" outlineLevelCol="1" x14ac:dyDescent="0.25"/>
  <cols>
    <col min="1" max="1" width="6.375" style="248" customWidth="1" collapsed="1"/>
    <col min="2" max="2" width="15" style="248" customWidth="1" collapsed="1"/>
    <col min="3" max="3" width="23.5" style="248" customWidth="1" collapsed="1"/>
    <col min="4" max="4" width="18.125" style="248" customWidth="1" collapsed="1"/>
    <col min="5" max="5" width="16.625" style="248" customWidth="1" outlineLevel="1" collapsed="1"/>
    <col min="6" max="6" width="20.5" style="248" customWidth="1" outlineLevel="1" collapsed="1"/>
    <col min="7" max="7" width="18.125" style="248" customWidth="1" outlineLevel="1" collapsed="1"/>
    <col min="8" max="8" width="13.625" style="248" customWidth="1" outlineLevel="1" collapsed="1"/>
    <col min="9" max="9" width="16.625" style="248" customWidth="1"/>
    <col min="10" max="10" width="14.25" style="248" customWidth="1" collapsed="1"/>
    <col min="11" max="11" width="14" style="248" customWidth="1" collapsed="1"/>
    <col min="12" max="12" width="13.25" style="248" customWidth="1" collapsed="1"/>
    <col min="13" max="13" width="15.125" style="248" customWidth="1" collapsed="1"/>
    <col min="14" max="14" width="14.125" style="248" customWidth="1" collapsed="1"/>
    <col min="15" max="15" width="12.25" style="248" customWidth="1" collapsed="1"/>
    <col min="16" max="16" width="9.75" style="248" collapsed="1"/>
    <col min="17" max="17" width="10.5" style="248" bestFit="1" customWidth="1" collapsed="1"/>
    <col min="18" max="19" width="9.75" style="248" collapsed="1"/>
    <col min="20" max="20" width="13.625" style="248" customWidth="1" collapsed="1"/>
    <col min="21" max="21" width="15.375" style="248" customWidth="1" collapsed="1"/>
    <col min="22" max="16384" width="9.75" style="248" collapsed="1"/>
  </cols>
  <sheetData>
    <row r="1" spans="1:18" s="245" customFormat="1" x14ac:dyDescent="0.25"/>
    <row r="2" spans="1:18" s="245" customFormat="1" x14ac:dyDescent="0.25"/>
    <row r="3" spans="1:18" s="245" customFormat="1" x14ac:dyDescent="0.25"/>
    <row r="4" spans="1:18" x14ac:dyDescent="0.25">
      <c r="A4" s="246"/>
      <c r="B4" s="247" t="s">
        <v>265</v>
      </c>
      <c r="C4" s="246"/>
    </row>
    <row r="8" spans="1:18" x14ac:dyDescent="0.25">
      <c r="B8" s="245" t="s">
        <v>266</v>
      </c>
    </row>
    <row r="9" spans="1:18" ht="15.75" x14ac:dyDescent="0.25">
      <c r="B9" s="245"/>
      <c r="G9" s="248" t="s">
        <v>581</v>
      </c>
      <c r="H9" s="249"/>
    </row>
    <row r="10" spans="1:18" ht="45" x14ac:dyDescent="0.25">
      <c r="A10" s="250"/>
      <c r="B10" s="251" t="s">
        <v>134</v>
      </c>
      <c r="C10" s="251" t="s">
        <v>135</v>
      </c>
      <c r="D10" s="251" t="s">
        <v>2</v>
      </c>
      <c r="E10" s="251" t="s">
        <v>582</v>
      </c>
      <c r="F10" s="251" t="s">
        <v>1</v>
      </c>
      <c r="G10" s="251" t="s">
        <v>583</v>
      </c>
      <c r="H10" s="252" t="s">
        <v>584</v>
      </c>
      <c r="I10" s="251" t="s">
        <v>136</v>
      </c>
      <c r="J10" s="251" t="s">
        <v>137</v>
      </c>
      <c r="K10" s="253" t="s">
        <v>138</v>
      </c>
      <c r="L10" s="254" t="s">
        <v>41</v>
      </c>
      <c r="M10" s="255" t="s">
        <v>16</v>
      </c>
      <c r="N10" s="256" t="s">
        <v>139</v>
      </c>
      <c r="O10" s="251" t="s">
        <v>140</v>
      </c>
      <c r="P10" s="251" t="s">
        <v>140</v>
      </c>
      <c r="Q10" s="250"/>
      <c r="R10" s="250"/>
    </row>
    <row r="11" spans="1:18" ht="15.75" x14ac:dyDescent="0.25">
      <c r="A11" s="248">
        <v>1</v>
      </c>
      <c r="B11" s="257"/>
      <c r="C11" s="258"/>
      <c r="D11" s="258"/>
      <c r="E11" s="258"/>
      <c r="F11" s="257"/>
      <c r="G11" s="257"/>
      <c r="H11" s="354"/>
      <c r="I11" s="259"/>
      <c r="J11" s="259" t="e">
        <f>+I11/H11</f>
        <v>#DIV/0!</v>
      </c>
      <c r="K11" s="257"/>
      <c r="L11" s="354" t="s">
        <v>267</v>
      </c>
      <c r="M11" s="354" t="s">
        <v>267</v>
      </c>
      <c r="N11" s="354" t="s">
        <v>267</v>
      </c>
      <c r="O11" s="260"/>
      <c r="P11" s="261"/>
    </row>
    <row r="12" spans="1:18" ht="15.75" x14ac:dyDescent="0.25">
      <c r="A12" s="248">
        <v>2</v>
      </c>
      <c r="B12" s="257"/>
      <c r="C12" s="258"/>
      <c r="D12" s="258"/>
      <c r="E12" s="258"/>
      <c r="F12" s="257"/>
      <c r="G12" s="257"/>
      <c r="H12" s="354"/>
      <c r="I12" s="259"/>
      <c r="J12" s="259" t="e">
        <f>+I12/H12</f>
        <v>#DIV/0!</v>
      </c>
      <c r="K12" s="257"/>
      <c r="L12" s="354" t="s">
        <v>267</v>
      </c>
      <c r="M12" s="354" t="s">
        <v>267</v>
      </c>
      <c r="N12" s="354" t="s">
        <v>267</v>
      </c>
      <c r="O12" s="260"/>
      <c r="P12" s="261"/>
    </row>
    <row r="13" spans="1:18" ht="15.75" x14ac:dyDescent="0.25">
      <c r="A13" s="248">
        <v>3</v>
      </c>
      <c r="B13" s="257"/>
      <c r="C13" s="258"/>
      <c r="D13" s="258"/>
      <c r="E13" s="258"/>
      <c r="F13" s="257"/>
      <c r="G13" s="257"/>
      <c r="H13" s="354"/>
      <c r="I13" s="259"/>
      <c r="J13" s="259" t="e">
        <f t="shared" ref="J13:J15" si="0">+I13/H13</f>
        <v>#DIV/0!</v>
      </c>
      <c r="K13" s="257"/>
      <c r="L13" s="354" t="s">
        <v>267</v>
      </c>
      <c r="M13" s="354" t="s">
        <v>267</v>
      </c>
      <c r="N13" s="354" t="s">
        <v>267</v>
      </c>
      <c r="O13" s="260"/>
      <c r="P13" s="261"/>
    </row>
    <row r="14" spans="1:18" ht="15.75" x14ac:dyDescent="0.25">
      <c r="A14" s="248">
        <v>4</v>
      </c>
      <c r="B14" s="257"/>
      <c r="C14" s="258"/>
      <c r="D14" s="258"/>
      <c r="E14" s="258"/>
      <c r="F14" s="257"/>
      <c r="G14" s="257"/>
      <c r="H14" s="354"/>
      <c r="I14" s="259"/>
      <c r="J14" s="259" t="e">
        <f t="shared" si="0"/>
        <v>#DIV/0!</v>
      </c>
      <c r="K14" s="257"/>
      <c r="L14" s="354" t="s">
        <v>267</v>
      </c>
      <c r="M14" s="354" t="s">
        <v>267</v>
      </c>
      <c r="N14" s="354" t="s">
        <v>267</v>
      </c>
      <c r="O14" s="260"/>
      <c r="P14" s="261"/>
      <c r="Q14" s="262"/>
    </row>
    <row r="15" spans="1:18" ht="15.75" x14ac:dyDescent="0.25">
      <c r="A15" s="248">
        <v>5</v>
      </c>
      <c r="B15" s="257"/>
      <c r="C15" s="258"/>
      <c r="D15" s="258"/>
      <c r="E15" s="258"/>
      <c r="F15" s="257"/>
      <c r="G15" s="257"/>
      <c r="H15" s="354"/>
      <c r="I15" s="259"/>
      <c r="J15" s="259" t="e">
        <f t="shared" si="0"/>
        <v>#DIV/0!</v>
      </c>
      <c r="K15" s="257"/>
      <c r="L15" s="257"/>
      <c r="M15" s="257"/>
      <c r="N15" s="257"/>
      <c r="O15" s="260"/>
      <c r="P15" s="261"/>
      <c r="Q15" s="262"/>
    </row>
    <row r="16" spans="1:18" ht="15.75" x14ac:dyDescent="0.25">
      <c r="A16" s="248">
        <v>6</v>
      </c>
      <c r="B16" s="257"/>
      <c r="C16" s="258"/>
      <c r="D16" s="258"/>
      <c r="E16" s="258"/>
      <c r="F16" s="257"/>
      <c r="G16" s="257"/>
      <c r="H16" s="354"/>
      <c r="I16" s="259"/>
      <c r="J16" s="259"/>
      <c r="K16" s="257"/>
      <c r="L16" s="257"/>
      <c r="M16" s="257"/>
      <c r="N16" s="257"/>
      <c r="O16" s="260"/>
      <c r="P16" s="261"/>
      <c r="Q16" s="262"/>
    </row>
    <row r="17" spans="1:17" ht="15.75" x14ac:dyDescent="0.25">
      <c r="A17" s="248">
        <v>7</v>
      </c>
      <c r="B17" s="257"/>
      <c r="C17" s="258"/>
      <c r="D17" s="258"/>
      <c r="E17" s="258"/>
      <c r="F17" s="257"/>
      <c r="G17" s="257"/>
      <c r="H17" s="257"/>
      <c r="I17" s="259"/>
      <c r="J17" s="259"/>
      <c r="K17" s="257"/>
      <c r="L17" s="257"/>
      <c r="M17" s="257"/>
      <c r="N17" s="257"/>
      <c r="O17" s="260"/>
      <c r="P17" s="261"/>
      <c r="Q17" s="262"/>
    </row>
    <row r="18" spans="1:17" ht="15.75" x14ac:dyDescent="0.25">
      <c r="B18" s="263"/>
      <c r="C18" s="264"/>
      <c r="D18" s="264"/>
      <c r="E18" s="264"/>
      <c r="F18" s="263"/>
      <c r="G18" s="263"/>
      <c r="H18" s="265"/>
      <c r="I18" s="265"/>
      <c r="J18" s="263"/>
      <c r="K18" s="263"/>
    </row>
    <row r="20" spans="1:17" x14ac:dyDescent="0.25">
      <c r="B20" s="245" t="s">
        <v>154</v>
      </c>
    </row>
    <row r="21" spans="1:17" x14ac:dyDescent="0.25">
      <c r="B21" s="245"/>
    </row>
    <row r="22" spans="1:17" s="245" customFormat="1" x14ac:dyDescent="0.25">
      <c r="E22" s="254" t="s">
        <v>268</v>
      </c>
      <c r="F22" s="255" t="s">
        <v>268</v>
      </c>
      <c r="G22" s="256" t="s">
        <v>268</v>
      </c>
      <c r="H22" s="252" t="s">
        <v>268</v>
      </c>
      <c r="I22" s="253" t="s">
        <v>268</v>
      </c>
    </row>
    <row r="23" spans="1:17" s="245" customFormat="1" x14ac:dyDescent="0.25">
      <c r="H23" s="339">
        <f>+C90</f>
        <v>0</v>
      </c>
      <c r="I23" s="266"/>
      <c r="J23" s="245" t="s">
        <v>269</v>
      </c>
    </row>
    <row r="24" spans="1:17" ht="37.15" customHeight="1" x14ac:dyDescent="0.25">
      <c r="B24" s="251" t="s">
        <v>142</v>
      </c>
      <c r="C24" s="251" t="s">
        <v>585</v>
      </c>
      <c r="D24" s="251" t="s">
        <v>586</v>
      </c>
      <c r="E24" s="254" t="s">
        <v>147</v>
      </c>
      <c r="F24" s="255" t="s">
        <v>148</v>
      </c>
      <c r="G24" s="256" t="s">
        <v>149</v>
      </c>
      <c r="H24" s="252" t="s">
        <v>150</v>
      </c>
      <c r="I24" s="253" t="s">
        <v>151</v>
      </c>
      <c r="J24" s="251" t="s">
        <v>152</v>
      </c>
      <c r="K24" s="251" t="s">
        <v>153</v>
      </c>
      <c r="M24" s="248" t="s">
        <v>270</v>
      </c>
      <c r="N24" s="248" t="s">
        <v>271</v>
      </c>
    </row>
    <row r="25" spans="1:17" ht="15.75" x14ac:dyDescent="0.25">
      <c r="A25" s="248">
        <v>1</v>
      </c>
      <c r="B25" s="269">
        <v>0</v>
      </c>
      <c r="C25" s="270"/>
      <c r="D25" s="271"/>
      <c r="E25" s="335">
        <f>(IFERROR(IF('LOTE Y CONSTRUCCION'!$E$22="HABILITADO",+VLOOKUP('LOTE Y CONSTRUCCION'!L11,'LOTE Y CONSTRUCCION'!$M$25:'LOTE Y CONSTRUCCION'!$N$33,2,FALSE),1),1))</f>
        <v>1</v>
      </c>
      <c r="F25" s="272">
        <f>+IFERROR(IF('LOTE Y CONSTRUCCION'!$F$22="HABILITADO",+VLOOKUP('LOTE Y CONSTRUCCION'!M11,'LOTE Y CONSTRUCCION'!$M$25:'LOTE Y CONSTRUCCION'!$N$33,2,FALSE),1),1)</f>
        <v>1</v>
      </c>
      <c r="G25" s="272">
        <f>+IFERROR(IF('LOTE Y CONSTRUCCION'!$G$22="HABILITADO",+VLOOKUP('LOTE Y CONSTRUCCION'!N11,'LOTE Y CONSTRUCCION'!$M$25:'LOTE Y CONSTRUCCION'!$N$33,2,FALSE),1),1)</f>
        <v>1</v>
      </c>
      <c r="H25" s="272">
        <f>+IFERROR(IF('LOTE Y CONSTRUCCION'!$H$22="HABILITADO",(('LOTE Y CONSTRUCCION'!$H11/'LOTE Y CONSTRUCCION'!$H$23)^(1/10)),1),1)</f>
        <v>1</v>
      </c>
      <c r="I25" s="272">
        <f>+IF('LOTE Y CONSTRUCCION'!$I$22="HABILITADO",(0.2+(((100^1.4)-('LOTE Y CONSTRUCCION'!$I$23^1.4))/((100^1.4)-('LOTE Y CONSTRUCCION'!K11^1.4))*0.8)),1)</f>
        <v>1</v>
      </c>
      <c r="J25" s="273">
        <f t="shared" ref="J25:J31" si="1">+(I11-(+C25+D25))*(1-B25)*E25*F25*G25*H25*I25</f>
        <v>0</v>
      </c>
      <c r="K25" s="274" t="e">
        <f t="shared" ref="K25:K31" si="2">+J25/H11</f>
        <v>#DIV/0!</v>
      </c>
      <c r="M25" s="267" t="s">
        <v>273</v>
      </c>
      <c r="N25" s="268">
        <v>1.2</v>
      </c>
    </row>
    <row r="26" spans="1:17" ht="15.75" x14ac:dyDescent="0.25">
      <c r="A26" s="248">
        <v>2</v>
      </c>
      <c r="B26" s="269">
        <v>0</v>
      </c>
      <c r="C26" s="270"/>
      <c r="D26" s="271"/>
      <c r="E26" s="335">
        <f>(IFERROR(IF('LOTE Y CONSTRUCCION'!$E$22="HABILITADO",+VLOOKUP('LOTE Y CONSTRUCCION'!L12,'LOTE Y CONSTRUCCION'!$M$25:'LOTE Y CONSTRUCCION'!$N$33,2,FALSE),1),1))</f>
        <v>1</v>
      </c>
      <c r="F26" s="272">
        <f>+IFERROR(IF('LOTE Y CONSTRUCCION'!$F$22="HABILITADO",+VLOOKUP('LOTE Y CONSTRUCCION'!M12,'LOTE Y CONSTRUCCION'!$M$25:'LOTE Y CONSTRUCCION'!$N$33,2,FALSE),1),1)</f>
        <v>1</v>
      </c>
      <c r="G26" s="272">
        <f>+IFERROR(IF('LOTE Y CONSTRUCCION'!$G$22="HABILITADO",+VLOOKUP('LOTE Y CONSTRUCCION'!N12,'LOTE Y CONSTRUCCION'!$M$25:'LOTE Y CONSTRUCCION'!$N$33,2,FALSE),1),1)</f>
        <v>1</v>
      </c>
      <c r="H26" s="272">
        <f>+IFERROR(IF('LOTE Y CONSTRUCCION'!$H$22="HABILITADO",(('LOTE Y CONSTRUCCION'!$H12/'LOTE Y CONSTRUCCION'!$H$23)^(1/10)),1),1)</f>
        <v>1</v>
      </c>
      <c r="I26" s="272">
        <f>+IF('LOTE Y CONSTRUCCION'!$I$22="HABILITADO",(0.2+(((100^1.4)-('LOTE Y CONSTRUCCION'!$I$23^1.4))/((100^1.4)-('LOTE Y CONSTRUCCION'!K12^1.4))*0.8)),1)</f>
        <v>1</v>
      </c>
      <c r="J26" s="273">
        <f t="shared" si="1"/>
        <v>0</v>
      </c>
      <c r="K26" s="274" t="e">
        <f t="shared" si="2"/>
        <v>#DIV/0!</v>
      </c>
      <c r="M26" s="267" t="s">
        <v>274</v>
      </c>
      <c r="N26" s="268">
        <v>1.1499999999999999</v>
      </c>
    </row>
    <row r="27" spans="1:17" ht="15.75" x14ac:dyDescent="0.25">
      <c r="A27" s="248">
        <v>3</v>
      </c>
      <c r="B27" s="269">
        <v>0</v>
      </c>
      <c r="C27" s="270"/>
      <c r="D27" s="271"/>
      <c r="E27" s="335">
        <f>(IFERROR(IF('LOTE Y CONSTRUCCION'!$E$22="HABILITADO",+VLOOKUP('LOTE Y CONSTRUCCION'!L13,'LOTE Y CONSTRUCCION'!$M$25:'LOTE Y CONSTRUCCION'!$N$33,2,FALSE),1),1))</f>
        <v>1</v>
      </c>
      <c r="F27" s="272">
        <f>+IFERROR(IF('LOTE Y CONSTRUCCION'!$F$22="HABILITADO",+VLOOKUP('LOTE Y CONSTRUCCION'!M13,'LOTE Y CONSTRUCCION'!$M$25:'LOTE Y CONSTRUCCION'!$N$33,2,FALSE),1),1)</f>
        <v>1</v>
      </c>
      <c r="G27" s="272">
        <f>+IFERROR(IF('LOTE Y CONSTRUCCION'!$G$22="HABILITADO",+VLOOKUP('LOTE Y CONSTRUCCION'!N13,'LOTE Y CONSTRUCCION'!$M$25:'LOTE Y CONSTRUCCION'!$N$33,2,FALSE),1),1)</f>
        <v>1</v>
      </c>
      <c r="H27" s="272">
        <f>+IFERROR(IF('LOTE Y CONSTRUCCION'!$H$22="HABILITADO",(('LOTE Y CONSTRUCCION'!$H13/'LOTE Y CONSTRUCCION'!$H$23)^(1/10)),1),1)</f>
        <v>1</v>
      </c>
      <c r="I27" s="272">
        <f>+IF('LOTE Y CONSTRUCCION'!$I$22="HABILITADO",(0.2+(((100^1.4)-('LOTE Y CONSTRUCCION'!$I$23^1.4))/((100^1.4)-('LOTE Y CONSTRUCCION'!K13^1.4))*0.8)),1)</f>
        <v>1</v>
      </c>
      <c r="J27" s="273">
        <f t="shared" si="1"/>
        <v>0</v>
      </c>
      <c r="K27" s="274" t="e">
        <f t="shared" si="2"/>
        <v>#DIV/0!</v>
      </c>
      <c r="L27" s="262"/>
      <c r="M27" s="267" t="s">
        <v>275</v>
      </c>
      <c r="N27" s="275">
        <v>1.1000000000000001</v>
      </c>
    </row>
    <row r="28" spans="1:17" ht="15.75" x14ac:dyDescent="0.25">
      <c r="A28" s="248">
        <v>4</v>
      </c>
      <c r="B28" s="269">
        <v>0</v>
      </c>
      <c r="C28" s="270"/>
      <c r="D28" s="271"/>
      <c r="E28" s="335">
        <f>(IFERROR(IF('LOTE Y CONSTRUCCION'!$E$22="HABILITADO",+VLOOKUP('LOTE Y CONSTRUCCION'!L14,'LOTE Y CONSTRUCCION'!$M$25:'LOTE Y CONSTRUCCION'!$N$33,2,FALSE),1),1))</f>
        <v>1</v>
      </c>
      <c r="F28" s="272">
        <f>+IFERROR(IF('LOTE Y CONSTRUCCION'!$F$22="HABILITADO",+VLOOKUP('LOTE Y CONSTRUCCION'!M14,'LOTE Y CONSTRUCCION'!$M$25:'LOTE Y CONSTRUCCION'!$N$33,2,FALSE),1),1)</f>
        <v>1</v>
      </c>
      <c r="G28" s="272">
        <f>+IFERROR(IF('LOTE Y CONSTRUCCION'!$G$22="HABILITADO",+VLOOKUP('LOTE Y CONSTRUCCION'!N14,'LOTE Y CONSTRUCCION'!$M$25:'LOTE Y CONSTRUCCION'!$N$33,2,FALSE),1),1)</f>
        <v>1</v>
      </c>
      <c r="H28" s="272">
        <f>+IFERROR(IF('LOTE Y CONSTRUCCION'!$H$22="HABILITADO",(('LOTE Y CONSTRUCCION'!$H14/'LOTE Y CONSTRUCCION'!$H$23)^(1/10)),1),1)</f>
        <v>1</v>
      </c>
      <c r="I28" s="272">
        <f>+IF('LOTE Y CONSTRUCCION'!$I$22="HABILITADO",(0.2+(((100^1.4)-('LOTE Y CONSTRUCCION'!$I$23^1.4))/((100^1.4)-('LOTE Y CONSTRUCCION'!K14^1.4))*0.8)),1)</f>
        <v>1</v>
      </c>
      <c r="J28" s="273">
        <f t="shared" si="1"/>
        <v>0</v>
      </c>
      <c r="K28" s="274" t="e">
        <f t="shared" si="2"/>
        <v>#DIV/0!</v>
      </c>
      <c r="M28" s="276" t="s">
        <v>276</v>
      </c>
      <c r="N28" s="277">
        <v>1.05</v>
      </c>
    </row>
    <row r="29" spans="1:17" ht="15.75" x14ac:dyDescent="0.25">
      <c r="A29" s="248">
        <v>5</v>
      </c>
      <c r="B29" s="269">
        <v>0</v>
      </c>
      <c r="C29" s="270"/>
      <c r="D29" s="271"/>
      <c r="E29" s="335">
        <f>(IFERROR(IF('LOTE Y CONSTRUCCION'!$E$22="HABILITADO",+VLOOKUP('LOTE Y CONSTRUCCION'!L15,'LOTE Y CONSTRUCCION'!$M$25:'LOTE Y CONSTRUCCION'!$N$33,2,FALSE),1),1))</f>
        <v>1</v>
      </c>
      <c r="F29" s="272">
        <f>+IFERROR(IF('LOTE Y CONSTRUCCION'!$F$22="HABILITADO",+VLOOKUP('LOTE Y CONSTRUCCION'!M15,'LOTE Y CONSTRUCCION'!$M$25:'LOTE Y CONSTRUCCION'!$N$33,2,FALSE),1),1)</f>
        <v>1</v>
      </c>
      <c r="G29" s="272">
        <f>+IFERROR(IF('LOTE Y CONSTRUCCION'!$G$22="HABILITADO",+VLOOKUP('LOTE Y CONSTRUCCION'!N15,'LOTE Y CONSTRUCCION'!$M$25:'LOTE Y CONSTRUCCION'!$N$33,2,FALSE),1),1)</f>
        <v>1</v>
      </c>
      <c r="H29" s="272">
        <f>+IFERROR(IF('LOTE Y CONSTRUCCION'!$H$22="HABILITADO",(('LOTE Y CONSTRUCCION'!$H15/'LOTE Y CONSTRUCCION'!$H$23)^(1/10)),1),1)</f>
        <v>1</v>
      </c>
      <c r="I29" s="272">
        <f>+IF('LOTE Y CONSTRUCCION'!$I$22="HABILITADO",(0.2+(((100^1.4)-('LOTE Y CONSTRUCCION'!$I$23^1.4))/((100^1.4)-('LOTE Y CONSTRUCCION'!K15^1.4))*0.8)),1)</f>
        <v>1</v>
      </c>
      <c r="J29" s="273">
        <f t="shared" si="1"/>
        <v>0</v>
      </c>
      <c r="K29" s="274" t="e">
        <f t="shared" si="2"/>
        <v>#DIV/0!</v>
      </c>
      <c r="M29" s="276" t="s">
        <v>277</v>
      </c>
      <c r="N29" s="275">
        <v>1</v>
      </c>
    </row>
    <row r="30" spans="1:17" ht="15.75" x14ac:dyDescent="0.25">
      <c r="A30" s="248">
        <v>6</v>
      </c>
      <c r="B30" s="269">
        <v>0</v>
      </c>
      <c r="C30" s="270"/>
      <c r="D30" s="271"/>
      <c r="E30" s="335">
        <f>(IFERROR(IF('LOTE Y CONSTRUCCION'!$E$22="HABILITADO",+VLOOKUP('LOTE Y CONSTRUCCION'!L16,'LOTE Y CONSTRUCCION'!$M$25:'LOTE Y CONSTRUCCION'!$N$33,2,FALSE),1),1))</f>
        <v>1</v>
      </c>
      <c r="F30" s="272">
        <f>+IFERROR(IF('LOTE Y CONSTRUCCION'!$F$22="HABILITADO",+VLOOKUP('LOTE Y CONSTRUCCION'!M16,'LOTE Y CONSTRUCCION'!$M$25:'LOTE Y CONSTRUCCION'!$N$33,2,FALSE),1),1)</f>
        <v>1</v>
      </c>
      <c r="G30" s="272">
        <f>+IFERROR(IF('LOTE Y CONSTRUCCION'!$G$22="HABILITADO",+VLOOKUP('LOTE Y CONSTRUCCION'!N16,'LOTE Y CONSTRUCCION'!$M$25:'LOTE Y CONSTRUCCION'!$N$33,2,FALSE),1),1)</f>
        <v>1</v>
      </c>
      <c r="H30" s="272">
        <f>+IFERROR(IF('LOTE Y CONSTRUCCION'!$H$22="HABILITADO",(('LOTE Y CONSTRUCCION'!$H16/'LOTE Y CONSTRUCCION'!$H$23)^(1/10)),1),1)</f>
        <v>1</v>
      </c>
      <c r="I30" s="272">
        <f>+IF('LOTE Y CONSTRUCCION'!$I$22="HABILITADO",(0.2+(((100^1.4)-('LOTE Y CONSTRUCCION'!$I$23^1.4))/((100^1.4)-('LOTE Y CONSTRUCCION'!K16^1.4))*0.8)),1)</f>
        <v>1</v>
      </c>
      <c r="J30" s="273">
        <f t="shared" si="1"/>
        <v>0</v>
      </c>
      <c r="K30" s="274" t="e">
        <f t="shared" si="2"/>
        <v>#DIV/0!</v>
      </c>
      <c r="M30" s="278" t="s">
        <v>278</v>
      </c>
      <c r="N30" s="277">
        <v>0.95</v>
      </c>
    </row>
    <row r="31" spans="1:17" ht="15.75" x14ac:dyDescent="0.25">
      <c r="A31" s="248">
        <v>7</v>
      </c>
      <c r="B31" s="269">
        <v>0</v>
      </c>
      <c r="C31" s="270"/>
      <c r="D31" s="271"/>
      <c r="E31" s="335">
        <f>(IFERROR(IF('LOTE Y CONSTRUCCION'!$E$22="HABILITADO",+VLOOKUP('LOTE Y CONSTRUCCION'!L17,'LOTE Y CONSTRUCCION'!$M$25:'LOTE Y CONSTRUCCION'!$N$33,2,FALSE),1),1))</f>
        <v>1</v>
      </c>
      <c r="F31" s="272">
        <f>+IFERROR(IF('LOTE Y CONSTRUCCION'!$F$22="HABILITADO",+VLOOKUP('LOTE Y CONSTRUCCION'!M17,'LOTE Y CONSTRUCCION'!$M$25:'LOTE Y CONSTRUCCION'!$N$33,2,FALSE),1),1)</f>
        <v>1</v>
      </c>
      <c r="G31" s="272">
        <f>+IFERROR(IF('LOTE Y CONSTRUCCION'!$G$22="HABILITADO",+VLOOKUP('LOTE Y CONSTRUCCION'!N17,'LOTE Y CONSTRUCCION'!$M$25:'LOTE Y CONSTRUCCION'!$N$33,2,FALSE),1),1)</f>
        <v>1</v>
      </c>
      <c r="H31" s="272">
        <f>+IFERROR(IF('LOTE Y CONSTRUCCION'!$H$22="HABILITADO",(('LOTE Y CONSTRUCCION'!$H17/'LOTE Y CONSTRUCCION'!$H$23)^(1/10)),1),1)</f>
        <v>1</v>
      </c>
      <c r="I31" s="272">
        <f>+IF('LOTE Y CONSTRUCCION'!$I$22="HABILITADO",(0.2+(((100^1.4)-('LOTE Y CONSTRUCCION'!$I$23^1.4))/((100^1.4)-('LOTE Y CONSTRUCCION'!K17^1.4))*0.8)),1)</f>
        <v>1</v>
      </c>
      <c r="J31" s="273">
        <f t="shared" si="1"/>
        <v>0</v>
      </c>
      <c r="K31" s="274" t="e">
        <f t="shared" si="2"/>
        <v>#DIV/0!</v>
      </c>
      <c r="M31" s="276" t="s">
        <v>279</v>
      </c>
      <c r="N31" s="275">
        <v>0.9</v>
      </c>
    </row>
    <row r="32" spans="1:17" ht="15.75" x14ac:dyDescent="0.25">
      <c r="M32" s="276" t="s">
        <v>280</v>
      </c>
      <c r="N32" s="275">
        <v>0.85</v>
      </c>
    </row>
    <row r="33" spans="2:15" x14ac:dyDescent="0.25">
      <c r="M33" s="279" t="s">
        <v>281</v>
      </c>
      <c r="N33" s="275">
        <v>0.8</v>
      </c>
    </row>
    <row r="35" spans="2:15" s="281" customFormat="1" x14ac:dyDescent="0.25">
      <c r="B35" s="280" t="s">
        <v>587</v>
      </c>
      <c r="C35" s="280"/>
      <c r="D35" s="280"/>
      <c r="E35" s="280"/>
      <c r="F35" s="280"/>
      <c r="G35" s="280"/>
      <c r="H35" s="280"/>
      <c r="I35" s="280"/>
      <c r="J35" s="280"/>
      <c r="K35" s="280"/>
    </row>
    <row r="36" spans="2:15" s="281" customFormat="1" x14ac:dyDescent="0.25">
      <c r="B36" s="280"/>
      <c r="C36" s="280"/>
      <c r="D36" s="280"/>
      <c r="E36" s="280"/>
      <c r="F36" s="280"/>
      <c r="G36" s="280"/>
      <c r="H36" s="280"/>
      <c r="I36" s="280"/>
      <c r="J36" s="280"/>
      <c r="K36" s="280"/>
    </row>
    <row r="37" spans="2:15" s="281" customFormat="1" ht="60" x14ac:dyDescent="0.2">
      <c r="B37" s="282" t="s">
        <v>588</v>
      </c>
      <c r="C37" s="282" t="s">
        <v>589</v>
      </c>
      <c r="D37" s="282" t="s">
        <v>590</v>
      </c>
      <c r="E37" s="282" t="s">
        <v>591</v>
      </c>
      <c r="F37" s="282" t="s">
        <v>592</v>
      </c>
      <c r="G37" s="282" t="s">
        <v>593</v>
      </c>
      <c r="H37" s="282" t="s">
        <v>594</v>
      </c>
      <c r="I37" s="282" t="s">
        <v>595</v>
      </c>
      <c r="J37" s="282" t="s">
        <v>596</v>
      </c>
      <c r="K37" s="282" t="s">
        <v>597</v>
      </c>
    </row>
    <row r="38" spans="2:15" s="281" customFormat="1" ht="14.25" x14ac:dyDescent="0.2">
      <c r="B38" s="283" t="s">
        <v>598</v>
      </c>
      <c r="C38" s="284"/>
      <c r="D38" s="285"/>
      <c r="E38" s="286" t="e">
        <f t="shared" ref="E38:E44" si="3">C38/D38</f>
        <v>#DIV/0!</v>
      </c>
      <c r="F38" s="284"/>
      <c r="G38" s="287" t="b">
        <f t="shared" ref="G38:G44" si="4">IF(F38=1,(0.005*((C38/D38)*100)^2+0.5001*((C38/D38)*100)-0.0071)/100,IF(F38=1.5,(0.005*((C38/D38)*100)^2+0.4998*((C38/D38)*100)+0.0262)/100,IF(F38=2,(0.0049*((C38/D38)*100)^2+0.4861*((C38/D38)*100)+2.5407)/100,IF(F38=2.5,(0.0046*((C38/D38)*100)^2+0.4581*((C38/D38)*100)+8.1068)/100,IF(F38=3,(0.0041*((C38/D38)*100)^2+0.4092*((C38/D38)*100)+18.1041)/100,IF(F38=3.5,(0.0033*((C38/D38)*100)^2+0.3341*((C38/D38)*100)+33.199)/100,IF(F38=4,(0.0023*((C38/D38)*100)^2+0.24*((C38/D38)*100)+52.5274)/100,IF(F38=4.5,(0.0012*((C38/D38)*100)^2+0.1275*((C38/D38)*100)+75.153)/100))))))))</f>
        <v>0</v>
      </c>
      <c r="H38" s="288"/>
      <c r="I38" s="289">
        <f>H38*G38</f>
        <v>0</v>
      </c>
      <c r="J38" s="289">
        <f>H38-I38</f>
        <v>0</v>
      </c>
      <c r="K38" s="290">
        <f>MROUND(J38,5000)</f>
        <v>0</v>
      </c>
    </row>
    <row r="39" spans="2:15" s="281" customFormat="1" ht="14.25" x14ac:dyDescent="0.2">
      <c r="B39" s="283" t="s">
        <v>599</v>
      </c>
      <c r="C39" s="284">
        <v>15</v>
      </c>
      <c r="D39" s="285">
        <v>100</v>
      </c>
      <c r="E39" s="286">
        <f t="shared" si="3"/>
        <v>0.15</v>
      </c>
      <c r="F39" s="284">
        <v>2</v>
      </c>
      <c r="G39" s="287">
        <f t="shared" si="4"/>
        <v>0.109347</v>
      </c>
      <c r="H39" s="288"/>
      <c r="I39" s="289">
        <f t="shared" ref="I39:I44" si="5">H39*G39</f>
        <v>0</v>
      </c>
      <c r="J39" s="289">
        <f t="shared" ref="J39:J44" si="6">H39-I39</f>
        <v>0</v>
      </c>
      <c r="K39" s="290">
        <f t="shared" ref="K39:K44" si="7">MROUND(J39,5000)</f>
        <v>0</v>
      </c>
    </row>
    <row r="40" spans="2:15" s="281" customFormat="1" ht="14.25" x14ac:dyDescent="0.2">
      <c r="B40" s="283" t="s">
        <v>600</v>
      </c>
      <c r="C40" s="284"/>
      <c r="D40" s="285"/>
      <c r="E40" s="286" t="e">
        <f t="shared" si="3"/>
        <v>#DIV/0!</v>
      </c>
      <c r="F40" s="284"/>
      <c r="G40" s="287" t="b">
        <f t="shared" si="4"/>
        <v>0</v>
      </c>
      <c r="H40" s="288"/>
      <c r="I40" s="289">
        <f t="shared" si="5"/>
        <v>0</v>
      </c>
      <c r="J40" s="289">
        <f t="shared" si="6"/>
        <v>0</v>
      </c>
      <c r="K40" s="290">
        <f t="shared" si="7"/>
        <v>0</v>
      </c>
    </row>
    <row r="41" spans="2:15" s="281" customFormat="1" ht="14.25" x14ac:dyDescent="0.2">
      <c r="B41" s="283" t="s">
        <v>601</v>
      </c>
      <c r="C41" s="284"/>
      <c r="D41" s="285"/>
      <c r="E41" s="286" t="e">
        <f t="shared" si="3"/>
        <v>#DIV/0!</v>
      </c>
      <c r="F41" s="284"/>
      <c r="G41" s="287" t="b">
        <f t="shared" si="4"/>
        <v>0</v>
      </c>
      <c r="H41" s="288"/>
      <c r="I41" s="289">
        <f t="shared" si="5"/>
        <v>0</v>
      </c>
      <c r="J41" s="289">
        <f t="shared" si="6"/>
        <v>0</v>
      </c>
      <c r="K41" s="290">
        <f t="shared" si="7"/>
        <v>0</v>
      </c>
    </row>
    <row r="42" spans="2:15" s="281" customFormat="1" ht="14.25" x14ac:dyDescent="0.2">
      <c r="B42" s="283" t="s">
        <v>602</v>
      </c>
      <c r="C42" s="284"/>
      <c r="D42" s="285"/>
      <c r="E42" s="286" t="e">
        <f t="shared" si="3"/>
        <v>#DIV/0!</v>
      </c>
      <c r="F42" s="284"/>
      <c r="G42" s="287" t="b">
        <f t="shared" si="4"/>
        <v>0</v>
      </c>
      <c r="H42" s="288"/>
      <c r="I42" s="289">
        <f t="shared" si="5"/>
        <v>0</v>
      </c>
      <c r="J42" s="289">
        <f t="shared" si="6"/>
        <v>0</v>
      </c>
      <c r="K42" s="290">
        <f t="shared" si="7"/>
        <v>0</v>
      </c>
    </row>
    <row r="43" spans="2:15" s="281" customFormat="1" ht="14.25" x14ac:dyDescent="0.2">
      <c r="B43" s="283" t="s">
        <v>603</v>
      </c>
      <c r="C43" s="284"/>
      <c r="D43" s="285"/>
      <c r="E43" s="286" t="e">
        <f t="shared" si="3"/>
        <v>#DIV/0!</v>
      </c>
      <c r="F43" s="284"/>
      <c r="G43" s="287" t="b">
        <f t="shared" si="4"/>
        <v>0</v>
      </c>
      <c r="H43" s="288"/>
      <c r="I43" s="289">
        <f t="shared" si="5"/>
        <v>0</v>
      </c>
      <c r="J43" s="289">
        <f t="shared" si="6"/>
        <v>0</v>
      </c>
      <c r="K43" s="290">
        <f t="shared" si="7"/>
        <v>0</v>
      </c>
    </row>
    <row r="44" spans="2:15" s="281" customFormat="1" ht="14.25" x14ac:dyDescent="0.2">
      <c r="B44" s="283" t="s">
        <v>604</v>
      </c>
      <c r="C44" s="284"/>
      <c r="D44" s="285"/>
      <c r="E44" s="286" t="e">
        <f t="shared" si="3"/>
        <v>#DIV/0!</v>
      </c>
      <c r="F44" s="284"/>
      <c r="G44" s="287" t="b">
        <f t="shared" si="4"/>
        <v>0</v>
      </c>
      <c r="H44" s="288"/>
      <c r="I44" s="289">
        <f t="shared" si="5"/>
        <v>0</v>
      </c>
      <c r="J44" s="289">
        <f t="shared" si="6"/>
        <v>0</v>
      </c>
      <c r="K44" s="290">
        <f t="shared" si="7"/>
        <v>0</v>
      </c>
    </row>
    <row r="45" spans="2:15" s="281" customFormat="1" ht="14.25" x14ac:dyDescent="0.2">
      <c r="B45" s="291"/>
      <c r="C45" s="292"/>
      <c r="D45" s="292"/>
      <c r="E45" s="292"/>
      <c r="F45" s="291"/>
      <c r="G45" s="291"/>
      <c r="H45" s="293"/>
      <c r="I45" s="293"/>
      <c r="J45" s="291"/>
      <c r="K45" s="291"/>
    </row>
    <row r="46" spans="2:15" s="281" customFormat="1" ht="14.25" x14ac:dyDescent="0.2">
      <c r="B46" s="291"/>
      <c r="C46" s="292"/>
      <c r="D46" s="292"/>
      <c r="E46" s="292"/>
      <c r="F46" s="291"/>
      <c r="G46" s="291"/>
      <c r="H46" s="293"/>
      <c r="I46" s="293"/>
      <c r="J46" s="291"/>
      <c r="K46" s="291"/>
    </row>
    <row r="47" spans="2:15" s="281" customFormat="1" x14ac:dyDescent="0.25">
      <c r="B47" s="280" t="s">
        <v>605</v>
      </c>
      <c r="N47" s="294"/>
      <c r="O47" s="295"/>
    </row>
    <row r="48" spans="2:15" s="281" customFormat="1" ht="14.25" x14ac:dyDescent="0.2">
      <c r="N48" s="294"/>
      <c r="O48" s="295"/>
    </row>
    <row r="49" spans="2:15" s="281" customFormat="1" ht="30" x14ac:dyDescent="0.2">
      <c r="B49" s="282" t="s">
        <v>588</v>
      </c>
      <c r="C49" s="282" t="s">
        <v>606</v>
      </c>
      <c r="D49" s="282" t="s">
        <v>607</v>
      </c>
      <c r="E49" s="282" t="s">
        <v>608</v>
      </c>
      <c r="F49" s="282" t="s">
        <v>609</v>
      </c>
      <c r="O49" s="295"/>
    </row>
    <row r="50" spans="2:15" s="281" customFormat="1" ht="14.25" x14ac:dyDescent="0.2">
      <c r="B50" s="283" t="s">
        <v>598</v>
      </c>
      <c r="C50" s="296">
        <f>+K38</f>
        <v>0</v>
      </c>
      <c r="D50" s="297">
        <f>+C50*G11</f>
        <v>0</v>
      </c>
      <c r="E50" s="297">
        <f>+J25-D50</f>
        <v>0</v>
      </c>
      <c r="F50" s="297" t="e">
        <f>+E50/H11</f>
        <v>#DIV/0!</v>
      </c>
    </row>
    <row r="51" spans="2:15" s="281" customFormat="1" ht="14.25" x14ac:dyDescent="0.2">
      <c r="B51" s="283" t="s">
        <v>599</v>
      </c>
      <c r="C51" s="296">
        <f t="shared" ref="C51:C56" si="8">+K39</f>
        <v>0</v>
      </c>
      <c r="D51" s="297">
        <f t="shared" ref="D51:D56" si="9">+C51*G12</f>
        <v>0</v>
      </c>
      <c r="E51" s="297">
        <f t="shared" ref="E51:E56" si="10">+J26-D51</f>
        <v>0</v>
      </c>
      <c r="F51" s="297" t="e">
        <f t="shared" ref="F51:F56" si="11">+E51/H12</f>
        <v>#DIV/0!</v>
      </c>
    </row>
    <row r="52" spans="2:15" s="281" customFormat="1" ht="14.25" x14ac:dyDescent="0.2">
      <c r="B52" s="283" t="s">
        <v>600</v>
      </c>
      <c r="C52" s="296">
        <f t="shared" si="8"/>
        <v>0</v>
      </c>
      <c r="D52" s="297">
        <f t="shared" si="9"/>
        <v>0</v>
      </c>
      <c r="E52" s="297">
        <f t="shared" si="10"/>
        <v>0</v>
      </c>
      <c r="F52" s="297" t="e">
        <f t="shared" si="11"/>
        <v>#DIV/0!</v>
      </c>
      <c r="M52" s="298"/>
    </row>
    <row r="53" spans="2:15" s="281" customFormat="1" ht="14.25" x14ac:dyDescent="0.2">
      <c r="B53" s="283" t="s">
        <v>601</v>
      </c>
      <c r="C53" s="296">
        <f t="shared" si="8"/>
        <v>0</v>
      </c>
      <c r="D53" s="297">
        <f t="shared" si="9"/>
        <v>0</v>
      </c>
      <c r="E53" s="297">
        <f t="shared" si="10"/>
        <v>0</v>
      </c>
      <c r="F53" s="297" t="e">
        <f t="shared" si="11"/>
        <v>#DIV/0!</v>
      </c>
      <c r="M53" s="298"/>
    </row>
    <row r="54" spans="2:15" s="281" customFormat="1" ht="14.25" x14ac:dyDescent="0.2">
      <c r="B54" s="283" t="s">
        <v>602</v>
      </c>
      <c r="C54" s="296">
        <f t="shared" si="8"/>
        <v>0</v>
      </c>
      <c r="D54" s="297">
        <f t="shared" si="9"/>
        <v>0</v>
      </c>
      <c r="E54" s="297">
        <f t="shared" si="10"/>
        <v>0</v>
      </c>
      <c r="F54" s="297" t="e">
        <f t="shared" si="11"/>
        <v>#DIV/0!</v>
      </c>
      <c r="M54" s="298"/>
    </row>
    <row r="55" spans="2:15" s="281" customFormat="1" ht="14.25" x14ac:dyDescent="0.2">
      <c r="B55" s="283" t="s">
        <v>603</v>
      </c>
      <c r="C55" s="296">
        <f t="shared" si="8"/>
        <v>0</v>
      </c>
      <c r="D55" s="297">
        <f t="shared" si="9"/>
        <v>0</v>
      </c>
      <c r="E55" s="297">
        <f t="shared" si="10"/>
        <v>0</v>
      </c>
      <c r="F55" s="297" t="e">
        <f t="shared" si="11"/>
        <v>#DIV/0!</v>
      </c>
      <c r="M55" s="298"/>
    </row>
    <row r="56" spans="2:15" s="281" customFormat="1" ht="14.25" x14ac:dyDescent="0.2">
      <c r="B56" s="283" t="s">
        <v>604</v>
      </c>
      <c r="C56" s="296">
        <f t="shared" si="8"/>
        <v>0</v>
      </c>
      <c r="D56" s="297">
        <f t="shared" si="9"/>
        <v>0</v>
      </c>
      <c r="E56" s="297">
        <f t="shared" si="10"/>
        <v>0</v>
      </c>
      <c r="F56" s="297" t="e">
        <f t="shared" si="11"/>
        <v>#DIV/0!</v>
      </c>
      <c r="M56" s="298"/>
    </row>
    <row r="57" spans="2:15" s="281" customFormat="1" ht="14.25" x14ac:dyDescent="0.2"/>
    <row r="58" spans="2:15" s="281" customFormat="1" ht="14.25" x14ac:dyDescent="0.2"/>
    <row r="59" spans="2:15" s="281" customFormat="1" ht="14.25" x14ac:dyDescent="0.2"/>
    <row r="60" spans="2:15" s="281" customFormat="1" x14ac:dyDescent="0.25">
      <c r="B60" s="280" t="s">
        <v>272</v>
      </c>
    </row>
    <row r="61" spans="2:15" s="281" customFormat="1" ht="14.25" x14ac:dyDescent="0.2"/>
    <row r="62" spans="2:15" s="281" customFormat="1" x14ac:dyDescent="0.25">
      <c r="B62" s="299" t="s">
        <v>155</v>
      </c>
      <c r="C62" s="300" t="e">
        <f>+AVERAGE(F50:F56)</f>
        <v>#DIV/0!</v>
      </c>
      <c r="E62" s="301"/>
    </row>
    <row r="63" spans="2:15" s="281" customFormat="1" ht="14.25" x14ac:dyDescent="0.2">
      <c r="B63" s="302" t="s">
        <v>156</v>
      </c>
      <c r="C63" s="303" t="e">
        <f>+C62-C67</f>
        <v>#DIV/0!</v>
      </c>
      <c r="E63" s="301"/>
    </row>
    <row r="64" spans="2:15" s="281" customFormat="1" ht="14.25" x14ac:dyDescent="0.2">
      <c r="B64" s="302" t="s">
        <v>157</v>
      </c>
      <c r="C64" s="303" t="e">
        <f>+C62+C67</f>
        <v>#DIV/0!</v>
      </c>
      <c r="E64" s="301"/>
    </row>
    <row r="65" spans="2:11" s="281" customFormat="1" ht="14.25" x14ac:dyDescent="0.2">
      <c r="B65" s="302" t="s">
        <v>158</v>
      </c>
      <c r="C65" s="303" t="e">
        <f>+MEDIAN(F50:F56)</f>
        <v>#DIV/0!</v>
      </c>
      <c r="E65" s="301"/>
    </row>
    <row r="66" spans="2:11" s="281" customFormat="1" ht="14.25" x14ac:dyDescent="0.2">
      <c r="B66" s="302" t="s">
        <v>159</v>
      </c>
      <c r="C66" s="304" t="e">
        <f>+MODE(F50:F56)</f>
        <v>#DIV/0!</v>
      </c>
      <c r="E66" s="301"/>
    </row>
    <row r="67" spans="2:11" s="281" customFormat="1" ht="14.25" x14ac:dyDescent="0.2">
      <c r="B67" s="302" t="s">
        <v>160</v>
      </c>
      <c r="C67" s="303" t="e">
        <f>STDEV(F50:F56)</f>
        <v>#DIV/0!</v>
      </c>
      <c r="E67" s="305"/>
    </row>
    <row r="68" spans="2:11" s="281" customFormat="1" ht="14.25" x14ac:dyDescent="0.2">
      <c r="B68" s="302" t="s">
        <v>161</v>
      </c>
      <c r="C68" s="306" t="e">
        <f>(C67/C62)</f>
        <v>#DIV/0!</v>
      </c>
    </row>
    <row r="69" spans="2:11" s="281" customFormat="1" ht="14.25" x14ac:dyDescent="0.2">
      <c r="B69" s="302" t="s">
        <v>162</v>
      </c>
      <c r="C69" s="307" t="e">
        <f>(C62-C65)/C67</f>
        <v>#DIV/0!</v>
      </c>
    </row>
    <row r="70" spans="2:11" s="281" customFormat="1" ht="14.25" x14ac:dyDescent="0.2"/>
    <row r="71" spans="2:11" s="281" customFormat="1" ht="14.25" x14ac:dyDescent="0.2"/>
    <row r="72" spans="2:11" s="281" customFormat="1" ht="14.25" x14ac:dyDescent="0.2"/>
    <row r="73" spans="2:11" s="281" customFormat="1" ht="14.25" x14ac:dyDescent="0.2"/>
    <row r="74" spans="2:11" s="281" customFormat="1" ht="14.25" x14ac:dyDescent="0.2"/>
    <row r="75" spans="2:11" s="281" customFormat="1" x14ac:dyDescent="0.25">
      <c r="B75" s="280" t="s">
        <v>610</v>
      </c>
    </row>
    <row r="76" spans="2:11" s="281" customFormat="1" ht="14.25" x14ac:dyDescent="0.2"/>
    <row r="77" spans="2:11" s="281" customFormat="1" ht="14.25" x14ac:dyDescent="0.2"/>
    <row r="78" spans="2:11" s="281" customFormat="1" ht="30" x14ac:dyDescent="0.2">
      <c r="B78" s="282" t="s">
        <v>588</v>
      </c>
      <c r="C78" s="282" t="s">
        <v>589</v>
      </c>
      <c r="D78" s="282" t="s">
        <v>590</v>
      </c>
      <c r="E78" s="282" t="s">
        <v>591</v>
      </c>
      <c r="F78" s="282" t="s">
        <v>592</v>
      </c>
      <c r="G78" s="282" t="s">
        <v>593</v>
      </c>
      <c r="H78" s="282" t="s">
        <v>594</v>
      </c>
      <c r="I78" s="282" t="s">
        <v>595</v>
      </c>
      <c r="J78" s="282" t="s">
        <v>611</v>
      </c>
      <c r="K78" s="282" t="s">
        <v>612</v>
      </c>
    </row>
    <row r="79" spans="2:11" s="281" customFormat="1" ht="14.25" x14ac:dyDescent="0.2">
      <c r="B79" s="283" t="s">
        <v>613</v>
      </c>
      <c r="C79" s="308"/>
      <c r="D79" s="285"/>
      <c r="E79" s="309" t="e">
        <f>C79/D79</f>
        <v>#DIV/0!</v>
      </c>
      <c r="F79" s="284"/>
      <c r="G79" s="310" t="b">
        <f>IF(F79=1,(0.005*((C79/D79)*100)^2+0.5001*((C79/D79)*100)-0.0071)/100,IF(F79=1.5,(0.005*((C79/D79)*100)^2+0.4998*((C79/D79)*100)+0.0262)/100,IF(F79=2,(0.0049*((C79/D79)*100)^2+0.4861*((C79/D79)*100)+2.5407)/100,IF(F79=2.5,(0.0046*((C79/D79)*100)^2+0.4581*((C79/D79)*100)+8.1068)/100,IF(F79=3,(0.0041*((C79/D79)*100)^2+0.4092*((C79/D79)*100)+18.1041)/100,IF(F79=3.5,(0.0033*((C79/D79)*100)^2+0.3341*((C79/D79)*100)+33.199)/100,IF(F79=4,(0.0023*((C79/D79)*100)^2+0.24*((C79/D79)*100)+52.5274)/100,IF(F79=4.5,(0.0012*((C79/D79)*100)^2+0.1275*((C79/D79)*100)+75.153)/100))))))))</f>
        <v>0</v>
      </c>
      <c r="H79" s="288"/>
      <c r="I79" s="311">
        <f>H79*G79</f>
        <v>0</v>
      </c>
      <c r="J79" s="311">
        <f>H79-I79</f>
        <v>0</v>
      </c>
      <c r="K79" s="312">
        <f>MROUND(J79,5000)</f>
        <v>0</v>
      </c>
    </row>
    <row r="80" spans="2:11" s="281" customFormat="1" ht="14.25" x14ac:dyDescent="0.2"/>
    <row r="81" spans="2:15" s="281" customFormat="1" ht="14.25" x14ac:dyDescent="0.2"/>
    <row r="82" spans="2:15" s="281" customFormat="1" ht="14.25" x14ac:dyDescent="0.2"/>
    <row r="83" spans="2:15" s="281" customFormat="1" ht="14.25" x14ac:dyDescent="0.2"/>
    <row r="84" spans="2:15" s="281" customFormat="1" ht="14.25" x14ac:dyDescent="0.2"/>
    <row r="85" spans="2:15" s="281" customFormat="1" x14ac:dyDescent="0.25">
      <c r="B85" s="280"/>
    </row>
    <row r="86" spans="2:15" s="281" customFormat="1" ht="14.25" x14ac:dyDescent="0.2"/>
    <row r="87" spans="2:15" s="281" customFormat="1" x14ac:dyDescent="0.25">
      <c r="B87" s="280" t="s">
        <v>286</v>
      </c>
      <c r="I87" s="313"/>
      <c r="J87" s="313"/>
    </row>
    <row r="88" spans="2:15" s="281" customFormat="1" ht="31.5" customHeight="1" x14ac:dyDescent="0.25">
      <c r="B88" s="280"/>
      <c r="H88" s="314"/>
      <c r="I88" s="314"/>
    </row>
    <row r="89" spans="2:15" s="281" customFormat="1" ht="25.9" customHeight="1" x14ac:dyDescent="0.2">
      <c r="B89" s="315" t="s">
        <v>42</v>
      </c>
      <c r="C89" s="315" t="s">
        <v>284</v>
      </c>
      <c r="D89" s="315" t="s">
        <v>141</v>
      </c>
      <c r="E89" s="282" t="s">
        <v>285</v>
      </c>
      <c r="F89" s="282" t="s">
        <v>614</v>
      </c>
      <c r="I89" s="316"/>
    </row>
    <row r="90" spans="2:15" s="281" customFormat="1" ht="14.25" x14ac:dyDescent="0.2">
      <c r="B90" s="355"/>
      <c r="C90" s="356"/>
      <c r="D90" s="319" t="e">
        <f>+C62</f>
        <v>#DIV/0!</v>
      </c>
      <c r="E90" s="319" t="e">
        <f>+D90*C90</f>
        <v>#DIV/0!</v>
      </c>
      <c r="F90" s="320" t="e">
        <f>+E90/E97</f>
        <v>#DIV/0!</v>
      </c>
      <c r="I90" s="316"/>
    </row>
    <row r="91" spans="2:15" s="281" customFormat="1" ht="14.25" x14ac:dyDescent="0.2">
      <c r="B91" s="355"/>
      <c r="C91" s="356"/>
      <c r="D91" s="319">
        <f>+K79</f>
        <v>0</v>
      </c>
      <c r="E91" s="319">
        <f>+D91*C91</f>
        <v>0</v>
      </c>
      <c r="F91" s="320" t="e">
        <f>+E91/E97</f>
        <v>#DIV/0!</v>
      </c>
      <c r="I91" s="316"/>
    </row>
    <row r="92" spans="2:15" s="281" customFormat="1" ht="14.25" x14ac:dyDescent="0.2">
      <c r="B92" s="317"/>
      <c r="C92" s="318"/>
      <c r="D92" s="319"/>
      <c r="E92" s="321"/>
      <c r="I92" s="316"/>
    </row>
    <row r="93" spans="2:15" s="281" customFormat="1" ht="14.25" x14ac:dyDescent="0.2">
      <c r="B93" s="317"/>
      <c r="C93" s="318"/>
      <c r="D93" s="319"/>
      <c r="E93" s="321"/>
      <c r="I93" s="316"/>
    </row>
    <row r="94" spans="2:15" s="281" customFormat="1" ht="14.25" x14ac:dyDescent="0.2">
      <c r="B94" s="317"/>
      <c r="C94" s="318"/>
      <c r="D94" s="319"/>
      <c r="E94" s="322"/>
      <c r="I94" s="316"/>
    </row>
    <row r="95" spans="2:15" s="281" customFormat="1" ht="14.25" x14ac:dyDescent="0.2">
      <c r="B95" s="317"/>
      <c r="C95" s="318"/>
      <c r="D95" s="319"/>
      <c r="E95" s="322"/>
      <c r="H95" s="316"/>
      <c r="I95" s="316"/>
      <c r="J95" s="316"/>
      <c r="K95" s="316"/>
      <c r="L95" s="316"/>
      <c r="M95" s="316"/>
      <c r="N95" s="316"/>
      <c r="O95" s="316"/>
    </row>
    <row r="96" spans="2:15" s="281" customFormat="1" ht="14.25" x14ac:dyDescent="0.2">
      <c r="B96" s="317"/>
      <c r="C96" s="323"/>
      <c r="D96" s="324"/>
      <c r="E96" s="325"/>
      <c r="H96" s="316"/>
      <c r="I96" s="316"/>
      <c r="J96" s="316"/>
      <c r="K96" s="316"/>
      <c r="L96" s="316"/>
      <c r="M96" s="316"/>
      <c r="N96" s="316"/>
      <c r="O96" s="316"/>
    </row>
    <row r="97" spans="2:15" s="281" customFormat="1" ht="14.25" x14ac:dyDescent="0.2">
      <c r="B97" s="302" t="s">
        <v>290</v>
      </c>
      <c r="C97" s="326"/>
      <c r="D97" s="327"/>
      <c r="E97" s="328" t="e">
        <f>SUM(E90:E96)</f>
        <v>#DIV/0!</v>
      </c>
      <c r="H97" s="316"/>
      <c r="I97" s="316"/>
      <c r="J97" s="316"/>
      <c r="K97" s="316"/>
      <c r="L97" s="316"/>
      <c r="M97" s="316"/>
      <c r="N97" s="316"/>
      <c r="O97" s="316"/>
    </row>
    <row r="98" spans="2:15" s="281" customFormat="1" ht="30" customHeight="1" x14ac:dyDescent="0.25">
      <c r="B98" s="330" t="s">
        <v>292</v>
      </c>
      <c r="C98" s="524" t="e">
        <f>+E97</f>
        <v>#DIV/0!</v>
      </c>
      <c r="D98" s="525"/>
      <c r="E98" s="526"/>
      <c r="G98" s="331"/>
      <c r="H98" s="316"/>
      <c r="I98" s="316"/>
      <c r="J98" s="316"/>
      <c r="K98" s="316"/>
      <c r="L98" s="316"/>
      <c r="M98" s="316"/>
      <c r="N98" s="316"/>
      <c r="O98" s="316"/>
    </row>
    <row r="99" spans="2:15" s="281" customFormat="1" ht="31.15" customHeight="1" x14ac:dyDescent="0.25">
      <c r="B99" s="524"/>
      <c r="C99" s="525"/>
      <c r="D99" s="525"/>
      <c r="E99" s="526"/>
      <c r="H99" s="316"/>
      <c r="I99" s="316"/>
      <c r="J99" s="316"/>
      <c r="K99" s="316"/>
      <c r="L99" s="316"/>
      <c r="M99" s="316"/>
      <c r="N99" s="316"/>
      <c r="O99" s="316"/>
    </row>
    <row r="100" spans="2:15" s="281" customFormat="1" ht="23.25" x14ac:dyDescent="0.35">
      <c r="B100" s="329" t="s">
        <v>615</v>
      </c>
      <c r="C100" s="527" t="s">
        <v>164</v>
      </c>
      <c r="D100" s="528"/>
      <c r="E100" s="529"/>
      <c r="H100" s="316"/>
      <c r="I100" s="316"/>
      <c r="J100" s="316"/>
      <c r="K100" s="316"/>
      <c r="L100" s="316"/>
      <c r="M100" s="316"/>
      <c r="N100" s="316"/>
      <c r="O100" s="316"/>
    </row>
    <row r="101" spans="2:15" s="281" customFormat="1" ht="14.25" x14ac:dyDescent="0.2">
      <c r="E101" s="294"/>
      <c r="H101" s="316"/>
      <c r="I101" s="316"/>
      <c r="J101" s="316"/>
      <c r="K101" s="316"/>
      <c r="L101" s="316"/>
      <c r="M101" s="316"/>
      <c r="N101" s="316"/>
      <c r="O101" s="316"/>
    </row>
    <row r="102" spans="2:15" x14ac:dyDescent="0.25">
      <c r="H102" s="316"/>
      <c r="I102" s="316"/>
      <c r="J102" s="316"/>
      <c r="K102" s="316"/>
      <c r="L102" s="316"/>
      <c r="M102" s="316"/>
      <c r="N102" s="316"/>
      <c r="O102" s="316"/>
    </row>
    <row r="107" spans="2:15" ht="15.75" x14ac:dyDescent="0.25">
      <c r="B107" s="245" t="s">
        <v>166</v>
      </c>
      <c r="G107" s="332"/>
      <c r="H107" s="332"/>
    </row>
    <row r="108" spans="2:15" x14ac:dyDescent="0.25">
      <c r="B108" s="248" t="s">
        <v>298</v>
      </c>
      <c r="G108" s="248" t="s">
        <v>299</v>
      </c>
    </row>
  </sheetData>
  <sheetProtection insertColumns="0" insertRows="0" deleteColumns="0" deleteRows="0" sort="0" autoFilter="0" pivotTables="0"/>
  <dataConsolidate/>
  <mergeCells count="3">
    <mergeCell ref="C98:E98"/>
    <mergeCell ref="B99:E99"/>
    <mergeCell ref="C100:E100"/>
  </mergeCells>
  <conditionalFormatting sqref="N25:N26 M25:M30">
    <cfRule type="expression" dxfId="3" priority="4">
      <formula>#REF!="NO"</formula>
    </cfRule>
  </conditionalFormatting>
  <conditionalFormatting sqref="M31:M33">
    <cfRule type="expression" dxfId="2" priority="3">
      <formula>#REF!="NO"</formula>
    </cfRule>
  </conditionalFormatting>
  <conditionalFormatting sqref="C100:E100">
    <cfRule type="containsText" dxfId="1" priority="1" operator="containsText" text="DESFAVORABLE">
      <formula>NOT(ISERROR(SEARCH("DESFAVORABLE",C100)))</formula>
    </cfRule>
    <cfRule type="containsText" dxfId="0" priority="2" operator="containsText" text="FAVORABLE">
      <formula>NOT(ISERROR(SEARCH("FAVORABLE",C100)))</formula>
    </cfRule>
  </conditionalFormatting>
  <dataValidations count="3">
    <dataValidation type="list" allowBlank="1" showInputMessage="1" showErrorMessage="1" sqref="C100:E100" xr:uid="{00000000-0002-0000-0400-000000000000}">
      <formula1>"FAVORABLE, DESFAVORABLE"</formula1>
    </dataValidation>
    <dataValidation type="list" allowBlank="1" showInputMessage="1" showErrorMessage="1" sqref="E22:I22" xr:uid="{00000000-0002-0000-0400-000001000000}">
      <formula1>"DESHABILITADO, HABILITADO"</formula1>
    </dataValidation>
    <dataValidation type="list" allowBlank="1" showInputMessage="1" showErrorMessage="1" sqref="L11:N14" xr:uid="{00000000-0002-0000-0400-000002000000}">
      <formula1>#REF!</formula1>
    </dataValidation>
  </dataValidations>
  <pageMargins left="0.25" right="0.25" top="0.75000000000000011" bottom="0.75000000000000011" header="0.30000000000000004" footer="0.30000000000000004"/>
  <pageSetup scale="42" fitToHeight="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Formato</vt:lpstr>
      <vt:lpstr>Fotos</vt:lpstr>
      <vt:lpstr>RAA-RNA (3)</vt:lpstr>
      <vt:lpstr>mercado</vt:lpstr>
      <vt:lpstr>LOTE Y CONSTRUCCION</vt:lpstr>
      <vt:lpstr>Formato!Print_Area</vt:lpstr>
      <vt:lpstr>Fotos!Print_Area</vt:lpstr>
      <vt:lpstr>'LOTE Y CONSTRUCCION'!Print_Area</vt:lpstr>
      <vt:lpstr>mercado!Print_Area</vt:lpstr>
      <vt:lpstr>'RAA-RNA (3)'!Print_Area</vt:lpstr>
      <vt:lpstr>Fotos!Print_Titles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sebastian</cp:lastModifiedBy>
  <cp:lastPrinted>2022-05-16T23:12:24Z</cp:lastPrinted>
  <dcterms:created xsi:type="dcterms:W3CDTF">2017-11-15T23:19:57Z</dcterms:created>
  <dcterms:modified xsi:type="dcterms:W3CDTF">2022-12-21T21:04:56Z</dcterms:modified>
</cp:coreProperties>
</file>