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mhkamaa_connect_ust_hk/Documents/Internship/Bank of America/Rebounce/"/>
    </mc:Choice>
  </mc:AlternateContent>
  <xr:revisionPtr revIDLastSave="266" documentId="11_F25DC773A252ABDACC104806215D79C25ADE58E6" xr6:coauthVersionLast="47" xr6:coauthVersionMax="47" xr10:uidLastSave="{EE486EAC-6579-4432-8946-A2DB782C1680}"/>
  <bookViews>
    <workbookView xWindow="1460" yWindow="1600" windowWidth="23090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8" i="1" l="1"/>
  <c r="AF9" i="1"/>
  <c r="AF10" i="1"/>
  <c r="AF11" i="1"/>
  <c r="AF12" i="1"/>
  <c r="AF13" i="1"/>
  <c r="AF14" i="1"/>
  <c r="AF15" i="1"/>
  <c r="AF16" i="1"/>
  <c r="AF17" i="1"/>
  <c r="AF8" i="1"/>
  <c r="AE8" i="1" a="1"/>
  <c r="AE8" i="1" s="1"/>
  <c r="O9" i="1"/>
  <c r="O8" i="1"/>
  <c r="J9" i="1"/>
  <c r="K9" i="1"/>
  <c r="K10" i="1"/>
  <c r="K11" i="1"/>
  <c r="K12" i="1"/>
  <c r="K13" i="1"/>
  <c r="K14" i="1"/>
  <c r="K15" i="1"/>
  <c r="K16" i="1"/>
  <c r="K17" i="1"/>
  <c r="AB9" i="1"/>
  <c r="AB10" i="1"/>
  <c r="AB11" i="1"/>
  <c r="AB12" i="1"/>
  <c r="AB13" i="1"/>
  <c r="AB14" i="1"/>
  <c r="AB15" i="1"/>
  <c r="AB16" i="1"/>
  <c r="AB17" i="1"/>
  <c r="AB8" i="1"/>
  <c r="W9" i="1"/>
  <c r="W10" i="1"/>
  <c r="W11" i="1"/>
  <c r="W12" i="1"/>
  <c r="W13" i="1"/>
  <c r="W14" i="1"/>
  <c r="W15" i="1"/>
  <c r="W16" i="1"/>
  <c r="W17" i="1"/>
  <c r="W8" i="1"/>
  <c r="O10" i="1"/>
  <c r="O11" i="1"/>
  <c r="O12" i="1"/>
  <c r="O13" i="1"/>
  <c r="O14" i="1"/>
  <c r="O15" i="1"/>
  <c r="O16" i="1"/>
  <c r="O17" i="1"/>
  <c r="J10" i="1"/>
  <c r="J11" i="1"/>
  <c r="J12" i="1"/>
  <c r="J13" i="1"/>
  <c r="J14" i="1"/>
  <c r="J15" i="1"/>
  <c r="J16" i="1"/>
  <c r="J17" i="1"/>
  <c r="J8" i="1"/>
  <c r="K8" i="1" s="1"/>
  <c r="AA9" i="1"/>
  <c r="AA10" i="1"/>
  <c r="AA11" i="1"/>
  <c r="AA12" i="1"/>
  <c r="AA13" i="1"/>
  <c r="AA14" i="1"/>
  <c r="AA15" i="1"/>
  <c r="AA16" i="1"/>
  <c r="AA17" i="1"/>
  <c r="AA8" i="1"/>
  <c r="Z8" i="1" a="1"/>
  <c r="Z8" i="1" s="1"/>
  <c r="T9" i="1"/>
  <c r="T10" i="1"/>
  <c r="T11" i="1"/>
  <c r="T12" i="1"/>
  <c r="T13" i="1"/>
  <c r="T14" i="1"/>
  <c r="T15" i="1"/>
  <c r="T16" i="1"/>
  <c r="T17" i="1"/>
  <c r="R8" i="1" a="1"/>
  <c r="R8" i="1" s="1"/>
  <c r="M8" i="1" a="1"/>
  <c r="G3" i="1"/>
  <c r="C14" i="1" s="1"/>
  <c r="G2" i="1"/>
  <c r="C13" i="1" s="1"/>
  <c r="I17" i="1"/>
  <c r="I9" i="1"/>
  <c r="I10" i="1"/>
  <c r="I11" i="1"/>
  <c r="I12" i="1"/>
  <c r="I13" i="1"/>
  <c r="I14" i="1"/>
  <c r="S8" i="1" s="1" a="1"/>
  <c r="I15" i="1"/>
  <c r="I16" i="1"/>
  <c r="I8" i="1"/>
  <c r="H8" i="1" a="1"/>
  <c r="H8" i="1" s="1"/>
  <c r="D3" i="1"/>
  <c r="D2" i="1"/>
  <c r="F3" i="1"/>
  <c r="F2" i="1"/>
  <c r="P17" i="1" l="1"/>
  <c r="P12" i="1"/>
  <c r="P13" i="1"/>
  <c r="X11" i="1"/>
  <c r="X17" i="1"/>
  <c r="S8" i="1"/>
  <c r="U8" i="1" s="1"/>
  <c r="V8" i="1" s="1"/>
  <c r="U16" i="1"/>
  <c r="V16" i="1" s="1"/>
  <c r="U11" i="1"/>
  <c r="V11" i="1" s="1"/>
  <c r="U10" i="1"/>
  <c r="V10" i="1" s="1"/>
  <c r="U17" i="1"/>
  <c r="V17" i="1" s="1"/>
  <c r="U15" i="1"/>
  <c r="V15" i="1" s="1"/>
  <c r="X15" i="1" s="1"/>
  <c r="U14" i="1"/>
  <c r="V14" i="1" s="1"/>
  <c r="X14" i="1" s="1"/>
  <c r="U13" i="1"/>
  <c r="V13" i="1" s="1"/>
  <c r="X13" i="1" s="1"/>
  <c r="U9" i="1"/>
  <c r="V9" i="1" s="1"/>
  <c r="U12" i="1"/>
  <c r="V12" i="1" s="1"/>
  <c r="P15" i="1"/>
  <c r="C12" i="1"/>
  <c r="M8" i="1"/>
  <c r="P11" i="1"/>
  <c r="P14" i="1"/>
  <c r="P9" i="1"/>
  <c r="P16" i="1"/>
  <c r="P10" i="1"/>
  <c r="AC15" i="1" l="1"/>
  <c r="AC12" i="1"/>
  <c r="AC13" i="1"/>
  <c r="AC14" i="1"/>
  <c r="AC16" i="1"/>
  <c r="AC9" i="1"/>
  <c r="AC17" i="1"/>
  <c r="AC10" i="1"/>
  <c r="AC8" i="1"/>
  <c r="AC11" i="1"/>
  <c r="X9" i="1"/>
  <c r="C15" i="1"/>
  <c r="X8" i="1"/>
  <c r="P8" i="1"/>
  <c r="X10" i="1"/>
  <c r="X12" i="1"/>
  <c r="X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<sst xmlns="http://schemas.openxmlformats.org/spreadsheetml/2006/main" count="36" uniqueCount="27">
  <si>
    <t>CDS</t>
    <phoneticPr fontId="3" type="noConversion"/>
  </si>
  <si>
    <t>Spread</t>
    <phoneticPr fontId="3" type="noConversion"/>
  </si>
  <si>
    <t>BofA</t>
    <phoneticPr fontId="3" type="noConversion"/>
  </si>
  <si>
    <t>AT&amp;T</t>
    <phoneticPr fontId="3" type="noConversion"/>
  </si>
  <si>
    <t>RecoveryRate</t>
    <phoneticPr fontId="3" type="noConversion"/>
  </si>
  <si>
    <t>Scenario 1: No default</t>
    <phoneticPr fontId="3" type="noConversion"/>
  </si>
  <si>
    <t>Coupon</t>
    <phoneticPr fontId="3" type="noConversion"/>
  </si>
  <si>
    <t>CF</t>
    <phoneticPr fontId="3" type="noConversion"/>
  </si>
  <si>
    <t>Scenario 2: AT&amp;T Default</t>
    <phoneticPr fontId="3" type="noConversion"/>
  </si>
  <si>
    <t>Prob</t>
    <phoneticPr fontId="3" type="noConversion"/>
  </si>
  <si>
    <t>DefaultPr1Y</t>
    <phoneticPr fontId="3" type="noConversion"/>
  </si>
  <si>
    <t>DefaultPr6M</t>
    <phoneticPr fontId="3" type="noConversion"/>
  </si>
  <si>
    <t>EV</t>
    <phoneticPr fontId="3" type="noConversion"/>
  </si>
  <si>
    <t>Scenario3: BofA Default</t>
    <phoneticPr fontId="3" type="noConversion"/>
  </si>
  <si>
    <t>NoDeCF</t>
    <phoneticPr fontId="3" type="noConversion"/>
  </si>
  <si>
    <t>DiscF</t>
    <phoneticPr fontId="3" type="noConversion"/>
  </si>
  <si>
    <t>DiscRateScen3</t>
    <phoneticPr fontId="3" type="noConversion"/>
  </si>
  <si>
    <t>PV</t>
    <phoneticPr fontId="3" type="noConversion"/>
  </si>
  <si>
    <t>Rec*PV</t>
    <phoneticPr fontId="3" type="noConversion"/>
  </si>
  <si>
    <t>Scenario 4: Both Default</t>
    <phoneticPr fontId="3" type="noConversion"/>
  </si>
  <si>
    <t>Corr_EQ</t>
    <phoneticPr fontId="3" type="noConversion"/>
  </si>
  <si>
    <t>JointDefaultRate</t>
    <phoneticPr fontId="3" type="noConversion"/>
  </si>
  <si>
    <t>A only B not</t>
    <phoneticPr fontId="3" type="noConversion"/>
  </si>
  <si>
    <t>B only A not</t>
    <phoneticPr fontId="3" type="noConversion"/>
  </si>
  <si>
    <t xml:space="preserve">Neither </t>
    <phoneticPr fontId="3" type="noConversion"/>
  </si>
  <si>
    <t>SUM</t>
    <phoneticPr fontId="3" type="noConversion"/>
  </si>
  <si>
    <t>Yield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</si>
</sst>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7" formatCode="0.0000%"/>
    <numFmt numFmtId="180" formatCode="_(* #,##0.000_);_(* \(#,##0.000\);_(* &quot;-&quot;??_);_(@_)"/>
    <numFmt numFmtId="181" formatCode="_(* #,##0.0000_);_(* \(#,##0.0000\);_(* &quot;-&quot;??_);_(@_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/>
    <xf numFmtId="177" fontId="2" fillId="0" borderId="0" xfId="0" applyNumberFormat="1" applyFont="1"/>
    <xf numFmtId="10" fontId="2" fillId="0" borderId="0" xfId="2" applyNumberFormat="1" applyFont="1" applyAlignment="1"/>
    <xf numFmtId="177" fontId="2" fillId="0" borderId="0" xfId="2" applyNumberFormat="1" applyFont="1" applyAlignment="1"/>
    <xf numFmtId="0" fontId="4" fillId="0" borderId="0" xfId="0" applyFont="1"/>
    <xf numFmtId="180" fontId="2" fillId="0" borderId="0" xfId="1" applyNumberFormat="1" applyFont="1" applyAlignment="1"/>
    <xf numFmtId="43" fontId="2" fillId="0" borderId="0" xfId="0" applyNumberFormat="1" applyFont="1"/>
    <xf numFmtId="181" fontId="2" fillId="0" borderId="0" xfId="0" applyNumberFormat="1" applyFont="1"/>
    <xf numFmtId="177" fontId="2" fillId="2" borderId="0" xfId="0" applyNumberFormat="1" applyFont="1" applyFill="1"/>
    <xf numFmtId="0" fontId="2" fillId="2" borderId="0" xfId="0" applyFont="1" applyFill="1"/>
    <xf numFmtId="10" fontId="2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8"/>
  <sheetViews>
    <sheetView tabSelected="1" zoomScale="124" zoomScaleNormal="130" workbookViewId="0">
      <selection activeCell="E26" sqref="E26"/>
    </sheetView>
  </sheetViews>
  <sheetFormatPr defaultRowHeight="14" x14ac:dyDescent="0.3"/>
  <cols>
    <col min="1" max="1" width="8.796875" style="1"/>
    <col min="2" max="2" width="16.69921875" style="1" bestFit="1" customWidth="1"/>
    <col min="3" max="3" width="10.3984375" style="1" bestFit="1" customWidth="1"/>
    <col min="4" max="4" width="9.296875" style="1" bestFit="1" customWidth="1"/>
    <col min="5" max="5" width="14.09765625" style="1" bestFit="1" customWidth="1"/>
    <col min="6" max="6" width="12.796875" style="1" bestFit="1" customWidth="1"/>
    <col min="7" max="7" width="12.796875" style="1" customWidth="1"/>
    <col min="8" max="9" width="8.796875" style="1"/>
    <col min="10" max="10" width="10.3984375" style="1" bestFit="1" customWidth="1"/>
    <col min="11" max="14" width="8.796875" style="1"/>
    <col min="15" max="15" width="9.296875" style="1" bestFit="1" customWidth="1"/>
    <col min="16" max="19" width="8.796875" style="1"/>
    <col min="20" max="20" width="9.296875" style="1" bestFit="1" customWidth="1"/>
    <col min="21" max="22" width="8.796875" style="1"/>
    <col min="23" max="23" width="9.296875" style="1" bestFit="1" customWidth="1"/>
    <col min="24" max="27" width="8.796875" style="1"/>
    <col min="28" max="28" width="9.296875" style="1" bestFit="1" customWidth="1"/>
    <col min="29" max="16384" width="8.796875" style="1"/>
  </cols>
  <sheetData>
    <row r="1" spans="2:34" x14ac:dyDescent="0.3">
      <c r="B1" s="2"/>
      <c r="C1" s="2" t="s">
        <v>0</v>
      </c>
      <c r="D1" s="2" t="s">
        <v>1</v>
      </c>
      <c r="E1" s="1" t="s">
        <v>4</v>
      </c>
      <c r="F1" s="1" t="s">
        <v>10</v>
      </c>
      <c r="G1" s="1" t="s">
        <v>11</v>
      </c>
    </row>
    <row r="2" spans="2:34" x14ac:dyDescent="0.3">
      <c r="B2" s="2" t="s">
        <v>2</v>
      </c>
      <c r="C2" s="9">
        <v>5.1419999999999999E-3</v>
      </c>
      <c r="D2" s="2">
        <f>C2/E2</f>
        <v>1.2854999999999998E-2</v>
      </c>
      <c r="E2" s="10">
        <v>0.4</v>
      </c>
      <c r="F2" s="4">
        <f>C2/(1-E2)</f>
        <v>8.5699999999999995E-3</v>
      </c>
      <c r="G2" s="4">
        <f>1-SQRT(1-F2)</f>
        <v>4.2942201634058597E-3</v>
      </c>
    </row>
    <row r="3" spans="2:34" x14ac:dyDescent="0.3">
      <c r="B3" s="2" t="s">
        <v>3</v>
      </c>
      <c r="C3" s="9">
        <v>6.4999999999999997E-3</v>
      </c>
      <c r="D3" s="2">
        <f>C3/E3</f>
        <v>1.6249999999999997E-2</v>
      </c>
      <c r="E3" s="10">
        <v>0.4</v>
      </c>
      <c r="F3" s="4">
        <f>C3/(1-E3)</f>
        <v>1.0833333333333334E-2</v>
      </c>
      <c r="G3" s="4">
        <f>1-SQRT(1-F3)</f>
        <v>5.4314168109538263E-3</v>
      </c>
    </row>
    <row r="5" spans="2:34" x14ac:dyDescent="0.3">
      <c r="AF5" s="5" t="s">
        <v>25</v>
      </c>
    </row>
    <row r="6" spans="2:34" x14ac:dyDescent="0.3">
      <c r="B6" s="1" t="s">
        <v>6</v>
      </c>
      <c r="C6" s="11">
        <v>5.5E-2</v>
      </c>
      <c r="I6" s="5" t="s">
        <v>5</v>
      </c>
      <c r="N6" s="5" t="s">
        <v>8</v>
      </c>
      <c r="S6" s="5" t="s">
        <v>13</v>
      </c>
      <c r="AA6" s="5" t="s">
        <v>19</v>
      </c>
      <c r="AF6" s="1" t="s">
        <v>12</v>
      </c>
    </row>
    <row r="7" spans="2:34" x14ac:dyDescent="0.3">
      <c r="B7" s="1" t="s">
        <v>16</v>
      </c>
      <c r="C7" s="11">
        <v>4.4999999999999998E-2</v>
      </c>
      <c r="I7" s="1" t="s">
        <v>7</v>
      </c>
      <c r="J7" s="1" t="s">
        <v>9</v>
      </c>
      <c r="K7" s="1" t="s">
        <v>12</v>
      </c>
      <c r="N7" s="1" t="s">
        <v>7</v>
      </c>
      <c r="O7" s="1" t="s">
        <v>9</v>
      </c>
      <c r="P7" s="1" t="s">
        <v>12</v>
      </c>
      <c r="S7" s="1" t="s">
        <v>14</v>
      </c>
      <c r="T7" s="1" t="s">
        <v>15</v>
      </c>
      <c r="U7" s="1" t="s">
        <v>17</v>
      </c>
      <c r="V7" s="1" t="s">
        <v>18</v>
      </c>
      <c r="W7" s="1" t="s">
        <v>9</v>
      </c>
      <c r="X7" s="1" t="s">
        <v>12</v>
      </c>
      <c r="AA7" s="1" t="s">
        <v>7</v>
      </c>
      <c r="AB7" s="1" t="s">
        <v>9</v>
      </c>
      <c r="AC7" s="1" t="s">
        <v>12</v>
      </c>
      <c r="AE7" s="1">
        <v>0</v>
      </c>
      <c r="AF7" s="1">
        <v>-100</v>
      </c>
      <c r="AH7" s="5" t="s">
        <v>26</v>
      </c>
    </row>
    <row r="8" spans="2:34" x14ac:dyDescent="0.3">
      <c r="F8" s="2"/>
      <c r="H8" s="1" cm="1">
        <f t="array" ref="H8:H17">_xlfn.SEQUENCE(10)</f>
        <v>1</v>
      </c>
      <c r="I8" s="1">
        <f>100*$C$6</f>
        <v>5.5</v>
      </c>
      <c r="J8" s="2">
        <f>$C$15^H8</f>
        <v>0.99193860744917772</v>
      </c>
      <c r="K8" s="1">
        <f>I8*J8</f>
        <v>5.4556623409704779</v>
      </c>
      <c r="M8" s="1" cm="1">
        <f t="array" ref="M8:M17">_xlfn.SEQUENCE(10)</f>
        <v>1</v>
      </c>
      <c r="N8" s="1">
        <v>60</v>
      </c>
      <c r="O8" s="2">
        <f>$C$14*$C$15^(M8-1)</f>
        <v>3.5996262296528899E-3</v>
      </c>
      <c r="P8" s="1">
        <f>N8*O8</f>
        <v>0.2159775737791734</v>
      </c>
      <c r="R8" s="1" cm="1">
        <f t="array" ref="R8:R17">_xlfn.SEQUENCE(10)</f>
        <v>1</v>
      </c>
      <c r="S8" s="1" cm="1">
        <f t="array" ref="S8:S17">I8:I17</f>
        <v>5.5</v>
      </c>
      <c r="T8" s="6"/>
      <c r="U8" s="7">
        <f>S8+S9/T9^1+S10/T10^2+S11/T11^3+S12/T12^4+S13/T13^5+S14/T14^6+S15/T15^7+S16/T16^8+S17/T17^9</f>
        <v>112.76879049508021</v>
      </c>
      <c r="V8" s="7">
        <f>$E$2*U8</f>
        <v>45.107516198032087</v>
      </c>
      <c r="W8" s="4">
        <f>$C$13*$C$15^(R8-1)</f>
        <v>2.8524705267256659E-3</v>
      </c>
      <c r="X8" s="8">
        <f>V8*W8</f>
        <v>0.12866786048868709</v>
      </c>
      <c r="Z8" s="1" cm="1">
        <f t="array" ref="Z8:Z17">_xlfn.SEQUENCE(10)</f>
        <v>1</v>
      </c>
      <c r="AA8" s="1">
        <f>N8*0.4</f>
        <v>24</v>
      </c>
      <c r="AB8" s="2">
        <f>$C$12*$C$15^(Z8-1)</f>
        <v>1.6092957944437263E-3</v>
      </c>
      <c r="AC8" s="1">
        <f>AA8*AB8</f>
        <v>3.862309906664943E-2</v>
      </c>
      <c r="AE8" s="1" cm="1">
        <f t="array" ref="AE8:AE17">_xlfn.SEQUENCE(10)</f>
        <v>1</v>
      </c>
      <c r="AF8" s="7">
        <f>K8+P8+X8+AC8</f>
        <v>5.8389308743049879</v>
      </c>
      <c r="AH8" s="3">
        <f>IRR(AF7:AF17)</f>
        <v>5.0293172524724428E-2</v>
      </c>
    </row>
    <row r="9" spans="2:34" x14ac:dyDescent="0.3">
      <c r="F9" s="2"/>
      <c r="H9" s="1">
        <v>2</v>
      </c>
      <c r="I9" s="1">
        <f t="shared" ref="I9:I16" si="0">100*$C$6</f>
        <v>5.5</v>
      </c>
      <c r="J9" s="2">
        <f>$C$15^H9</f>
        <v>0.98394220094821394</v>
      </c>
      <c r="K9" s="1">
        <f t="shared" ref="K9:K17" si="1">I9*J9</f>
        <v>5.4116821052151769</v>
      </c>
      <c r="M9" s="1">
        <v>2</v>
      </c>
      <c r="N9" s="1">
        <v>60</v>
      </c>
      <c r="O9" s="2">
        <f>$C$14*$C$15^(M9-1)</f>
        <v>3.5706082295794217E-3</v>
      </c>
      <c r="P9" s="1">
        <f t="shared" ref="P9:P17" si="2">N9*O9</f>
        <v>0.21423649377476531</v>
      </c>
      <c r="R9" s="1">
        <v>2</v>
      </c>
      <c r="S9" s="1">
        <v>5.5</v>
      </c>
      <c r="T9" s="6">
        <f t="shared" ref="T9:T17" si="3">1+$C$7</f>
        <v>1.0449999999999999</v>
      </c>
      <c r="U9" s="7">
        <f>S9+S10/T10^1+S11/T11^2+S12/T12^3+S13/T13^4+S14/T14^5+S15/T15^6+S16/T16^7+S17/T17^8</f>
        <v>112.0958860673588</v>
      </c>
      <c r="V9" s="7">
        <f t="shared" ref="V9:V17" si="4">$E$2*U9</f>
        <v>44.838354426943525</v>
      </c>
      <c r="W9" s="4">
        <f t="shared" ref="W9:W17" si="5">$C$13*$C$15^(R9-1)</f>
        <v>2.8294756420700795E-3</v>
      </c>
      <c r="X9" s="8">
        <f t="shared" ref="X9:X17" si="6">V9*W9</f>
        <v>0.12686903168154182</v>
      </c>
      <c r="Z9" s="1">
        <v>2</v>
      </c>
      <c r="AA9" s="1">
        <f t="shared" ref="AA9:AA17" si="7">N9*0.4</f>
        <v>24</v>
      </c>
      <c r="AB9" s="2">
        <f t="shared" ref="AB9:AB17" si="8">$C$12*$C$15^(Z9-1)</f>
        <v>1.5963226293143279E-3</v>
      </c>
      <c r="AC9" s="1">
        <f t="shared" ref="AC9:AC17" si="9">AA9*AB9</f>
        <v>3.831174310354387E-2</v>
      </c>
      <c r="AE9" s="1">
        <v>2</v>
      </c>
      <c r="AF9" s="7">
        <f t="shared" ref="AF9:AF17" si="10">K9+P9+X9+AC9</f>
        <v>5.7910993737750287</v>
      </c>
    </row>
    <row r="10" spans="2:34" x14ac:dyDescent="0.3">
      <c r="F10" s="2"/>
      <c r="H10" s="1">
        <v>3</v>
      </c>
      <c r="I10" s="1">
        <f t="shared" si="0"/>
        <v>5.5</v>
      </c>
      <c r="J10" s="2">
        <f t="shared" ref="J9:J17" si="11">$C$15^H10</f>
        <v>0.97601025661905039</v>
      </c>
      <c r="K10" s="1">
        <f t="shared" si="1"/>
        <v>5.3680564114047771</v>
      </c>
      <c r="M10" s="1">
        <v>3</v>
      </c>
      <c r="N10" s="1">
        <v>60</v>
      </c>
      <c r="O10" s="2">
        <f t="shared" ref="O9:O17" si="12">$C$14*$C$15^(M10-1)</f>
        <v>3.5418241549955857E-3</v>
      </c>
      <c r="P10" s="1">
        <f t="shared" si="2"/>
        <v>0.21250944929973514</v>
      </c>
      <c r="R10" s="1">
        <v>3</v>
      </c>
      <c r="S10" s="1">
        <v>5.5</v>
      </c>
      <c r="T10" s="6">
        <f t="shared" si="3"/>
        <v>1.0449999999999999</v>
      </c>
      <c r="U10" s="7">
        <f>S10+S11/T11^1+S12/T12^2+S13/T13^3+S14/T14^4+S15/T15^5+S16/T16^6+S17/T17^7</f>
        <v>111.39270094038994</v>
      </c>
      <c r="V10" s="7">
        <f t="shared" si="4"/>
        <v>44.55708037615598</v>
      </c>
      <c r="W10" s="4">
        <f t="shared" si="5"/>
        <v>2.8066661282063628E-3</v>
      </c>
      <c r="X10" s="8">
        <f t="shared" si="6"/>
        <v>0.12505684826352542</v>
      </c>
      <c r="Z10" s="1">
        <v>3</v>
      </c>
      <c r="AA10" s="1">
        <f t="shared" si="7"/>
        <v>24</v>
      </c>
      <c r="AB10" s="2">
        <f t="shared" si="8"/>
        <v>1.5834540459616646E-3</v>
      </c>
      <c r="AC10" s="1">
        <f t="shared" si="9"/>
        <v>3.8002897103079948E-2</v>
      </c>
      <c r="AE10" s="1">
        <v>3</v>
      </c>
      <c r="AF10" s="7">
        <f t="shared" si="10"/>
        <v>5.7436256060711175</v>
      </c>
    </row>
    <row r="11" spans="2:34" x14ac:dyDescent="0.3">
      <c r="B11" s="1" t="s">
        <v>20</v>
      </c>
      <c r="C11" s="10">
        <v>0.33</v>
      </c>
      <c r="F11" s="2"/>
      <c r="H11" s="1">
        <v>4</v>
      </c>
      <c r="I11" s="1">
        <f t="shared" si="0"/>
        <v>5.5</v>
      </c>
      <c r="J11" s="2">
        <f t="shared" si="11"/>
        <v>0.96814225480681537</v>
      </c>
      <c r="K11" s="1">
        <f t="shared" si="1"/>
        <v>5.3247824014374849</v>
      </c>
      <c r="M11" s="1">
        <v>4</v>
      </c>
      <c r="N11" s="1">
        <v>60</v>
      </c>
      <c r="O11" s="2">
        <f t="shared" si="12"/>
        <v>3.5132721201361818E-3</v>
      </c>
      <c r="P11" s="1">
        <f t="shared" si="2"/>
        <v>0.2107963272081709</v>
      </c>
      <c r="R11" s="1">
        <v>4</v>
      </c>
      <c r="S11" s="1">
        <v>5.5</v>
      </c>
      <c r="T11" s="6">
        <f t="shared" si="3"/>
        <v>1.0449999999999999</v>
      </c>
      <c r="U11" s="7">
        <f>S11+S12/T12^1+S13/T13^2+S14/T14^3+S15/T15^4+S16/T16^5+S17/T17^6</f>
        <v>110.65787248270748</v>
      </c>
      <c r="V11" s="7">
        <f t="shared" si="4"/>
        <v>44.263148993082993</v>
      </c>
      <c r="W11" s="4">
        <f t="shared" si="5"/>
        <v>2.7840404907877952E-3</v>
      </c>
      <c r="X11" s="8">
        <f t="shared" si="6"/>
        <v>0.12323039904651607</v>
      </c>
      <c r="Z11" s="1">
        <v>4</v>
      </c>
      <c r="AA11" s="1">
        <f t="shared" si="7"/>
        <v>24</v>
      </c>
      <c r="AB11" s="2">
        <f t="shared" si="8"/>
        <v>1.5706892013109797E-3</v>
      </c>
      <c r="AC11" s="1">
        <f t="shared" si="9"/>
        <v>3.769654083146351E-2</v>
      </c>
      <c r="AE11" s="1">
        <v>4</v>
      </c>
      <c r="AF11" s="7">
        <f t="shared" si="10"/>
        <v>5.6965056685236357</v>
      </c>
    </row>
    <row r="12" spans="2:34" x14ac:dyDescent="0.3">
      <c r="B12" s="1" t="s">
        <v>21</v>
      </c>
      <c r="C12" s="2">
        <f>G2*G3+C11*SQRT(G2*(1-G2)*G3*(1-G3))</f>
        <v>1.6092957944437263E-3</v>
      </c>
      <c r="F12" s="2"/>
      <c r="H12" s="1">
        <v>5</v>
      </c>
      <c r="I12" s="1">
        <f t="shared" si="0"/>
        <v>5.5</v>
      </c>
      <c r="J12" s="2">
        <f t="shared" si="11"/>
        <v>0.96033768004577946</v>
      </c>
      <c r="K12" s="1">
        <f t="shared" si="1"/>
        <v>5.2818572402517869</v>
      </c>
      <c r="M12" s="1">
        <v>5</v>
      </c>
      <c r="N12" s="1">
        <v>60</v>
      </c>
      <c r="O12" s="2">
        <f t="shared" si="12"/>
        <v>3.484950254437904E-3</v>
      </c>
      <c r="P12" s="1">
        <f t="shared" si="2"/>
        <v>0.20909701526627425</v>
      </c>
      <c r="R12" s="1">
        <v>5</v>
      </c>
      <c r="S12" s="1">
        <v>5.5</v>
      </c>
      <c r="T12" s="6">
        <f t="shared" si="3"/>
        <v>1.0449999999999999</v>
      </c>
      <c r="U12" s="7">
        <f>S12+S13/T13^1+S14/T14^2+S15/T15^3+S16/T16^4+S17/T17^5</f>
        <v>109.8899767444293</v>
      </c>
      <c r="V12" s="7">
        <f t="shared" si="4"/>
        <v>43.955990697771725</v>
      </c>
      <c r="W12" s="4">
        <f t="shared" si="5"/>
        <v>2.7615972475141704E-3</v>
      </c>
      <c r="X12" s="8">
        <f t="shared" si="6"/>
        <v>0.12138874292272488</v>
      </c>
      <c r="Z12" s="1">
        <v>5</v>
      </c>
      <c r="AA12" s="1">
        <f t="shared" si="7"/>
        <v>24</v>
      </c>
      <c r="AB12" s="2">
        <f t="shared" si="8"/>
        <v>1.5580272590838744E-3</v>
      </c>
      <c r="AC12" s="1">
        <f t="shared" si="9"/>
        <v>3.7392654218012987E-2</v>
      </c>
      <c r="AE12" s="1">
        <v>5</v>
      </c>
      <c r="AF12" s="7">
        <f t="shared" si="10"/>
        <v>5.6497356526587987</v>
      </c>
    </row>
    <row r="13" spans="2:34" x14ac:dyDescent="0.3">
      <c r="B13" s="1" t="s">
        <v>22</v>
      </c>
      <c r="C13" s="4">
        <f>G2*(1-F2)*(1-C11)</f>
        <v>2.8524705267256659E-3</v>
      </c>
      <c r="F13" s="2"/>
      <c r="H13" s="1">
        <v>6</v>
      </c>
      <c r="I13" s="1">
        <f t="shared" si="0"/>
        <v>5.5</v>
      </c>
      <c r="J13" s="2">
        <f t="shared" si="11"/>
        <v>0.95259602102558449</v>
      </c>
      <c r="K13" s="1">
        <f t="shared" si="1"/>
        <v>5.2392781156407144</v>
      </c>
      <c r="M13" s="1">
        <v>6</v>
      </c>
      <c r="N13" s="1">
        <v>60</v>
      </c>
      <c r="O13" s="2">
        <f t="shared" si="12"/>
        <v>3.4568567024167926E-3</v>
      </c>
      <c r="P13" s="1">
        <f t="shared" si="2"/>
        <v>0.20741140214500756</v>
      </c>
      <c r="R13" s="1">
        <v>6</v>
      </c>
      <c r="S13" s="1">
        <v>5.5</v>
      </c>
      <c r="T13" s="6">
        <f t="shared" si="3"/>
        <v>1.0449999999999999</v>
      </c>
      <c r="U13" s="7">
        <f>S13+S14/T14^1+S15/T15^2+S16/T16^3+S17/T17^4</f>
        <v>109.0875256979286</v>
      </c>
      <c r="V13" s="7">
        <f t="shared" si="4"/>
        <v>43.635010279171439</v>
      </c>
      <c r="W13" s="4">
        <f t="shared" si="5"/>
        <v>2.7393349280346885E-3</v>
      </c>
      <c r="X13" s="8">
        <f t="shared" si="6"/>
        <v>0.11953090774288699</v>
      </c>
      <c r="Z13" s="1">
        <v>6</v>
      </c>
      <c r="AA13" s="1">
        <f t="shared" si="7"/>
        <v>24</v>
      </c>
      <c r="AB13" s="2">
        <f t="shared" si="8"/>
        <v>1.5454673897435176E-3</v>
      </c>
      <c r="AC13" s="1">
        <f t="shared" si="9"/>
        <v>3.7091217353844422E-2</v>
      </c>
      <c r="AE13" s="1">
        <v>6</v>
      </c>
      <c r="AF13" s="7">
        <f t="shared" si="10"/>
        <v>5.6033116428824536</v>
      </c>
    </row>
    <row r="14" spans="2:34" x14ac:dyDescent="0.3">
      <c r="B14" s="1" t="s">
        <v>23</v>
      </c>
      <c r="C14" s="4">
        <f>G3*(1-F3)*(1-C11)</f>
        <v>3.5996262296528899E-3</v>
      </c>
      <c r="F14" s="2"/>
      <c r="H14" s="1">
        <v>7</v>
      </c>
      <c r="I14" s="1">
        <f t="shared" si="0"/>
        <v>5.5</v>
      </c>
      <c r="J14" s="2">
        <f t="shared" si="11"/>
        <v>0.94491677055774592</v>
      </c>
      <c r="K14" s="1">
        <f t="shared" si="1"/>
        <v>5.1970422380676027</v>
      </c>
      <c r="M14" s="1">
        <v>7</v>
      </c>
      <c r="N14" s="1">
        <v>60</v>
      </c>
      <c r="O14" s="2">
        <f t="shared" si="12"/>
        <v>3.4289896235466699E-3</v>
      </c>
      <c r="P14" s="1">
        <f t="shared" si="2"/>
        <v>0.20573937741280018</v>
      </c>
      <c r="R14" s="1">
        <v>7</v>
      </c>
      <c r="S14" s="1">
        <v>5.5</v>
      </c>
      <c r="T14" s="6">
        <f t="shared" si="3"/>
        <v>1.0449999999999999</v>
      </c>
      <c r="U14" s="7">
        <f>S14+S15/T15^1+S16/T16^2+S17/T17^3</f>
        <v>108.24896435433537</v>
      </c>
      <c r="V14" s="7">
        <f t="shared" si="4"/>
        <v>43.299585741734148</v>
      </c>
      <c r="W14" s="4">
        <f t="shared" si="5"/>
        <v>2.7172520738516226E-3</v>
      </c>
      <c r="X14" s="8">
        <f t="shared" si="6"/>
        <v>0.11765588915364326</v>
      </c>
      <c r="Z14" s="1">
        <v>7</v>
      </c>
      <c r="AA14" s="1">
        <f t="shared" si="7"/>
        <v>24</v>
      </c>
      <c r="AB14" s="2">
        <f t="shared" si="8"/>
        <v>1.5330087704403005E-3</v>
      </c>
      <c r="AC14" s="1">
        <f t="shared" si="9"/>
        <v>3.6792210490567211E-2</v>
      </c>
      <c r="AE14" s="1">
        <v>7</v>
      </c>
      <c r="AF14" s="7">
        <f t="shared" si="10"/>
        <v>5.5572297151246133</v>
      </c>
    </row>
    <row r="15" spans="2:34" x14ac:dyDescent="0.3">
      <c r="B15" s="1" t="s">
        <v>24</v>
      </c>
      <c r="C15" s="2">
        <f>1-C14-C13-C12</f>
        <v>0.99193860744917772</v>
      </c>
      <c r="F15" s="2"/>
      <c r="H15" s="1">
        <v>8</v>
      </c>
      <c r="I15" s="1">
        <f t="shared" si="0"/>
        <v>5.5</v>
      </c>
      <c r="J15" s="2">
        <f t="shared" si="11"/>
        <v>0.93729942554242462</v>
      </c>
      <c r="K15" s="1">
        <f t="shared" si="1"/>
        <v>5.1551468404833356</v>
      </c>
      <c r="M15" s="1">
        <v>8</v>
      </c>
      <c r="N15" s="1">
        <v>60</v>
      </c>
      <c r="O15" s="2">
        <f t="shared" si="12"/>
        <v>3.4013471921385636E-3</v>
      </c>
      <c r="P15" s="1">
        <f t="shared" si="2"/>
        <v>0.20408083152831383</v>
      </c>
      <c r="R15" s="1">
        <v>8</v>
      </c>
      <c r="S15" s="1">
        <v>5.5</v>
      </c>
      <c r="T15" s="6">
        <f t="shared" si="3"/>
        <v>1.0449999999999999</v>
      </c>
      <c r="U15" s="7">
        <f>S15+S16/T16^1+S17/T17^2</f>
        <v>107.37266775028047</v>
      </c>
      <c r="V15" s="7">
        <f t="shared" si="4"/>
        <v>42.949067100112188</v>
      </c>
      <c r="W15" s="4">
        <f t="shared" si="5"/>
        <v>2.6953472382247688E-3</v>
      </c>
      <c r="X15" s="8">
        <f t="shared" si="6"/>
        <v>0.11576264939261767</v>
      </c>
      <c r="Z15" s="1">
        <v>8</v>
      </c>
      <c r="AA15" s="1">
        <f t="shared" si="7"/>
        <v>24</v>
      </c>
      <c r="AB15" s="2">
        <f t="shared" si="8"/>
        <v>1.5206505849579279E-3</v>
      </c>
      <c r="AC15" s="1">
        <f t="shared" si="9"/>
        <v>3.6495614038990272E-2</v>
      </c>
      <c r="AE15" s="1">
        <v>8</v>
      </c>
      <c r="AF15" s="7">
        <f t="shared" si="10"/>
        <v>5.5114859354432584</v>
      </c>
    </row>
    <row r="16" spans="2:34" x14ac:dyDescent="0.3">
      <c r="F16" s="2"/>
      <c r="H16" s="1">
        <v>9</v>
      </c>
      <c r="I16" s="1">
        <f t="shared" si="0"/>
        <v>5.5</v>
      </c>
      <c r="J16" s="2">
        <f t="shared" si="11"/>
        <v>0.92974348693546693</v>
      </c>
      <c r="K16" s="1">
        <f t="shared" si="1"/>
        <v>5.1135891781450677</v>
      </c>
      <c r="M16" s="1">
        <v>9</v>
      </c>
      <c r="N16" s="1">
        <v>60</v>
      </c>
      <c r="O16" s="2">
        <f t="shared" si="12"/>
        <v>3.3739275972210978E-3</v>
      </c>
      <c r="P16" s="1">
        <f t="shared" si="2"/>
        <v>0.20243565583326587</v>
      </c>
      <c r="R16" s="1">
        <v>9</v>
      </c>
      <c r="S16" s="1">
        <v>5.5</v>
      </c>
      <c r="T16" s="6">
        <f t="shared" si="3"/>
        <v>1.0449999999999999</v>
      </c>
      <c r="U16" s="7">
        <f>S16+S17/T17^1</f>
        <v>106.45693779904308</v>
      </c>
      <c r="V16" s="7">
        <f t="shared" si="4"/>
        <v>42.582775119617231</v>
      </c>
      <c r="W16" s="4">
        <f t="shared" si="5"/>
        <v>2.6736189860766639E-3</v>
      </c>
      <c r="X16" s="8">
        <f t="shared" si="6"/>
        <v>0.11385011603964161</v>
      </c>
      <c r="Z16" s="1">
        <v>9</v>
      </c>
      <c r="AA16" s="1">
        <f t="shared" si="7"/>
        <v>24</v>
      </c>
      <c r="AB16" s="2">
        <f t="shared" si="8"/>
        <v>1.5083920236599446E-3</v>
      </c>
      <c r="AC16" s="1">
        <f t="shared" si="9"/>
        <v>3.6201408567838669E-2</v>
      </c>
      <c r="AE16" s="1">
        <v>9</v>
      </c>
      <c r="AF16" s="7">
        <f t="shared" si="10"/>
        <v>5.4660763585858136</v>
      </c>
    </row>
    <row r="17" spans="6:32" x14ac:dyDescent="0.3">
      <c r="F17" s="2"/>
      <c r="H17" s="1">
        <v>10</v>
      </c>
      <c r="I17" s="1">
        <f>100*$C$6+100</f>
        <v>105.5</v>
      </c>
      <c r="J17" s="2">
        <f t="shared" si="11"/>
        <v>0.9222484597157099</v>
      </c>
      <c r="K17" s="1">
        <f t="shared" si="1"/>
        <v>97.29721250000739</v>
      </c>
      <c r="M17" s="1">
        <v>10</v>
      </c>
      <c r="N17" s="1">
        <v>60</v>
      </c>
      <c r="O17" s="2">
        <f t="shared" si="12"/>
        <v>3.3467290424218457E-3</v>
      </c>
      <c r="P17" s="1">
        <f t="shared" si="2"/>
        <v>0.20080374254531075</v>
      </c>
      <c r="R17" s="1">
        <v>10</v>
      </c>
      <c r="S17" s="1">
        <v>105.5</v>
      </c>
      <c r="T17" s="6">
        <f t="shared" si="3"/>
        <v>1.0449999999999999</v>
      </c>
      <c r="U17" s="7">
        <f>S17</f>
        <v>105.5</v>
      </c>
      <c r="V17" s="7">
        <f t="shared" si="4"/>
        <v>42.2</v>
      </c>
      <c r="W17" s="4">
        <f t="shared" si="5"/>
        <v>2.6520658938985688E-3</v>
      </c>
      <c r="X17" s="8">
        <f t="shared" si="6"/>
        <v>0.1119171807225196</v>
      </c>
      <c r="Z17" s="1">
        <v>10</v>
      </c>
      <c r="AA17" s="1">
        <f t="shared" si="7"/>
        <v>24</v>
      </c>
      <c r="AB17" s="2">
        <f t="shared" si="8"/>
        <v>1.4962322834366924E-3</v>
      </c>
      <c r="AC17" s="1">
        <f t="shared" si="9"/>
        <v>3.5909574802480616E-2</v>
      </c>
      <c r="AE17" s="1">
        <v>10</v>
      </c>
      <c r="AF17" s="7">
        <f t="shared" si="10"/>
        <v>97.645842998077683</v>
      </c>
    </row>
    <row r="18" spans="6:32" x14ac:dyDescent="0.3">
      <c r="F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sebka</dc:creator>
  <cp:lastModifiedBy>KAM Ming Hin</cp:lastModifiedBy>
  <dcterms:created xsi:type="dcterms:W3CDTF">2015-06-05T18:17:20Z</dcterms:created>
  <dcterms:modified xsi:type="dcterms:W3CDTF">2024-07-25T19:50:32Z</dcterms:modified>
</cp:coreProperties>
</file>