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LROA\Downloads\simradar\"/>
    </mc:Choice>
  </mc:AlternateContent>
  <xr:revisionPtr revIDLastSave="0" documentId="13_ncr:1_{E651FEDA-8495-4F7A-9558-30E54067F902}" xr6:coauthVersionLast="47" xr6:coauthVersionMax="47" xr10:uidLastSave="{00000000-0000-0000-0000-000000000000}"/>
  <bookViews>
    <workbookView xWindow="-108" yWindow="-108" windowWidth="23256" windowHeight="12576" xr2:uid="{6E53EBA2-6DD5-4BC4-BFBE-4DD016CA6A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/>
  <c r="Q65" i="1" a="1"/>
  <c r="Q65" i="1" s="1"/>
  <c r="Q66" i="1" a="1"/>
  <c r="Q66" i="1" s="1"/>
  <c r="Q67" i="1" a="1"/>
  <c r="Q67" i="1" s="1"/>
  <c r="Q68" i="1" a="1"/>
  <c r="Q68" i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3" i="1" l="1"/>
  <c r="P3" i="1"/>
  <c r="R3" i="1"/>
  <c r="S3" i="1"/>
  <c r="P9" i="1" l="1" a="1"/>
  <c r="P9" i="1" s="1"/>
  <c r="Q9" i="1" s="1" a="1"/>
  <c r="Q9" i="1" s="1"/>
  <c r="P12" i="1" a="1"/>
  <c r="P12" i="1" s="1"/>
  <c r="Q12" i="1" s="1" a="1"/>
  <c r="Q12" i="1" s="1"/>
  <c r="L4" i="1" l="1" a="1"/>
  <c r="L4" i="1" s="1"/>
  <c r="N4" i="1" s="1" a="1"/>
  <c r="N4" i="1" s="1"/>
  <c r="L13" i="1" a="1"/>
  <c r="L13" i="1" s="1"/>
  <c r="N13" i="1" s="1" a="1"/>
  <c r="N13" i="1" s="1"/>
  <c r="L22" i="1" a="1"/>
  <c r="L22" i="1" s="1"/>
  <c r="N22" i="1" s="1" a="1"/>
  <c r="N22" i="1" s="1"/>
  <c r="L31" i="1" a="1"/>
  <c r="L31" i="1" s="1"/>
  <c r="N31" i="1" s="1" a="1"/>
  <c r="N31" i="1" s="1"/>
  <c r="L40" i="1" a="1"/>
  <c r="L40" i="1" s="1"/>
  <c r="N40" i="1" s="1" a="1"/>
  <c r="N40" i="1" s="1"/>
  <c r="L49" i="1" a="1"/>
  <c r="L49" i="1" s="1"/>
  <c r="N49" i="1" s="1" a="1"/>
  <c r="N49" i="1" s="1"/>
  <c r="L58" i="1" a="1"/>
  <c r="L58" i="1" s="1"/>
  <c r="N58" i="1" s="1" a="1"/>
  <c r="N58" i="1" s="1"/>
  <c r="L67" i="1" a="1"/>
  <c r="L67" i="1" s="1"/>
  <c r="N67" i="1" s="1" a="1"/>
  <c r="N67" i="1" s="1"/>
  <c r="L76" i="1" a="1"/>
  <c r="L76" i="1" s="1"/>
  <c r="N76" i="1" s="1" a="1"/>
  <c r="N76" i="1" s="1"/>
  <c r="L85" i="1" a="1"/>
  <c r="L85" i="1" s="1"/>
  <c r="N85" i="1" s="1" a="1"/>
  <c r="N85" i="1" s="1"/>
  <c r="L94" i="1" a="1"/>
  <c r="L94" i="1" s="1"/>
  <c r="N94" i="1" s="1" a="1"/>
  <c r="N94" i="1" s="1"/>
  <c r="L103" i="1" a="1"/>
  <c r="L103" i="1" s="1"/>
  <c r="N103" i="1" s="1" a="1"/>
  <c r="N103" i="1" s="1"/>
  <c r="L112" i="1" a="1"/>
  <c r="L112" i="1" s="1"/>
  <c r="N112" i="1" s="1" a="1"/>
  <c r="N112" i="1" s="1"/>
  <c r="L121" i="1" a="1"/>
  <c r="L121" i="1" s="1"/>
  <c r="N121" i="1" s="1" a="1"/>
  <c r="N121" i="1" s="1"/>
  <c r="L130" i="1" a="1"/>
  <c r="L130" i="1" s="1"/>
  <c r="N130" i="1" s="1" a="1"/>
  <c r="N130" i="1" s="1"/>
  <c r="L139" i="1" a="1"/>
  <c r="L139" i="1" s="1"/>
  <c r="N139" i="1" s="1" a="1"/>
  <c r="N139" i="1" s="1"/>
  <c r="L148" i="1" a="1"/>
  <c r="L148" i="1" s="1"/>
  <c r="N148" i="1" s="1" a="1"/>
  <c r="N148" i="1" s="1"/>
  <c r="L157" i="1" a="1"/>
  <c r="L157" i="1" s="1"/>
  <c r="N157" i="1" s="1" a="1"/>
  <c r="N157" i="1" s="1"/>
  <c r="L166" i="1" a="1"/>
  <c r="L166" i="1" s="1"/>
  <c r="N166" i="1" s="1" a="1"/>
  <c r="N166" i="1" s="1"/>
  <c r="L14" i="1" a="1"/>
  <c r="L14" i="1" s="1"/>
  <c r="N14" i="1" s="1" a="1"/>
  <c r="N14" i="1" s="1"/>
  <c r="L50" i="1" a="1"/>
  <c r="L50" i="1" s="1"/>
  <c r="N50" i="1" s="1" a="1"/>
  <c r="N50" i="1" s="1"/>
  <c r="L68" i="1" a="1"/>
  <c r="L68" i="1" s="1"/>
  <c r="N68" i="1" s="1" a="1"/>
  <c r="N68" i="1" s="1"/>
  <c r="L86" i="1" a="1"/>
  <c r="L86" i="1" s="1"/>
  <c r="N86" i="1" s="1" a="1"/>
  <c r="N86" i="1" s="1"/>
  <c r="L104" i="1" a="1"/>
  <c r="L104" i="1" s="1"/>
  <c r="N104" i="1" s="1" a="1"/>
  <c r="N104" i="1" s="1"/>
  <c r="L132" i="1" a="1"/>
  <c r="L132" i="1" s="1"/>
  <c r="N132" i="1" s="1" a="1"/>
  <c r="N132" i="1" s="1"/>
  <c r="L150" i="1" a="1"/>
  <c r="L150" i="1" s="1"/>
  <c r="N150" i="1" s="1" a="1"/>
  <c r="N150" i="1" s="1"/>
  <c r="L168" i="1" a="1"/>
  <c r="L168" i="1" s="1"/>
  <c r="N168" i="1" s="1" a="1"/>
  <c r="N168" i="1" s="1"/>
  <c r="L5" i="1" a="1"/>
  <c r="L5" i="1" s="1"/>
  <c r="N5" i="1" s="1" a="1"/>
  <c r="N5" i="1" s="1"/>
  <c r="L23" i="1" a="1"/>
  <c r="L23" i="1" s="1"/>
  <c r="N23" i="1" s="1" a="1"/>
  <c r="N23" i="1" s="1"/>
  <c r="L41" i="1" a="1"/>
  <c r="L41" i="1" s="1"/>
  <c r="N41" i="1" s="1" a="1"/>
  <c r="N41" i="1" s="1"/>
  <c r="L59" i="1" a="1"/>
  <c r="L59" i="1" s="1"/>
  <c r="N59" i="1" s="1" a="1"/>
  <c r="N59" i="1" s="1"/>
  <c r="L77" i="1" a="1"/>
  <c r="L77" i="1" s="1"/>
  <c r="N77" i="1" s="1" a="1"/>
  <c r="N77" i="1" s="1"/>
  <c r="L95" i="1" a="1"/>
  <c r="L95" i="1" s="1"/>
  <c r="N95" i="1" s="1" a="1"/>
  <c r="N95" i="1" s="1"/>
  <c r="L113" i="1" a="1"/>
  <c r="L113" i="1" s="1"/>
  <c r="N113" i="1" s="1" a="1"/>
  <c r="N113" i="1" s="1"/>
  <c r="L131" i="1" a="1"/>
  <c r="L131" i="1" s="1"/>
  <c r="N131" i="1" s="1" a="1"/>
  <c r="N131" i="1" s="1"/>
  <c r="L149" i="1" a="1"/>
  <c r="L149" i="1" s="1"/>
  <c r="N149" i="1" s="1" a="1"/>
  <c r="N149" i="1" s="1"/>
  <c r="L167" i="1" a="1"/>
  <c r="L167" i="1" s="1"/>
  <c r="N167" i="1" s="1" a="1"/>
  <c r="N167" i="1" s="1"/>
  <c r="L6" i="1" a="1"/>
  <c r="L6" i="1" s="1"/>
  <c r="N6" i="1" s="1" a="1"/>
  <c r="N6" i="1" s="1"/>
  <c r="L24" i="1" a="1"/>
  <c r="L24" i="1" s="1"/>
  <c r="N24" i="1" s="1" a="1"/>
  <c r="N24" i="1" s="1"/>
  <c r="L32" i="1" a="1"/>
  <c r="L32" i="1" s="1"/>
  <c r="N32" i="1" s="1" a="1"/>
  <c r="N32" i="1" s="1"/>
  <c r="L42" i="1" a="1"/>
  <c r="L42" i="1" s="1"/>
  <c r="N42" i="1" s="1" a="1"/>
  <c r="N42" i="1" s="1"/>
  <c r="L60" i="1" a="1"/>
  <c r="L60" i="1" s="1"/>
  <c r="N60" i="1" s="1" a="1"/>
  <c r="N60" i="1" s="1"/>
  <c r="L78" i="1" a="1"/>
  <c r="L78" i="1" s="1"/>
  <c r="N78" i="1" s="1" a="1"/>
  <c r="N78" i="1" s="1"/>
  <c r="L96" i="1" a="1"/>
  <c r="L96" i="1" s="1"/>
  <c r="N96" i="1" s="1" a="1"/>
  <c r="N96" i="1" s="1"/>
  <c r="L114" i="1" a="1"/>
  <c r="L114" i="1" s="1"/>
  <c r="N114" i="1" s="1" a="1"/>
  <c r="N114" i="1" s="1"/>
  <c r="L122" i="1" a="1"/>
  <c r="L122" i="1" s="1"/>
  <c r="N122" i="1" s="1" a="1"/>
  <c r="N122" i="1" s="1"/>
  <c r="L140" i="1" a="1"/>
  <c r="L140" i="1" s="1"/>
  <c r="N140" i="1" s="1" a="1"/>
  <c r="N140" i="1" s="1"/>
  <c r="L158" i="1" a="1"/>
  <c r="L158" i="1" s="1"/>
  <c r="N158" i="1" s="1" a="1"/>
  <c r="N158" i="1" s="1"/>
  <c r="L17" i="1" a="1"/>
  <c r="L17" i="1" s="1"/>
  <c r="N17" i="1" s="1" a="1"/>
  <c r="N17" i="1" s="1"/>
  <c r="L35" i="1" a="1"/>
  <c r="L35" i="1" s="1"/>
  <c r="N35" i="1" s="1" a="1"/>
  <c r="N35" i="1" s="1"/>
  <c r="L53" i="1" a="1"/>
  <c r="L53" i="1" s="1"/>
  <c r="N53" i="1" s="1" a="1"/>
  <c r="N53" i="1" s="1"/>
  <c r="L71" i="1" a="1"/>
  <c r="L71" i="1" s="1"/>
  <c r="N71" i="1" s="1" a="1"/>
  <c r="N71" i="1" s="1"/>
  <c r="L89" i="1" a="1"/>
  <c r="L89" i="1" s="1"/>
  <c r="N89" i="1" s="1" a="1"/>
  <c r="N89" i="1" s="1"/>
  <c r="L107" i="1" a="1"/>
  <c r="L107" i="1" s="1"/>
  <c r="N107" i="1" s="1" a="1"/>
  <c r="N107" i="1" s="1"/>
  <c r="L125" i="1" a="1"/>
  <c r="L125" i="1" s="1"/>
  <c r="N125" i="1" s="1" a="1"/>
  <c r="N125" i="1" s="1"/>
  <c r="L143" i="1" a="1"/>
  <c r="L143" i="1" s="1"/>
  <c r="N143" i="1" s="1" a="1"/>
  <c r="N143" i="1" s="1"/>
  <c r="L161" i="1" a="1"/>
  <c r="L161" i="1" s="1"/>
  <c r="N161" i="1" s="1" a="1"/>
  <c r="N161" i="1" s="1"/>
  <c r="L171" i="1" a="1"/>
  <c r="L171" i="1" s="1"/>
  <c r="N171" i="1" s="1" a="1"/>
  <c r="N171" i="1" s="1"/>
  <c r="L10" i="1" a="1"/>
  <c r="L10" i="1" s="1"/>
  <c r="N10" i="1" s="1" a="1"/>
  <c r="N10" i="1" s="1"/>
  <c r="L28" i="1" a="1"/>
  <c r="L28" i="1" s="1"/>
  <c r="N28" i="1" s="1" a="1"/>
  <c r="N28" i="1" s="1"/>
  <c r="L46" i="1" a="1"/>
  <c r="L46" i="1" s="1"/>
  <c r="N46" i="1" s="1" a="1"/>
  <c r="N46" i="1" s="1"/>
  <c r="L73" i="1" a="1"/>
  <c r="L73" i="1" s="1"/>
  <c r="N73" i="1" s="1" a="1"/>
  <c r="N73" i="1" s="1"/>
  <c r="L91" i="1" a="1"/>
  <c r="L91" i="1" s="1"/>
  <c r="N91" i="1" s="1" a="1"/>
  <c r="N91" i="1" s="1"/>
  <c r="L109" i="1" a="1"/>
  <c r="L109" i="1" s="1"/>
  <c r="N109" i="1" s="1" a="1"/>
  <c r="N109" i="1" s="1"/>
  <c r="L127" i="1" a="1"/>
  <c r="L127" i="1" s="1"/>
  <c r="N127" i="1" s="1" a="1"/>
  <c r="N127" i="1" s="1"/>
  <c r="L154" i="1" a="1"/>
  <c r="L154" i="1" s="1"/>
  <c r="N154" i="1" s="1" a="1"/>
  <c r="N154" i="1" s="1"/>
  <c r="L8" i="1" a="1"/>
  <c r="L8" i="1" s="1"/>
  <c r="N8" i="1" s="1" a="1"/>
  <c r="N8" i="1" s="1"/>
  <c r="L18" i="1" a="1"/>
  <c r="L18" i="1" s="1"/>
  <c r="N18" i="1" s="1" a="1"/>
  <c r="N18" i="1" s="1"/>
  <c r="L26" i="1" a="1"/>
  <c r="L26" i="1" s="1"/>
  <c r="N26" i="1" s="1" a="1"/>
  <c r="N26" i="1" s="1"/>
  <c r="L36" i="1" a="1"/>
  <c r="L36" i="1" s="1"/>
  <c r="N36" i="1" s="1" a="1"/>
  <c r="N36" i="1" s="1"/>
  <c r="L44" i="1" a="1"/>
  <c r="L44" i="1" s="1"/>
  <c r="N44" i="1" s="1" a="1"/>
  <c r="N44" i="1" s="1"/>
  <c r="L54" i="1" a="1"/>
  <c r="L54" i="1" s="1"/>
  <c r="N54" i="1" s="1" a="1"/>
  <c r="N54" i="1" s="1"/>
  <c r="L62" i="1" a="1"/>
  <c r="L62" i="1" s="1"/>
  <c r="N62" i="1" s="1" a="1"/>
  <c r="N62" i="1" s="1"/>
  <c r="L72" i="1" a="1"/>
  <c r="L72" i="1" s="1"/>
  <c r="N72" i="1" s="1" a="1"/>
  <c r="N72" i="1" s="1"/>
  <c r="L80" i="1" a="1"/>
  <c r="L80" i="1" s="1"/>
  <c r="N80" i="1" s="1" a="1"/>
  <c r="N80" i="1" s="1"/>
  <c r="L90" i="1" a="1"/>
  <c r="L90" i="1" s="1"/>
  <c r="N90" i="1" s="1" a="1"/>
  <c r="N90" i="1" s="1"/>
  <c r="L98" i="1" a="1"/>
  <c r="L98" i="1" s="1"/>
  <c r="N98" i="1" s="1" a="1"/>
  <c r="N98" i="1" s="1"/>
  <c r="L108" i="1" a="1"/>
  <c r="L108" i="1" s="1"/>
  <c r="N108" i="1" s="1" a="1"/>
  <c r="N108" i="1" s="1"/>
  <c r="L116" i="1" a="1"/>
  <c r="L116" i="1" s="1"/>
  <c r="N116" i="1" s="1" a="1"/>
  <c r="N116" i="1" s="1"/>
  <c r="L126" i="1" a="1"/>
  <c r="L126" i="1" s="1"/>
  <c r="N126" i="1" s="1" a="1"/>
  <c r="N126" i="1" s="1"/>
  <c r="L134" i="1" a="1"/>
  <c r="L134" i="1" s="1"/>
  <c r="N134" i="1" s="1" a="1"/>
  <c r="N134" i="1" s="1"/>
  <c r="L144" i="1" a="1"/>
  <c r="L144" i="1" s="1"/>
  <c r="N144" i="1" s="1" a="1"/>
  <c r="N144" i="1" s="1"/>
  <c r="L152" i="1" a="1"/>
  <c r="L152" i="1" s="1"/>
  <c r="N152" i="1" s="1" a="1"/>
  <c r="N152" i="1" s="1"/>
  <c r="L162" i="1" a="1"/>
  <c r="L162" i="1" s="1"/>
  <c r="N162" i="1" s="1" a="1"/>
  <c r="N162" i="1" s="1"/>
  <c r="L170" i="1" a="1"/>
  <c r="L170" i="1" s="1"/>
  <c r="N170" i="1" s="1" a="1"/>
  <c r="N170" i="1" s="1"/>
  <c r="L9" i="1" a="1"/>
  <c r="L9" i="1" s="1"/>
  <c r="N9" i="1" s="1" a="1"/>
  <c r="N9" i="1" s="1"/>
  <c r="L27" i="1" a="1"/>
  <c r="L27" i="1" s="1"/>
  <c r="N27" i="1" s="1" a="1"/>
  <c r="N27" i="1" s="1"/>
  <c r="L45" i="1" a="1"/>
  <c r="L45" i="1" s="1"/>
  <c r="N45" i="1" s="1" a="1"/>
  <c r="N45" i="1" s="1"/>
  <c r="L63" i="1" a="1"/>
  <c r="L63" i="1" s="1"/>
  <c r="N63" i="1" s="1" a="1"/>
  <c r="N63" i="1" s="1"/>
  <c r="L81" i="1" a="1"/>
  <c r="L81" i="1" s="1"/>
  <c r="N81" i="1" s="1" a="1"/>
  <c r="N81" i="1" s="1"/>
  <c r="L99" i="1" a="1"/>
  <c r="L99" i="1" s="1"/>
  <c r="N99" i="1" s="1" a="1"/>
  <c r="N99" i="1" s="1"/>
  <c r="L117" i="1" a="1"/>
  <c r="L117" i="1" s="1"/>
  <c r="N117" i="1" s="1" a="1"/>
  <c r="N117" i="1" s="1"/>
  <c r="L135" i="1" a="1"/>
  <c r="L135" i="1" s="1"/>
  <c r="N135" i="1" s="1" a="1"/>
  <c r="N135" i="1" s="1"/>
  <c r="L153" i="1" a="1"/>
  <c r="L153" i="1" s="1"/>
  <c r="N153" i="1" s="1" a="1"/>
  <c r="N153" i="1" s="1"/>
  <c r="L19" i="1" a="1"/>
  <c r="L19" i="1" s="1"/>
  <c r="N19" i="1" s="1" a="1"/>
  <c r="N19" i="1" s="1"/>
  <c r="L37" i="1" a="1"/>
  <c r="L37" i="1" s="1"/>
  <c r="N37" i="1" s="1" a="1"/>
  <c r="N37" i="1" s="1"/>
  <c r="L55" i="1" a="1"/>
  <c r="L55" i="1" s="1"/>
  <c r="N55" i="1" s="1" a="1"/>
  <c r="N55" i="1" s="1"/>
  <c r="L64" i="1" a="1"/>
  <c r="L64" i="1" s="1"/>
  <c r="N64" i="1" s="1" a="1"/>
  <c r="N64" i="1" s="1"/>
  <c r="L82" i="1" a="1"/>
  <c r="L82" i="1" s="1"/>
  <c r="N82" i="1" s="1" a="1"/>
  <c r="N82" i="1" s="1"/>
  <c r="L100" i="1" a="1"/>
  <c r="L100" i="1" s="1"/>
  <c r="N100" i="1" s="1" a="1"/>
  <c r="N100" i="1" s="1"/>
  <c r="L118" i="1" a="1"/>
  <c r="L118" i="1" s="1"/>
  <c r="N118" i="1" s="1" a="1"/>
  <c r="N118" i="1" s="1"/>
  <c r="L136" i="1" a="1"/>
  <c r="L136" i="1" s="1"/>
  <c r="N136" i="1" s="1" a="1"/>
  <c r="N136" i="1" s="1"/>
  <c r="L145" i="1" a="1"/>
  <c r="L145" i="1" s="1"/>
  <c r="N145" i="1" s="1" a="1"/>
  <c r="N145" i="1" s="1"/>
  <c r="L163" i="1" a="1"/>
  <c r="L163" i="1" s="1"/>
  <c r="N163" i="1" s="1" a="1"/>
  <c r="N163" i="1" s="1"/>
  <c r="L29" i="1" a="1"/>
  <c r="L29" i="1" s="1"/>
  <c r="N29" i="1" s="1" a="1"/>
  <c r="N29" i="1" s="1"/>
  <c r="L70" i="1" a="1"/>
  <c r="L70" i="1" s="1"/>
  <c r="N70" i="1" s="1" a="1"/>
  <c r="N70" i="1" s="1"/>
  <c r="L92" i="1" a="1"/>
  <c r="L92" i="1" s="1"/>
  <c r="N92" i="1" s="1" a="1"/>
  <c r="N92" i="1" s="1"/>
  <c r="L137" i="1" a="1"/>
  <c r="L137" i="1" s="1"/>
  <c r="N137" i="1" s="1" a="1"/>
  <c r="N137" i="1" s="1"/>
  <c r="L74" i="1" a="1"/>
  <c r="L74" i="1" s="1"/>
  <c r="N74" i="1" s="1" a="1"/>
  <c r="N74" i="1" s="1"/>
  <c r="L119" i="1" a="1"/>
  <c r="L119" i="1" s="1"/>
  <c r="N119" i="1" s="1" a="1"/>
  <c r="N119" i="1" s="1"/>
  <c r="L39" i="1" a="1"/>
  <c r="L39" i="1" s="1"/>
  <c r="N39" i="1" s="1" a="1"/>
  <c r="N39" i="1" s="1"/>
  <c r="L106" i="1" a="1"/>
  <c r="L106" i="1" s="1"/>
  <c r="N106" i="1" s="1" a="1"/>
  <c r="N106" i="1" s="1"/>
  <c r="L43" i="1" a="1"/>
  <c r="L43" i="1" s="1"/>
  <c r="N43" i="1" s="1" a="1"/>
  <c r="N43" i="1" s="1"/>
  <c r="L129" i="1" a="1"/>
  <c r="L129" i="1" s="1"/>
  <c r="N129" i="1" s="1" a="1"/>
  <c r="N129" i="1" s="1"/>
  <c r="L47" i="1" a="1"/>
  <c r="L47" i="1" s="1"/>
  <c r="N47" i="1" s="1" a="1"/>
  <c r="N47" i="1" s="1"/>
  <c r="L3" i="1" a="1"/>
  <c r="L3" i="1" s="1"/>
  <c r="N3" i="1" s="1" a="1"/>
  <c r="N3" i="1" s="1"/>
  <c r="L7" i="1" a="1"/>
  <c r="L7" i="1" s="1"/>
  <c r="N7" i="1" s="1" a="1"/>
  <c r="N7" i="1" s="1"/>
  <c r="L30" i="1" a="1"/>
  <c r="L30" i="1" s="1"/>
  <c r="N30" i="1" s="1" a="1"/>
  <c r="N30" i="1" s="1"/>
  <c r="L51" i="1" a="1"/>
  <c r="L51" i="1" s="1"/>
  <c r="N51" i="1" s="1" a="1"/>
  <c r="N51" i="1" s="1"/>
  <c r="L93" i="1" a="1"/>
  <c r="L93" i="1" s="1"/>
  <c r="N93" i="1" s="1" a="1"/>
  <c r="N93" i="1" s="1"/>
  <c r="L115" i="1" a="1"/>
  <c r="L115" i="1" s="1"/>
  <c r="N115" i="1" s="1" a="1"/>
  <c r="N115" i="1" s="1"/>
  <c r="L138" i="1" a="1"/>
  <c r="L138" i="1" s="1"/>
  <c r="N138" i="1" s="1" a="1"/>
  <c r="N138" i="1" s="1"/>
  <c r="L159" i="1" a="1"/>
  <c r="L159" i="1" s="1"/>
  <c r="N159" i="1" s="1" a="1"/>
  <c r="N159" i="1" s="1"/>
  <c r="L11" i="1" a="1"/>
  <c r="L11" i="1" s="1"/>
  <c r="N11" i="1" s="1" a="1"/>
  <c r="N11" i="1" s="1"/>
  <c r="L52" i="1" a="1"/>
  <c r="L52" i="1" s="1"/>
  <c r="N52" i="1" s="1" a="1"/>
  <c r="N52" i="1" s="1"/>
  <c r="L160" i="1" a="1"/>
  <c r="L160" i="1" s="1"/>
  <c r="N160" i="1" s="1" a="1"/>
  <c r="N160" i="1" s="1"/>
  <c r="L146" i="1" a="1"/>
  <c r="L146" i="1" s="1"/>
  <c r="N146" i="1" s="1" a="1"/>
  <c r="N146" i="1" s="1"/>
  <c r="L61" i="1" a="1"/>
  <c r="L61" i="1" s="1"/>
  <c r="N61" i="1" s="1" a="1"/>
  <c r="N61" i="1" s="1"/>
  <c r="L128" i="1" a="1"/>
  <c r="L128" i="1" s="1"/>
  <c r="N128" i="1" s="1" a="1"/>
  <c r="N128" i="1" s="1"/>
  <c r="L87" i="1" a="1"/>
  <c r="L87" i="1" s="1"/>
  <c r="N87" i="1" s="1" a="1"/>
  <c r="N87" i="1" s="1"/>
  <c r="L2" i="1" a="1"/>
  <c r="L2" i="1" s="1"/>
  <c r="N2" i="1" s="1" a="1"/>
  <c r="N2" i="1" s="1"/>
  <c r="L69" i="1" a="1"/>
  <c r="L69" i="1" s="1"/>
  <c r="N69" i="1" s="1" a="1"/>
  <c r="N69" i="1" s="1"/>
  <c r="L156" i="1" a="1"/>
  <c r="L156" i="1" s="1"/>
  <c r="N156" i="1" s="1" a="1"/>
  <c r="N156" i="1" s="1"/>
  <c r="L12" i="1" a="1"/>
  <c r="L12" i="1" s="1"/>
  <c r="N12" i="1" s="1" a="1"/>
  <c r="N12" i="1" s="1"/>
  <c r="L33" i="1" a="1"/>
  <c r="L33" i="1" s="1"/>
  <c r="N33" i="1" s="1" a="1"/>
  <c r="N33" i="1" s="1"/>
  <c r="L75" i="1" a="1"/>
  <c r="L75" i="1" s="1"/>
  <c r="N75" i="1" s="1" a="1"/>
  <c r="N75" i="1" s="1"/>
  <c r="L97" i="1" a="1"/>
  <c r="L97" i="1" s="1"/>
  <c r="N97" i="1" s="1" a="1"/>
  <c r="N97" i="1" s="1"/>
  <c r="L120" i="1" a="1"/>
  <c r="L120" i="1" s="1"/>
  <c r="N120" i="1" s="1" a="1"/>
  <c r="N120" i="1" s="1"/>
  <c r="L141" i="1" a="1"/>
  <c r="L141" i="1" s="1"/>
  <c r="N141" i="1" s="1" a="1"/>
  <c r="N141" i="1" s="1"/>
  <c r="L34" i="1" a="1"/>
  <c r="L34" i="1" s="1"/>
  <c r="N34" i="1" s="1" a="1"/>
  <c r="N34" i="1" s="1"/>
  <c r="L56" i="1" a="1"/>
  <c r="L56" i="1" s="1"/>
  <c r="N56" i="1" s="1" a="1"/>
  <c r="N56" i="1" s="1"/>
  <c r="L101" i="1" a="1"/>
  <c r="L101" i="1" s="1"/>
  <c r="N101" i="1" s="1" a="1"/>
  <c r="N101" i="1" s="1"/>
  <c r="L142" i="1" a="1"/>
  <c r="L142" i="1" s="1"/>
  <c r="N142" i="1" s="1" a="1"/>
  <c r="N142" i="1" s="1"/>
  <c r="L164" i="1" a="1"/>
  <c r="L164" i="1" s="1"/>
  <c r="N164" i="1" s="1" a="1"/>
  <c r="N164" i="1" s="1"/>
  <c r="L84" i="1" a="1"/>
  <c r="L84" i="1" s="1"/>
  <c r="N84" i="1" s="1" a="1"/>
  <c r="N84" i="1" s="1"/>
  <c r="L169" i="1" a="1"/>
  <c r="L169" i="1" s="1"/>
  <c r="N169" i="1" s="1" a="1"/>
  <c r="N169" i="1" s="1"/>
  <c r="L20" i="1" a="1"/>
  <c r="L20" i="1" s="1"/>
  <c r="N20" i="1" s="1" a="1"/>
  <c r="N20" i="1" s="1"/>
  <c r="L66" i="1" a="1"/>
  <c r="L66" i="1" s="1"/>
  <c r="N66" i="1" s="1" a="1"/>
  <c r="N66" i="1" s="1"/>
  <c r="L151" i="1" a="1"/>
  <c r="L151" i="1" s="1"/>
  <c r="N151" i="1" s="1" a="1"/>
  <c r="N151" i="1" s="1"/>
  <c r="L110" i="1" a="1"/>
  <c r="L110" i="1" s="1"/>
  <c r="N110" i="1" s="1" a="1"/>
  <c r="N110" i="1" s="1"/>
  <c r="L48" i="1" a="1"/>
  <c r="L48" i="1" s="1"/>
  <c r="N48" i="1" s="1" a="1"/>
  <c r="N48" i="1" s="1"/>
  <c r="L133" i="1" a="1"/>
  <c r="L133" i="1" s="1"/>
  <c r="N133" i="1" s="1" a="1"/>
  <c r="N133" i="1" s="1"/>
  <c r="L15" i="1" a="1"/>
  <c r="L15" i="1" s="1"/>
  <c r="N15" i="1" s="1" a="1"/>
  <c r="N15" i="1" s="1"/>
  <c r="L57" i="1" a="1"/>
  <c r="L57" i="1" s="1"/>
  <c r="N57" i="1" s="1" a="1"/>
  <c r="N57" i="1" s="1"/>
  <c r="L79" i="1" a="1"/>
  <c r="L79" i="1" s="1"/>
  <c r="N79" i="1" s="1" a="1"/>
  <c r="N79" i="1" s="1"/>
  <c r="L102" i="1" a="1"/>
  <c r="L102" i="1" s="1"/>
  <c r="N102" i="1" s="1" a="1"/>
  <c r="N102" i="1" s="1"/>
  <c r="L123" i="1" a="1"/>
  <c r="L123" i="1" s="1"/>
  <c r="N123" i="1" s="1" a="1"/>
  <c r="N123" i="1" s="1"/>
  <c r="L165" i="1" a="1"/>
  <c r="L165" i="1" s="1"/>
  <c r="N165" i="1" s="1" a="1"/>
  <c r="N165" i="1" s="1"/>
  <c r="L16" i="1" a="1"/>
  <c r="L16" i="1" s="1"/>
  <c r="N16" i="1" s="1" a="1"/>
  <c r="N16" i="1" s="1"/>
  <c r="L38" i="1" a="1"/>
  <c r="L38" i="1" s="1"/>
  <c r="N38" i="1" s="1" a="1"/>
  <c r="N38" i="1" s="1"/>
  <c r="L83" i="1" a="1"/>
  <c r="L83" i="1" s="1"/>
  <c r="N83" i="1" s="1" a="1"/>
  <c r="N83" i="1" s="1"/>
  <c r="L124" i="1" a="1"/>
  <c r="L124" i="1" s="1"/>
  <c r="N124" i="1" s="1" a="1"/>
  <c r="N124" i="1" s="1"/>
  <c r="L105" i="1" a="1"/>
  <c r="L105" i="1" s="1"/>
  <c r="N105" i="1" s="1" a="1"/>
  <c r="N105" i="1" s="1"/>
  <c r="L147" i="1" a="1"/>
  <c r="L147" i="1" s="1"/>
  <c r="N147" i="1" s="1" a="1"/>
  <c r="N147" i="1" s="1"/>
  <c r="L65" i="1" a="1"/>
  <c r="L65" i="1" s="1"/>
  <c r="N65" i="1" s="1" a="1"/>
  <c r="N65" i="1" s="1"/>
  <c r="L21" i="1" a="1"/>
  <c r="L21" i="1" s="1"/>
  <c r="N21" i="1" s="1" a="1"/>
  <c r="N21" i="1" s="1"/>
  <c r="L88" i="1" a="1"/>
  <c r="L88" i="1" s="1"/>
  <c r="N88" i="1" s="1" a="1"/>
  <c r="N88" i="1" s="1"/>
  <c r="L155" i="1" a="1"/>
  <c r="L155" i="1" s="1"/>
  <c r="N155" i="1" s="1" a="1"/>
  <c r="N155" i="1" s="1"/>
  <c r="L25" i="1" a="1"/>
  <c r="L25" i="1" s="1"/>
  <c r="N25" i="1" s="1" a="1"/>
  <c r="N25" i="1" s="1"/>
  <c r="L111" i="1" a="1"/>
  <c r="L111" i="1" s="1"/>
  <c r="N111" i="1" s="1" a="1"/>
  <c r="N111" i="1" s="1"/>
  <c r="K12" i="1" a="1"/>
  <c r="K12" i="1" s="1"/>
  <c r="M12" i="1" s="1" a="1"/>
  <c r="M12" i="1" s="1"/>
  <c r="K19" i="1" a="1"/>
  <c r="K19" i="1" s="1"/>
  <c r="M19" i="1" s="1" a="1"/>
  <c r="M19" i="1" s="1"/>
  <c r="K26" i="1" a="1"/>
  <c r="K26" i="1" s="1"/>
  <c r="M26" i="1" s="1" a="1"/>
  <c r="M26" i="1" s="1"/>
  <c r="K33" i="1" a="1"/>
  <c r="K33" i="1" s="1"/>
  <c r="M33" i="1" s="1" a="1"/>
  <c r="M33" i="1" s="1"/>
  <c r="K48" i="1" a="1"/>
  <c r="K48" i="1" s="1"/>
  <c r="M48" i="1" s="1" a="1"/>
  <c r="M48" i="1" s="1"/>
  <c r="K55" i="1" a="1"/>
  <c r="K55" i="1" s="1"/>
  <c r="M55" i="1" s="1" a="1"/>
  <c r="M55" i="1" s="1"/>
  <c r="K62" i="1" a="1"/>
  <c r="K62" i="1" s="1"/>
  <c r="M62" i="1" s="1" a="1"/>
  <c r="M62" i="1" s="1"/>
  <c r="K69" i="1" a="1"/>
  <c r="K69" i="1" s="1"/>
  <c r="M69" i="1" s="1" a="1"/>
  <c r="M69" i="1" s="1"/>
  <c r="K77" i="1" a="1"/>
  <c r="K77" i="1" s="1"/>
  <c r="M77" i="1" s="1" a="1"/>
  <c r="M77" i="1" s="1"/>
  <c r="K85" i="1" a="1"/>
  <c r="K85" i="1" s="1"/>
  <c r="M85" i="1" s="1" a="1"/>
  <c r="M85" i="1" s="1"/>
  <c r="K93" i="1" a="1"/>
  <c r="K93" i="1" s="1"/>
  <c r="M93" i="1" s="1" a="1"/>
  <c r="M93" i="1" s="1"/>
  <c r="K101" i="1" a="1"/>
  <c r="K101" i="1" s="1"/>
  <c r="M101" i="1" s="1" a="1"/>
  <c r="M101" i="1" s="1"/>
  <c r="K109" i="1" a="1"/>
  <c r="K109" i="1" s="1"/>
  <c r="M109" i="1" s="1" a="1"/>
  <c r="M109" i="1" s="1"/>
  <c r="K117" i="1" a="1"/>
  <c r="K117" i="1" s="1"/>
  <c r="M117" i="1" s="1" a="1"/>
  <c r="M117" i="1" s="1"/>
  <c r="K125" i="1" a="1"/>
  <c r="K125" i="1" s="1"/>
  <c r="M125" i="1" s="1" a="1"/>
  <c r="M125" i="1" s="1"/>
  <c r="K142" i="1" a="1"/>
  <c r="K142" i="1" s="1"/>
  <c r="M142" i="1" s="1" a="1"/>
  <c r="M142" i="1" s="1"/>
  <c r="K159" i="1" a="1"/>
  <c r="K159" i="1" s="1"/>
  <c r="M159" i="1" s="1" a="1"/>
  <c r="M159" i="1" s="1"/>
  <c r="K13" i="1" a="1"/>
  <c r="K13" i="1" s="1"/>
  <c r="M13" i="1" s="1" a="1"/>
  <c r="M13" i="1" s="1"/>
  <c r="K42" i="1" a="1"/>
  <c r="K42" i="1" s="1"/>
  <c r="M42" i="1" s="1" a="1"/>
  <c r="M42" i="1" s="1"/>
  <c r="K56" i="1" a="1"/>
  <c r="K56" i="1" s="1"/>
  <c r="M56" i="1" s="1" a="1"/>
  <c r="M56" i="1" s="1"/>
  <c r="K135" i="1" a="1"/>
  <c r="K135" i="1" s="1"/>
  <c r="M135" i="1" s="1" a="1"/>
  <c r="M135" i="1" s="1"/>
  <c r="K161" i="1" a="1"/>
  <c r="K161" i="1" s="1"/>
  <c r="M161" i="1" s="1" a="1"/>
  <c r="M161" i="1" s="1"/>
  <c r="K5" i="1" a="1"/>
  <c r="K5" i="1" s="1"/>
  <c r="M5" i="1" s="1" a="1"/>
  <c r="M5" i="1" s="1"/>
  <c r="K34" i="1" a="1"/>
  <c r="K34" i="1" s="1"/>
  <c r="M34" i="1" s="1" a="1"/>
  <c r="M34" i="1" s="1"/>
  <c r="K41" i="1" a="1"/>
  <c r="K41" i="1" s="1"/>
  <c r="M41" i="1" s="1" a="1"/>
  <c r="M41" i="1" s="1"/>
  <c r="K70" i="1" a="1"/>
  <c r="K70" i="1" s="1"/>
  <c r="M70" i="1" s="1" a="1"/>
  <c r="M70" i="1" s="1"/>
  <c r="K78" i="1" a="1"/>
  <c r="K78" i="1" s="1"/>
  <c r="M78" i="1" s="1" a="1"/>
  <c r="M78" i="1" s="1"/>
  <c r="K94" i="1" a="1"/>
  <c r="K94" i="1" s="1"/>
  <c r="M94" i="1" s="1" a="1"/>
  <c r="M94" i="1" s="1"/>
  <c r="K102" i="1" a="1"/>
  <c r="K102" i="1" s="1"/>
  <c r="M102" i="1" s="1" a="1"/>
  <c r="M102" i="1" s="1"/>
  <c r="K118" i="1" a="1"/>
  <c r="K118" i="1" s="1"/>
  <c r="M118" i="1" s="1" a="1"/>
  <c r="M118" i="1" s="1"/>
  <c r="K126" i="1" a="1"/>
  <c r="K126" i="1" s="1"/>
  <c r="M126" i="1" s="1" a="1"/>
  <c r="M126" i="1" s="1"/>
  <c r="K134" i="1" a="1"/>
  <c r="K134" i="1" s="1"/>
  <c r="M134" i="1" s="1" a="1"/>
  <c r="M134" i="1" s="1"/>
  <c r="K151" i="1" a="1"/>
  <c r="K151" i="1" s="1"/>
  <c r="M151" i="1" s="1" a="1"/>
  <c r="M151" i="1" s="1"/>
  <c r="K160" i="1" a="1"/>
  <c r="K160" i="1" s="1"/>
  <c r="M160" i="1" s="1" a="1"/>
  <c r="M160" i="1" s="1"/>
  <c r="K169" i="1" a="1"/>
  <c r="K169" i="1" s="1"/>
  <c r="M169" i="1" s="1" a="1"/>
  <c r="M169" i="1" s="1"/>
  <c r="K6" i="1" a="1"/>
  <c r="K6" i="1" s="1"/>
  <c r="M6" i="1" s="1" a="1"/>
  <c r="M6" i="1" s="1"/>
  <c r="K20" i="1" a="1"/>
  <c r="K20" i="1" s="1"/>
  <c r="M20" i="1" s="1" a="1"/>
  <c r="M20" i="1" s="1"/>
  <c r="K27" i="1" a="1"/>
  <c r="K27" i="1" s="1"/>
  <c r="M27" i="1" s="1" a="1"/>
  <c r="M27" i="1" s="1"/>
  <c r="K49" i="1" a="1"/>
  <c r="K49" i="1" s="1"/>
  <c r="M49" i="1" s="1" a="1"/>
  <c r="M49" i="1" s="1"/>
  <c r="K63" i="1" a="1"/>
  <c r="K63" i="1" s="1"/>
  <c r="M63" i="1" s="1" a="1"/>
  <c r="M63" i="1" s="1"/>
  <c r="K86" i="1" a="1"/>
  <c r="K86" i="1" s="1"/>
  <c r="M86" i="1" s="1" a="1"/>
  <c r="M86" i="1" s="1"/>
  <c r="K110" i="1" a="1"/>
  <c r="K110" i="1" s="1"/>
  <c r="M110" i="1" s="1" a="1"/>
  <c r="M110" i="1" s="1"/>
  <c r="K143" i="1" a="1"/>
  <c r="K143" i="1" s="1"/>
  <c r="M143" i="1" s="1" a="1"/>
  <c r="M143" i="1" s="1"/>
  <c r="K22" i="1" a="1"/>
  <c r="K22" i="1" s="1"/>
  <c r="M22" i="1" s="1" a="1"/>
  <c r="M22" i="1" s="1"/>
  <c r="K29" i="1" a="1"/>
  <c r="K29" i="1" s="1"/>
  <c r="M29" i="1" s="1" a="1"/>
  <c r="M29" i="1" s="1"/>
  <c r="K58" i="1" a="1"/>
  <c r="K58" i="1" s="1"/>
  <c r="M58" i="1" s="1" a="1"/>
  <c r="M58" i="1" s="1"/>
  <c r="K65" i="1" a="1"/>
  <c r="K65" i="1" s="1"/>
  <c r="M65" i="1" s="1" a="1"/>
  <c r="M65" i="1" s="1"/>
  <c r="K80" i="1" a="1"/>
  <c r="K80" i="1" s="1"/>
  <c r="M80" i="1" s="1" a="1"/>
  <c r="M80" i="1" s="1"/>
  <c r="K104" i="1" a="1"/>
  <c r="K104" i="1" s="1"/>
  <c r="M104" i="1" s="1" a="1"/>
  <c r="M104" i="1" s="1"/>
  <c r="K128" i="1" a="1"/>
  <c r="K128" i="1" s="1"/>
  <c r="M128" i="1" s="1" a="1"/>
  <c r="M128" i="1" s="1"/>
  <c r="K137" i="1" a="1"/>
  <c r="K137" i="1" s="1"/>
  <c r="M137" i="1" s="1" a="1"/>
  <c r="M137" i="1" s="1"/>
  <c r="K145" i="1" a="1"/>
  <c r="K145" i="1" s="1"/>
  <c r="M145" i="1" s="1" a="1"/>
  <c r="M145" i="1" s="1"/>
  <c r="K154" i="1" a="1"/>
  <c r="K154" i="1" s="1"/>
  <c r="M154" i="1" s="1" a="1"/>
  <c r="M154" i="1" s="1"/>
  <c r="K163" i="1" a="1"/>
  <c r="K163" i="1" s="1"/>
  <c r="M163" i="1" s="1" a="1"/>
  <c r="M163" i="1" s="1"/>
  <c r="K59" i="1" a="1"/>
  <c r="K59" i="1" s="1"/>
  <c r="M59" i="1" s="1" a="1"/>
  <c r="M59" i="1" s="1"/>
  <c r="K146" i="1" a="1"/>
  <c r="K146" i="1" s="1"/>
  <c r="M146" i="1" s="1" a="1"/>
  <c r="M146" i="1" s="1"/>
  <c r="K9" i="1" a="1"/>
  <c r="K9" i="1" s="1"/>
  <c r="M9" i="1" s="1" a="1"/>
  <c r="M9" i="1" s="1"/>
  <c r="K8" i="1" a="1"/>
  <c r="K8" i="1" s="1"/>
  <c r="M8" i="1" s="1" a="1"/>
  <c r="M8" i="1" s="1"/>
  <c r="K15" i="1" a="1"/>
  <c r="K15" i="1" s="1"/>
  <c r="M15" i="1" s="1" a="1"/>
  <c r="M15" i="1" s="1"/>
  <c r="K30" i="1" a="1"/>
  <c r="K30" i="1" s="1"/>
  <c r="M30" i="1" s="1" a="1"/>
  <c r="M30" i="1" s="1"/>
  <c r="K37" i="1" a="1"/>
  <c r="K37" i="1" s="1"/>
  <c r="M37" i="1" s="1" a="1"/>
  <c r="M37" i="1" s="1"/>
  <c r="K44" i="1" a="1"/>
  <c r="K44" i="1" s="1"/>
  <c r="M44" i="1" s="1" a="1"/>
  <c r="M44" i="1" s="1"/>
  <c r="K51" i="1" a="1"/>
  <c r="K51" i="1" s="1"/>
  <c r="M51" i="1" s="1" a="1"/>
  <c r="M51" i="1" s="1"/>
  <c r="K66" i="1" a="1"/>
  <c r="K66" i="1" s="1"/>
  <c r="M66" i="1" s="1" a="1"/>
  <c r="M66" i="1" s="1"/>
  <c r="K73" i="1" a="1"/>
  <c r="K73" i="1" s="1"/>
  <c r="M73" i="1" s="1" a="1"/>
  <c r="M73" i="1" s="1"/>
  <c r="K81" i="1" a="1"/>
  <c r="K81" i="1" s="1"/>
  <c r="M81" i="1" s="1" a="1"/>
  <c r="M81" i="1" s="1"/>
  <c r="K89" i="1" a="1"/>
  <c r="K89" i="1" s="1"/>
  <c r="M89" i="1" s="1" a="1"/>
  <c r="M89" i="1" s="1"/>
  <c r="K97" i="1" a="1"/>
  <c r="K97" i="1" s="1"/>
  <c r="M97" i="1" s="1" a="1"/>
  <c r="M97" i="1" s="1"/>
  <c r="K105" i="1" a="1"/>
  <c r="K105" i="1" s="1"/>
  <c r="M105" i="1" s="1" a="1"/>
  <c r="M105" i="1" s="1"/>
  <c r="K113" i="1" a="1"/>
  <c r="K113" i="1" s="1"/>
  <c r="M113" i="1" s="1" a="1"/>
  <c r="M113" i="1" s="1"/>
  <c r="K121" i="1" a="1"/>
  <c r="K121" i="1" s="1"/>
  <c r="M121" i="1" s="1" a="1"/>
  <c r="M121" i="1" s="1"/>
  <c r="K129" i="1" a="1"/>
  <c r="K129" i="1" s="1"/>
  <c r="M129" i="1" s="1" a="1"/>
  <c r="M129" i="1" s="1"/>
  <c r="K138" i="1" a="1"/>
  <c r="K138" i="1" s="1"/>
  <c r="M138" i="1" s="1" a="1"/>
  <c r="M138" i="1" s="1"/>
  <c r="K155" i="1" a="1"/>
  <c r="K155" i="1" s="1"/>
  <c r="M155" i="1" s="1" a="1"/>
  <c r="M155" i="1" s="1"/>
  <c r="K16" i="1" a="1"/>
  <c r="K16" i="1" s="1"/>
  <c r="M16" i="1" s="1" a="1"/>
  <c r="M16" i="1" s="1"/>
  <c r="K23" i="1" a="1"/>
  <c r="K23" i="1" s="1"/>
  <c r="M23" i="1" s="1" a="1"/>
  <c r="M23" i="1" s="1"/>
  <c r="K52" i="1" a="1"/>
  <c r="K52" i="1" s="1"/>
  <c r="M52" i="1" s="1" a="1"/>
  <c r="M52" i="1" s="1"/>
  <c r="K82" i="1" a="1"/>
  <c r="K82" i="1" s="1"/>
  <c r="M82" i="1" s="1" a="1"/>
  <c r="M82" i="1" s="1"/>
  <c r="K90" i="1" a="1"/>
  <c r="K90" i="1" s="1"/>
  <c r="M90" i="1" s="1" a="1"/>
  <c r="M90" i="1" s="1"/>
  <c r="K106" i="1" a="1"/>
  <c r="K106" i="1" s="1"/>
  <c r="M106" i="1" s="1" a="1"/>
  <c r="M106" i="1" s="1"/>
  <c r="K114" i="1" a="1"/>
  <c r="K114" i="1" s="1"/>
  <c r="M114" i="1" s="1" a="1"/>
  <c r="M114" i="1" s="1"/>
  <c r="K130" i="1" a="1"/>
  <c r="K130" i="1" s="1"/>
  <c r="M130" i="1" s="1" a="1"/>
  <c r="M130" i="1" s="1"/>
  <c r="K156" i="1" a="1"/>
  <c r="K156" i="1" s="1"/>
  <c r="M156" i="1" s="1" a="1"/>
  <c r="M156" i="1" s="1"/>
  <c r="K164" i="1" a="1"/>
  <c r="K164" i="1" s="1"/>
  <c r="M164" i="1" s="1" a="1"/>
  <c r="M164" i="1" s="1"/>
  <c r="K2" i="1" a="1"/>
  <c r="K2" i="1" s="1"/>
  <c r="M2" i="1" s="1" a="1"/>
  <c r="M2" i="1" s="1"/>
  <c r="K7" i="1" a="1"/>
  <c r="K7" i="1" s="1"/>
  <c r="M7" i="1" s="1" a="1"/>
  <c r="M7" i="1" s="1"/>
  <c r="K53" i="1" a="1"/>
  <c r="K53" i="1" s="1"/>
  <c r="M53" i="1" s="1" a="1"/>
  <c r="M53" i="1" s="1"/>
  <c r="K83" i="1" a="1"/>
  <c r="K83" i="1" s="1"/>
  <c r="M83" i="1" s="1" a="1"/>
  <c r="M83" i="1" s="1"/>
  <c r="K99" i="1" a="1"/>
  <c r="K99" i="1" s="1"/>
  <c r="M99" i="1" s="1" a="1"/>
  <c r="M99" i="1" s="1"/>
  <c r="K115" i="1" a="1"/>
  <c r="K115" i="1" s="1"/>
  <c r="M115" i="1" s="1" a="1"/>
  <c r="M115" i="1" s="1"/>
  <c r="K132" i="1" a="1"/>
  <c r="K132" i="1" s="1"/>
  <c r="M132" i="1" s="1" a="1"/>
  <c r="M132" i="1" s="1"/>
  <c r="K148" i="1" a="1"/>
  <c r="K148" i="1" s="1"/>
  <c r="M148" i="1" s="1" a="1"/>
  <c r="M148" i="1" s="1"/>
  <c r="K166" i="1" a="1"/>
  <c r="K166" i="1" s="1"/>
  <c r="M166" i="1" s="1" a="1"/>
  <c r="M166" i="1" s="1"/>
  <c r="K40" i="1" a="1"/>
  <c r="K40" i="1" s="1"/>
  <c r="M40" i="1" s="1" a="1"/>
  <c r="M40" i="1" s="1"/>
  <c r="K133" i="1" a="1"/>
  <c r="K133" i="1" s="1"/>
  <c r="M133" i="1" s="1" a="1"/>
  <c r="M133" i="1" s="1"/>
  <c r="K168" i="1" a="1"/>
  <c r="K168" i="1" s="1"/>
  <c r="M168" i="1" s="1" a="1"/>
  <c r="M168" i="1" s="1"/>
  <c r="K120" i="1" a="1"/>
  <c r="K120" i="1" s="1"/>
  <c r="M120" i="1" s="1" a="1"/>
  <c r="M120" i="1" s="1"/>
  <c r="K123" i="1" a="1"/>
  <c r="K123" i="1" s="1"/>
  <c r="M123" i="1" s="1" a="1"/>
  <c r="M123" i="1" s="1"/>
  <c r="K18" i="1" a="1"/>
  <c r="K18" i="1" s="1"/>
  <c r="M18" i="1" s="1" a="1"/>
  <c r="M18" i="1" s="1"/>
  <c r="K140" i="1" a="1"/>
  <c r="K140" i="1" s="1"/>
  <c r="M140" i="1" s="1" a="1"/>
  <c r="M140" i="1" s="1"/>
  <c r="K47" i="1" a="1"/>
  <c r="K47" i="1" s="1"/>
  <c r="M47" i="1" s="1" a="1"/>
  <c r="M47" i="1" s="1"/>
  <c r="K79" i="1" a="1"/>
  <c r="K79" i="1" s="1"/>
  <c r="M79" i="1" s="1" a="1"/>
  <c r="M79" i="1" s="1"/>
  <c r="K144" i="1" a="1"/>
  <c r="K144" i="1" s="1"/>
  <c r="M144" i="1" s="1" a="1"/>
  <c r="M144" i="1" s="1"/>
  <c r="K21" i="1" a="1"/>
  <c r="K21" i="1" s="1"/>
  <c r="M21" i="1" s="1" a="1"/>
  <c r="M21" i="1" s="1"/>
  <c r="K98" i="1" a="1"/>
  <c r="K98" i="1" s="1"/>
  <c r="M98" i="1" s="1" a="1"/>
  <c r="M98" i="1" s="1"/>
  <c r="K10" i="1" a="1"/>
  <c r="K10" i="1" s="1"/>
  <c r="M10" i="1" s="1" a="1"/>
  <c r="M10" i="1" s="1"/>
  <c r="K25" i="1" a="1"/>
  <c r="K25" i="1" s="1"/>
  <c r="M25" i="1" s="1" a="1"/>
  <c r="M25" i="1" s="1"/>
  <c r="K39" i="1" a="1"/>
  <c r="K39" i="1" s="1"/>
  <c r="M39" i="1" s="1" a="1"/>
  <c r="M39" i="1" s="1"/>
  <c r="K54" i="1" a="1"/>
  <c r="K54" i="1" s="1"/>
  <c r="M54" i="1" s="1" a="1"/>
  <c r="M54" i="1" s="1"/>
  <c r="K68" i="1" a="1"/>
  <c r="K68" i="1" s="1"/>
  <c r="M68" i="1" s="1" a="1"/>
  <c r="M68" i="1" s="1"/>
  <c r="K84" i="1" a="1"/>
  <c r="K84" i="1" s="1"/>
  <c r="M84" i="1" s="1" a="1"/>
  <c r="M84" i="1" s="1"/>
  <c r="K100" i="1" a="1"/>
  <c r="K100" i="1" s="1"/>
  <c r="M100" i="1" s="1" a="1"/>
  <c r="M100" i="1" s="1"/>
  <c r="K149" i="1" a="1"/>
  <c r="K149" i="1" s="1"/>
  <c r="M149" i="1" s="1" a="1"/>
  <c r="M149" i="1" s="1"/>
  <c r="K167" i="1" a="1"/>
  <c r="K167" i="1" s="1"/>
  <c r="M167" i="1" s="1" a="1"/>
  <c r="M167" i="1" s="1"/>
  <c r="K116" i="1" a="1"/>
  <c r="K116" i="1" s="1"/>
  <c r="M116" i="1" s="1" a="1"/>
  <c r="M116" i="1" s="1"/>
  <c r="K150" i="1" a="1"/>
  <c r="K150" i="1" s="1"/>
  <c r="M150" i="1" s="1" a="1"/>
  <c r="M150" i="1" s="1"/>
  <c r="K153" i="1" a="1"/>
  <c r="K153" i="1" s="1"/>
  <c r="M153" i="1" s="1" a="1"/>
  <c r="M153" i="1" s="1"/>
  <c r="K107" i="1" a="1"/>
  <c r="K107" i="1" s="1"/>
  <c r="M107" i="1" s="1" a="1"/>
  <c r="M107" i="1" s="1"/>
  <c r="K32" i="1" a="1"/>
  <c r="K32" i="1" s="1"/>
  <c r="M32" i="1" s="1" a="1"/>
  <c r="M32" i="1" s="1"/>
  <c r="K108" i="1" a="1"/>
  <c r="K108" i="1" s="1"/>
  <c r="M108" i="1" s="1" a="1"/>
  <c r="M108" i="1" s="1"/>
  <c r="K158" i="1" a="1"/>
  <c r="K158" i="1" s="1"/>
  <c r="M158" i="1" s="1" a="1"/>
  <c r="M158" i="1" s="1"/>
  <c r="K35" i="1" a="1"/>
  <c r="K35" i="1" s="1"/>
  <c r="M35" i="1" s="1" a="1"/>
  <c r="M35" i="1" s="1"/>
  <c r="K111" i="1" a="1"/>
  <c r="K111" i="1" s="1"/>
  <c r="M111" i="1" s="1" a="1"/>
  <c r="M111" i="1" s="1"/>
  <c r="K4" i="1" a="1"/>
  <c r="K4" i="1" s="1"/>
  <c r="M4" i="1" s="1" a="1"/>
  <c r="M4" i="1" s="1"/>
  <c r="K112" i="1" a="1"/>
  <c r="K112" i="1" s="1"/>
  <c r="M112" i="1" s="1" a="1"/>
  <c r="M112" i="1" s="1"/>
  <c r="K67" i="1" a="1"/>
  <c r="K67" i="1" s="1"/>
  <c r="M67" i="1" s="1" a="1"/>
  <c r="M67" i="1" s="1"/>
  <c r="K147" i="1" a="1"/>
  <c r="K147" i="1" s="1"/>
  <c r="M147" i="1" s="1" a="1"/>
  <c r="M147" i="1" s="1"/>
  <c r="K11" i="1" a="1"/>
  <c r="K11" i="1" s="1"/>
  <c r="M11" i="1" s="1" a="1"/>
  <c r="M11" i="1" s="1"/>
  <c r="K28" i="1" a="1"/>
  <c r="K28" i="1" s="1"/>
  <c r="M28" i="1" s="1" a="1"/>
  <c r="M28" i="1" s="1"/>
  <c r="K71" i="1" a="1"/>
  <c r="K71" i="1" s="1"/>
  <c r="M71" i="1" s="1" a="1"/>
  <c r="M71" i="1" s="1"/>
  <c r="K87" i="1" a="1"/>
  <c r="K87" i="1" s="1"/>
  <c r="M87" i="1" s="1" a="1"/>
  <c r="M87" i="1" s="1"/>
  <c r="K103" i="1" a="1"/>
  <c r="K103" i="1" s="1"/>
  <c r="M103" i="1" s="1" a="1"/>
  <c r="M103" i="1" s="1"/>
  <c r="K119" i="1" a="1"/>
  <c r="K119" i="1" s="1"/>
  <c r="M119" i="1" s="1" a="1"/>
  <c r="M119" i="1" s="1"/>
  <c r="K136" i="1" a="1"/>
  <c r="K136" i="1" s="1"/>
  <c r="M136" i="1" s="1" a="1"/>
  <c r="M136" i="1" s="1"/>
  <c r="K152" i="1" a="1"/>
  <c r="K152" i="1" s="1"/>
  <c r="M152" i="1" s="1" a="1"/>
  <c r="M152" i="1" s="1"/>
  <c r="K170" i="1" a="1"/>
  <c r="K170" i="1" s="1"/>
  <c r="M170" i="1" s="1" a="1"/>
  <c r="M170" i="1" s="1"/>
  <c r="K43" i="1" a="1"/>
  <c r="K43" i="1" s="1"/>
  <c r="M43" i="1" s="1" a="1"/>
  <c r="M43" i="1" s="1"/>
  <c r="K57" i="1" a="1"/>
  <c r="K57" i="1" s="1"/>
  <c r="M57" i="1" s="1" a="1"/>
  <c r="M57" i="1" s="1"/>
  <c r="K72" i="1" a="1"/>
  <c r="K72" i="1" s="1"/>
  <c r="M72" i="1" s="1" a="1"/>
  <c r="M72" i="1" s="1"/>
  <c r="K88" i="1" a="1"/>
  <c r="K88" i="1" s="1"/>
  <c r="M88" i="1" s="1" a="1"/>
  <c r="M88" i="1" s="1"/>
  <c r="K171" i="1" a="1"/>
  <c r="K171" i="1" s="1"/>
  <c r="M171" i="1" s="1" a="1"/>
  <c r="M171" i="1" s="1"/>
  <c r="K17" i="1" a="1"/>
  <c r="K17" i="1" s="1"/>
  <c r="M17" i="1" s="1" a="1"/>
  <c r="M17" i="1" s="1"/>
  <c r="K75" i="1" a="1"/>
  <c r="K75" i="1" s="1"/>
  <c r="M75" i="1" s="1" a="1"/>
  <c r="M75" i="1" s="1"/>
  <c r="K157" i="1" a="1"/>
  <c r="K157" i="1" s="1"/>
  <c r="M157" i="1" s="1" a="1"/>
  <c r="M157" i="1" s="1"/>
  <c r="K76" i="1" a="1"/>
  <c r="K76" i="1" s="1"/>
  <c r="M76" i="1" s="1" a="1"/>
  <c r="M76" i="1" s="1"/>
  <c r="K92" i="1" a="1"/>
  <c r="K92" i="1" s="1"/>
  <c r="M92" i="1" s="1" a="1"/>
  <c r="M92" i="1" s="1"/>
  <c r="K64" i="1" a="1"/>
  <c r="K64" i="1" s="1"/>
  <c r="M64" i="1" s="1" a="1"/>
  <c r="M64" i="1" s="1"/>
  <c r="K127" i="1" a="1"/>
  <c r="K127" i="1" s="1"/>
  <c r="M127" i="1" s="1" a="1"/>
  <c r="M127" i="1" s="1"/>
  <c r="K36" i="1" a="1"/>
  <c r="K36" i="1" s="1"/>
  <c r="M36" i="1" s="1" a="1"/>
  <c r="M36" i="1" s="1"/>
  <c r="K96" i="1" a="1"/>
  <c r="K96" i="1" s="1"/>
  <c r="M96" i="1" s="1" a="1"/>
  <c r="M96" i="1" s="1"/>
  <c r="K38" i="1" a="1"/>
  <c r="K38" i="1" s="1"/>
  <c r="M38" i="1" s="1" a="1"/>
  <c r="M38" i="1" s="1"/>
  <c r="K165" i="1" a="1"/>
  <c r="K165" i="1" s="1"/>
  <c r="M165" i="1" s="1" a="1"/>
  <c r="M165" i="1" s="1"/>
  <c r="K14" i="1" a="1"/>
  <c r="K14" i="1" s="1"/>
  <c r="M14" i="1" s="1" a="1"/>
  <c r="M14" i="1" s="1"/>
  <c r="K31" i="1" a="1"/>
  <c r="K31" i="1" s="1"/>
  <c r="M31" i="1" s="1" a="1"/>
  <c r="M31" i="1" s="1"/>
  <c r="K45" i="1" a="1"/>
  <c r="K45" i="1" s="1"/>
  <c r="M45" i="1" s="1" a="1"/>
  <c r="M45" i="1" s="1"/>
  <c r="K60" i="1" a="1"/>
  <c r="K60" i="1" s="1"/>
  <c r="M60" i="1" s="1" a="1"/>
  <c r="M60" i="1" s="1"/>
  <c r="K74" i="1" a="1"/>
  <c r="K74" i="1" s="1"/>
  <c r="M74" i="1" s="1" a="1"/>
  <c r="M74" i="1" s="1"/>
  <c r="K122" i="1" a="1"/>
  <c r="K122" i="1" s="1"/>
  <c r="M122" i="1" s="1" a="1"/>
  <c r="M122" i="1" s="1"/>
  <c r="K139" i="1" a="1"/>
  <c r="K139" i="1" s="1"/>
  <c r="M139" i="1" s="1" a="1"/>
  <c r="M139" i="1" s="1"/>
  <c r="K46" i="1" a="1"/>
  <c r="K46" i="1" s="1"/>
  <c r="M46" i="1" s="1" a="1"/>
  <c r="M46" i="1" s="1"/>
  <c r="K91" i="1" a="1"/>
  <c r="K91" i="1" s="1"/>
  <c r="M91" i="1" s="1" a="1"/>
  <c r="M91" i="1" s="1"/>
  <c r="K61" i="1" a="1"/>
  <c r="K61" i="1" s="1"/>
  <c r="M61" i="1" s="1" a="1"/>
  <c r="M61" i="1" s="1"/>
  <c r="K124" i="1" a="1"/>
  <c r="K124" i="1" s="1"/>
  <c r="M124" i="1" s="1" a="1"/>
  <c r="M124" i="1" s="1"/>
  <c r="K141" i="1" a="1"/>
  <c r="K141" i="1" s="1"/>
  <c r="M141" i="1" s="1" a="1"/>
  <c r="M141" i="1" s="1"/>
  <c r="K3" i="1" a="1"/>
  <c r="K3" i="1" s="1"/>
  <c r="M3" i="1" s="1" a="1"/>
  <c r="M3" i="1" s="1"/>
  <c r="K95" i="1" a="1"/>
  <c r="K95" i="1" s="1"/>
  <c r="M95" i="1" s="1" a="1"/>
  <c r="M95" i="1" s="1"/>
  <c r="K162" i="1" a="1"/>
  <c r="K162" i="1" s="1"/>
  <c r="M162" i="1" s="1" a="1"/>
  <c r="M162" i="1" s="1"/>
  <c r="K50" i="1" a="1"/>
  <c r="K50" i="1" s="1"/>
  <c r="M50" i="1" s="1" a="1"/>
  <c r="M50" i="1" s="1"/>
  <c r="K24" i="1" a="1"/>
  <c r="K24" i="1" s="1"/>
  <c r="M24" i="1" s="1" a="1"/>
  <c r="M24" i="1" s="1"/>
  <c r="K131" i="1" a="1"/>
  <c r="K131" i="1" s="1"/>
  <c r="M131" i="1" s="1" a="1"/>
  <c r="M1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<sst xmlns="http://schemas.openxmlformats.org/spreadsheetml/2006/main" count="709" uniqueCount="443">
  <si>
    <t>Model_BADA</t>
  </si>
  <si>
    <t>Wingspan_ft_without_winglets_sharklets</t>
  </si>
  <si>
    <t>Wingspan_ft_with_winglets_sharklets</t>
  </si>
  <si>
    <t>Length_ft</t>
  </si>
  <si>
    <t>A10</t>
  </si>
  <si>
    <t>Fairchild A-10A</t>
  </si>
  <si>
    <t>A124</t>
  </si>
  <si>
    <t>Antonov AN-124-100</t>
  </si>
  <si>
    <t>Airbus A319 Neo</t>
  </si>
  <si>
    <t>Airbus A320-271N</t>
  </si>
  <si>
    <t>Airbus A321-251N</t>
  </si>
  <si>
    <t>A306</t>
  </si>
  <si>
    <t>Airbus A300B4-622</t>
  </si>
  <si>
    <t>A310</t>
  </si>
  <si>
    <t>Airbus A310-204</t>
  </si>
  <si>
    <t>A318</t>
  </si>
  <si>
    <t>Airbus A318-112</t>
  </si>
  <si>
    <t>A319</t>
  </si>
  <si>
    <t>A320</t>
  </si>
  <si>
    <t>A321</t>
  </si>
  <si>
    <t>A332</t>
  </si>
  <si>
    <t>Airbus A330-243</t>
  </si>
  <si>
    <t>A333</t>
  </si>
  <si>
    <t>Airbus A330-301</t>
  </si>
  <si>
    <t>A337</t>
  </si>
  <si>
    <t>Airbus A330-700 Beluga XL</t>
  </si>
  <si>
    <t>A342</t>
  </si>
  <si>
    <t>Airbus A340-213</t>
  </si>
  <si>
    <t>A343</t>
  </si>
  <si>
    <t>Airbus A340-313</t>
  </si>
  <si>
    <t>A345</t>
  </si>
  <si>
    <t>Airbus A340-541</t>
  </si>
  <si>
    <t>A346</t>
  </si>
  <si>
    <t>Airbus A340-642</t>
  </si>
  <si>
    <t>A359</t>
  </si>
  <si>
    <t>Airbus A350-941</t>
  </si>
  <si>
    <t>A35K</t>
  </si>
  <si>
    <t>Airbus A350-1041</t>
  </si>
  <si>
    <t>A388</t>
  </si>
  <si>
    <t>Airbus A380-841</t>
  </si>
  <si>
    <t>A400</t>
  </si>
  <si>
    <t>Airbus A-400M</t>
  </si>
  <si>
    <t>A5</t>
  </si>
  <si>
    <t>Icon A-5</t>
  </si>
  <si>
    <t>Piston</t>
  </si>
  <si>
    <t>AA1</t>
  </si>
  <si>
    <t>Grumman American AA-1 Yankee</t>
  </si>
  <si>
    <t>AC50</t>
  </si>
  <si>
    <t>Aero Commander 500</t>
  </si>
  <si>
    <t>AN12</t>
  </si>
  <si>
    <t>Antonov AN-12</t>
  </si>
  <si>
    <t>AN72</t>
  </si>
  <si>
    <t>Antonov AN-72</t>
  </si>
  <si>
    <t>AR11</t>
  </si>
  <si>
    <t>Aeronca 11 Chief</t>
  </si>
  <si>
    <t>ASTR</t>
  </si>
  <si>
    <t>IAI 1125 Astra</t>
  </si>
  <si>
    <t>AT3T</t>
  </si>
  <si>
    <t>Air Tractor AT-302/400/402</t>
  </si>
  <si>
    <t>AT43</t>
  </si>
  <si>
    <t>ATR 42-300</t>
  </si>
  <si>
    <t>AT72</t>
  </si>
  <si>
    <t>ATR 72-200</t>
  </si>
  <si>
    <t>B18T</t>
  </si>
  <si>
    <t>Volpar Turbo 18</t>
  </si>
  <si>
    <t>B190</t>
  </si>
  <si>
    <t>Beech 1900D</t>
  </si>
  <si>
    <t>B2</t>
  </si>
  <si>
    <t>Northrop B-2 Spirit</t>
  </si>
  <si>
    <t>B350</t>
  </si>
  <si>
    <t>Beechcraft Super King Air 350</t>
  </si>
  <si>
    <t>Boeing 737 Max 7</t>
  </si>
  <si>
    <t>Boeing B737-8 Max</t>
  </si>
  <si>
    <t>Boeing B737-9 Max</t>
  </si>
  <si>
    <t>B461</t>
  </si>
  <si>
    <t>British Aerospace BAe 146-100 Statesman</t>
  </si>
  <si>
    <t>B52</t>
  </si>
  <si>
    <t>Boeing B-52 Stratofortress</t>
  </si>
  <si>
    <t>B703</t>
  </si>
  <si>
    <t>Boeing B707-300</t>
  </si>
  <si>
    <t>B712</t>
  </si>
  <si>
    <t>Boeing B717-200</t>
  </si>
  <si>
    <t>B721</t>
  </si>
  <si>
    <t>Boeing 727-100</t>
  </si>
  <si>
    <t>B722</t>
  </si>
  <si>
    <t>Boeing B727-228 Adv</t>
  </si>
  <si>
    <t>B732</t>
  </si>
  <si>
    <t>Boeing B737-200</t>
  </si>
  <si>
    <t>B734</t>
  </si>
  <si>
    <t>Boeing B737-400E</t>
  </si>
  <si>
    <t>B736</t>
  </si>
  <si>
    <t>Boeing B737-600</t>
  </si>
  <si>
    <t>B737</t>
  </si>
  <si>
    <t>B738</t>
  </si>
  <si>
    <t>B739</t>
  </si>
  <si>
    <t>B741</t>
  </si>
  <si>
    <t>Boeing 747-100</t>
  </si>
  <si>
    <t>B748</t>
  </si>
  <si>
    <t>Boeing B747-8F</t>
  </si>
  <si>
    <t>B752</t>
  </si>
  <si>
    <t>Boeing B757-200</t>
  </si>
  <si>
    <t>B753</t>
  </si>
  <si>
    <t>Boeing B757-300</t>
  </si>
  <si>
    <t>B762</t>
  </si>
  <si>
    <t>Boeing B767-200</t>
  </si>
  <si>
    <t>B763</t>
  </si>
  <si>
    <t>Boeing B767-300ER</t>
  </si>
  <si>
    <t>B764</t>
  </si>
  <si>
    <t>Boeing B767-400</t>
  </si>
  <si>
    <t>B772</t>
  </si>
  <si>
    <t>Boeing B777-200ER</t>
  </si>
  <si>
    <t>B773</t>
  </si>
  <si>
    <t>Boeing B777-300</t>
  </si>
  <si>
    <t>B778</t>
  </si>
  <si>
    <t>Boeing 777-8</t>
  </si>
  <si>
    <t>B779</t>
  </si>
  <si>
    <t>Boeing 777-9</t>
  </si>
  <si>
    <t>B788</t>
  </si>
  <si>
    <t>Boeing B787-8</t>
  </si>
  <si>
    <t>B789</t>
  </si>
  <si>
    <t>Boeing B787-9</t>
  </si>
  <si>
    <t>B78X</t>
  </si>
  <si>
    <t>Boeing B787-10</t>
  </si>
  <si>
    <t>BA11</t>
  </si>
  <si>
    <t>BAC 1.11/400</t>
  </si>
  <si>
    <t>BCS1</t>
  </si>
  <si>
    <t>Bombardier CS100</t>
  </si>
  <si>
    <t>BCS3</t>
  </si>
  <si>
    <t>Bombardier CS300</t>
  </si>
  <si>
    <t>BE10</t>
  </si>
  <si>
    <t>Beech 100 King Air</t>
  </si>
  <si>
    <t>BE18</t>
  </si>
  <si>
    <t>Beech 18 Twin Beech</t>
  </si>
  <si>
    <t>BE19</t>
  </si>
  <si>
    <t>Beech 19 Sport</t>
  </si>
  <si>
    <t>BE40</t>
  </si>
  <si>
    <t>Hawker 400XP</t>
  </si>
  <si>
    <t>BE50</t>
  </si>
  <si>
    <t>Beech 50 Twin Bonanza</t>
  </si>
  <si>
    <t>BLCF</t>
  </si>
  <si>
    <t>Boeing 747-400LCF Dreamlifter</t>
  </si>
  <si>
    <t>C130</t>
  </si>
  <si>
    <t>Lockheed L-100-30 Hercules</t>
  </si>
  <si>
    <t>C140</t>
  </si>
  <si>
    <t>Cessna 140</t>
  </si>
  <si>
    <t>C17</t>
  </si>
  <si>
    <t>Boeing C-17 Globemaster 3</t>
  </si>
  <si>
    <t>C208</t>
  </si>
  <si>
    <t>Cessna 208B</t>
  </si>
  <si>
    <t>C212</t>
  </si>
  <si>
    <t>CASA C-212 Aviocar</t>
  </si>
  <si>
    <t>C25A</t>
  </si>
  <si>
    <t>Cessna Citation CJ2+</t>
  </si>
  <si>
    <t>C303</t>
  </si>
  <si>
    <t>Cessna Crusader</t>
  </si>
  <si>
    <t>C500</t>
  </si>
  <si>
    <t>Cessna 500 Citation 1</t>
  </si>
  <si>
    <t>C650</t>
  </si>
  <si>
    <t>Cessna Citation VII</t>
  </si>
  <si>
    <t>C700</t>
  </si>
  <si>
    <t>Cessna Citation Longitude</t>
  </si>
  <si>
    <t>CL30</t>
  </si>
  <si>
    <t>Bombardier Challenger 300</t>
  </si>
  <si>
    <t>CL41</t>
  </si>
  <si>
    <t>Canadair CL-41 Tutor</t>
  </si>
  <si>
    <t>CN35</t>
  </si>
  <si>
    <t>CASA CN-235</t>
  </si>
  <si>
    <t>COL3</t>
  </si>
  <si>
    <t>Cessna 350 Corvalis</t>
  </si>
  <si>
    <t>CRJ1</t>
  </si>
  <si>
    <t>Canadair CRJ-100</t>
  </si>
  <si>
    <t>CRJ7</t>
  </si>
  <si>
    <t>Bombardier CRJ-700</t>
  </si>
  <si>
    <t>CRJ9</t>
  </si>
  <si>
    <t>Canadair CRJ-900</t>
  </si>
  <si>
    <t>CVLP</t>
  </si>
  <si>
    <t>Convair CV-240 Convairliner</t>
  </si>
  <si>
    <t>D328</t>
  </si>
  <si>
    <t>Dornier 328</t>
  </si>
  <si>
    <t>DA40</t>
  </si>
  <si>
    <t>Diamond DA40 NG</t>
  </si>
  <si>
    <t>DC10</t>
  </si>
  <si>
    <t>McDonnell Douglas DC10-30</t>
  </si>
  <si>
    <t>DC3</t>
  </si>
  <si>
    <t>Douglas DC-3</t>
  </si>
  <si>
    <t>DC6</t>
  </si>
  <si>
    <t>Douglas DC-6</t>
  </si>
  <si>
    <t>DC87</t>
  </si>
  <si>
    <t>Douglas DC8-72CF</t>
  </si>
  <si>
    <t>DC91</t>
  </si>
  <si>
    <t>Douglas DC-9-10</t>
  </si>
  <si>
    <t>DH8A</t>
  </si>
  <si>
    <t>DeHavilland Canada DHC-8 100</t>
  </si>
  <si>
    <t>DH8D</t>
  </si>
  <si>
    <t>DeHavilland Canada Dash-8 Q400</t>
  </si>
  <si>
    <t>DHC2</t>
  </si>
  <si>
    <t>DeHavilland Canada DHC-2 Beaver</t>
  </si>
  <si>
    <t>DHC6</t>
  </si>
  <si>
    <t>DeHavilland Canada DHC-6 Twin Otter</t>
  </si>
  <si>
    <t>DHC7</t>
  </si>
  <si>
    <t>DeHavilland Canada DHC-7 Dash 7</t>
  </si>
  <si>
    <t>E110</t>
  </si>
  <si>
    <t>Embraer EMB-110 Bandeirante</t>
  </si>
  <si>
    <t>E120</t>
  </si>
  <si>
    <t>Embraer EMB-120</t>
  </si>
  <si>
    <t>E135</t>
  </si>
  <si>
    <t>Embraer EMB-135LR</t>
  </si>
  <si>
    <t>E170</t>
  </si>
  <si>
    <t>Embraer ERJ 170-100 IGW</t>
  </si>
  <si>
    <t>E190</t>
  </si>
  <si>
    <t>Embraer ERJ 190-100 IGW</t>
  </si>
  <si>
    <t>E290</t>
  </si>
  <si>
    <t>Embraer ERJ 190-300</t>
  </si>
  <si>
    <t>E35L</t>
  </si>
  <si>
    <t>Embraer EMB-135BJ Legacy 600</t>
  </si>
  <si>
    <t>E50P</t>
  </si>
  <si>
    <t>Embraer EMB-500 Phenom 100</t>
  </si>
  <si>
    <t>E545</t>
  </si>
  <si>
    <t>Embraer EMB-545 Legacy 450</t>
  </si>
  <si>
    <t>EA50</t>
  </si>
  <si>
    <t>Eclipse EA500</t>
  </si>
  <si>
    <t>ERCO</t>
  </si>
  <si>
    <t>Erco Ercoupe 415-C</t>
  </si>
  <si>
    <t>EVOT</t>
  </si>
  <si>
    <t>Lancair Evolution Turbine</t>
  </si>
  <si>
    <t>F15</t>
  </si>
  <si>
    <t>McDonnell Douglas F-15E</t>
  </si>
  <si>
    <t>F16</t>
  </si>
  <si>
    <t>General Dynamics F-16C</t>
  </si>
  <si>
    <t>F18H</t>
  </si>
  <si>
    <t>Boeing F/A-18C/D Hornet</t>
  </si>
  <si>
    <t>F22</t>
  </si>
  <si>
    <t>Lockheed Martin F-22 Raptor</t>
  </si>
  <si>
    <t>F2TH</t>
  </si>
  <si>
    <t>Dassault Falcon 2000EX</t>
  </si>
  <si>
    <t>FA10</t>
  </si>
  <si>
    <t>Dassault Falcon 10</t>
  </si>
  <si>
    <t>FA50</t>
  </si>
  <si>
    <t>Dassault Falcon 50EX</t>
  </si>
  <si>
    <t>FA7X</t>
  </si>
  <si>
    <t>Dassault Falcon 7X</t>
  </si>
  <si>
    <t>G150</t>
  </si>
  <si>
    <t>Gulfstream G150</t>
  </si>
  <si>
    <t>G164</t>
  </si>
  <si>
    <t>Grumman G-164 (Super) Ag-Cat</t>
  </si>
  <si>
    <t>GA5C</t>
  </si>
  <si>
    <t>Gulfstream G500 (G-7)</t>
  </si>
  <si>
    <t>GL5T</t>
  </si>
  <si>
    <t>Bombardier Global 5000</t>
  </si>
  <si>
    <t>H25A</t>
  </si>
  <si>
    <t>Hawker Siddeley HS.125-3B</t>
  </si>
  <si>
    <t>HAWK</t>
  </si>
  <si>
    <t>British Aerospace T-45A Goshawk</t>
  </si>
  <si>
    <t>HDJT</t>
  </si>
  <si>
    <t>Honda HA-420 HondaJet</t>
  </si>
  <si>
    <t>IL76</t>
  </si>
  <si>
    <t>Ilyushin Il-76TD</t>
  </si>
  <si>
    <t>JS31</t>
  </si>
  <si>
    <t>British Aerospace BAe-3100 Jetstream 31</t>
  </si>
  <si>
    <t>K35R</t>
  </si>
  <si>
    <t>Boeing KC-135R Stratotanker</t>
  </si>
  <si>
    <t>KODI</t>
  </si>
  <si>
    <t>Quest Kodiak 100</t>
  </si>
  <si>
    <t>L29B</t>
  </si>
  <si>
    <t>Lockheed L-1329 Jetstar 2</t>
  </si>
  <si>
    <t>L5</t>
  </si>
  <si>
    <t>Stinson L-5 Sentinel</t>
  </si>
  <si>
    <t>LA4</t>
  </si>
  <si>
    <t>Lake LA-4</t>
  </si>
  <si>
    <t>LJ23</t>
  </si>
  <si>
    <t>Learjet 23</t>
  </si>
  <si>
    <t>LNC4</t>
  </si>
  <si>
    <t>Lancair IV-P</t>
  </si>
  <si>
    <t>MD11</t>
  </si>
  <si>
    <t>McDonnell Douglas MD-11</t>
  </si>
  <si>
    <t>MD81</t>
  </si>
  <si>
    <t>McDonnell Douglas MD-81</t>
  </si>
  <si>
    <t>MU2</t>
  </si>
  <si>
    <t>Mitsubishi MU-2B-60</t>
  </si>
  <si>
    <t>P180</t>
  </si>
  <si>
    <t>Piaggio P.180 Avanti II</t>
  </si>
  <si>
    <t>P3</t>
  </si>
  <si>
    <t>Lockheed P-3 Orion</t>
  </si>
  <si>
    <t>P51</t>
  </si>
  <si>
    <t>North American P-51 Mustang</t>
  </si>
  <si>
    <t>P68</t>
  </si>
  <si>
    <t>Partenavia P-68 Observer</t>
  </si>
  <si>
    <t>P750</t>
  </si>
  <si>
    <t>PAC 750XL</t>
  </si>
  <si>
    <t>P8</t>
  </si>
  <si>
    <t>Boeing P-8 Poseidon</t>
  </si>
  <si>
    <t>PA11</t>
  </si>
  <si>
    <t>Piper PA-11 Cub Special</t>
  </si>
  <si>
    <t>PA23</t>
  </si>
  <si>
    <t>Piper PA-23-160 Apache</t>
  </si>
  <si>
    <t>PAT4</t>
  </si>
  <si>
    <t>Piper PA-31T-3T-1040</t>
  </si>
  <si>
    <t>PAY1</t>
  </si>
  <si>
    <t>Piper PA-31T1 Cheyenne IA</t>
  </si>
  <si>
    <t>PC12</t>
  </si>
  <si>
    <t>Pilatus PC-12/45</t>
  </si>
  <si>
    <t>PC24</t>
  </si>
  <si>
    <t>Pilatus PC-24</t>
  </si>
  <si>
    <t>PRM1</t>
  </si>
  <si>
    <t>Hawker Beechcraft Premier IA</t>
  </si>
  <si>
    <t>R721</t>
  </si>
  <si>
    <t>S22T</t>
  </si>
  <si>
    <t>Cirrus SR22T</t>
  </si>
  <si>
    <t>SB20</t>
  </si>
  <si>
    <t>Saab 2000</t>
  </si>
  <si>
    <t>SBR1</t>
  </si>
  <si>
    <t>Rockwell CT-39G Sabreliner</t>
  </si>
  <si>
    <t>SC7</t>
  </si>
  <si>
    <t>Short SC-7 Skyvan</t>
  </si>
  <si>
    <t>SF34</t>
  </si>
  <si>
    <t>Saab SF 340B</t>
  </si>
  <si>
    <t>SF50</t>
  </si>
  <si>
    <t>Cirrus SF50 Vision</t>
  </si>
  <si>
    <t>SU95</t>
  </si>
  <si>
    <t>SUKHOI RRJ-95B Superjet 100</t>
  </si>
  <si>
    <t>SW3</t>
  </si>
  <si>
    <t>Swearingen Merlin 3</t>
  </si>
  <si>
    <t>T28</t>
  </si>
  <si>
    <t>North American T-28 Trojan</t>
  </si>
  <si>
    <t>T34P</t>
  </si>
  <si>
    <t>Beech T-34B Mentor</t>
  </si>
  <si>
    <t>T38</t>
  </si>
  <si>
    <t>Northrop T-38 Talon</t>
  </si>
  <si>
    <t>T6</t>
  </si>
  <si>
    <t>North American T-6 Texan</t>
  </si>
  <si>
    <t>Socata TBM-700</t>
  </si>
  <si>
    <t>TEX2</t>
  </si>
  <si>
    <t>Raytheon T-6B</t>
  </si>
  <si>
    <t>V22</t>
  </si>
  <si>
    <t>Bell-Boeing V-22 Osprey</t>
  </si>
  <si>
    <t>WW24</t>
  </si>
  <si>
    <t>IAI 1124 Westwind</t>
  </si>
  <si>
    <t>Category</t>
  </si>
  <si>
    <t>Wingspan_m_total</t>
  </si>
  <si>
    <t>Length_m</t>
  </si>
  <si>
    <t>Icon</t>
  </si>
  <si>
    <t>Wingspan_m_total_normalized</t>
  </si>
  <si>
    <t>Length_m_normalized</t>
  </si>
  <si>
    <t>ICAO_Codes</t>
  </si>
  <si>
    <t>A306, A30B</t>
  </si>
  <si>
    <t>A19N, A319</t>
  </si>
  <si>
    <t>A20N, A320</t>
  </si>
  <si>
    <t>A21N, A321</t>
  </si>
  <si>
    <t>A332, A338</t>
  </si>
  <si>
    <t>A333, A339</t>
  </si>
  <si>
    <t>AA1, AA5</t>
  </si>
  <si>
    <t>Cargo</t>
  </si>
  <si>
    <t>Airliner</t>
  </si>
  <si>
    <t>Military</t>
  </si>
  <si>
    <t>General</t>
  </si>
  <si>
    <t>Business</t>
  </si>
  <si>
    <t>AT43, AT44, AT45, AT46</t>
  </si>
  <si>
    <t>AT72, AT73, AT75, AT76</t>
  </si>
  <si>
    <t>AT3T, AT5T, AT6T, AT8T</t>
  </si>
  <si>
    <t>AC50, AC56, AC68, AC6L, AC80, AC90, AC95, AEST, AC11</t>
  </si>
  <si>
    <t>B350, B36T</t>
  </si>
  <si>
    <t>B732, B733</t>
  </si>
  <si>
    <t>B734, B735</t>
  </si>
  <si>
    <t>B37M, B737</t>
  </si>
  <si>
    <t>B38M, B738</t>
  </si>
  <si>
    <t>B39M, B739</t>
  </si>
  <si>
    <t>B741, B742, B743, B744</t>
  </si>
  <si>
    <t>B772, B77L</t>
  </si>
  <si>
    <t>B773, B77W</t>
  </si>
  <si>
    <t>BE10, BE20, BE30, BE99, BE9L, BE9T</t>
  </si>
  <si>
    <t>BE50, BE55, BE58, BE60, BE65, BE70, BE76, BE77, BE80, BE95, BT36</t>
  </si>
  <si>
    <t>C130, C30J</t>
  </si>
  <si>
    <t>C25A, C25B, C25C, C25M, C510, C525</t>
  </si>
  <si>
    <t>C500, C501, C550, C551, C55B, C560, C56X</t>
  </si>
  <si>
    <t>C650, C680, C68A</t>
  </si>
  <si>
    <t>C700, C750</t>
  </si>
  <si>
    <t>CL30, CL35, CL60</t>
  </si>
  <si>
    <t>COL3, COL4</t>
  </si>
  <si>
    <t>CRJ1, CRJ2</t>
  </si>
  <si>
    <t>CVLP, CVLT</t>
  </si>
  <si>
    <t>DC3, DC3S</t>
  </si>
  <si>
    <t>DC91, DC93, DC95</t>
  </si>
  <si>
    <t>DH8A, DH8B, DH8C</t>
  </si>
  <si>
    <t>E135, E140, E145</t>
  </si>
  <si>
    <t>E190, E195</t>
  </si>
  <si>
    <t>E290, E295</t>
  </si>
  <si>
    <t>E35L, E45X</t>
  </si>
  <si>
    <t>E545, E550, E55P</t>
  </si>
  <si>
    <t>E170, E75L, E75S</t>
  </si>
  <si>
    <t>F18H, F18S</t>
  </si>
  <si>
    <t>C303, C310, C320, C335, C340, C402, C404, C414, C421, C425, C441, F406</t>
  </si>
  <si>
    <t>F2TH, F900</t>
  </si>
  <si>
    <t>FA10, FA20</t>
  </si>
  <si>
    <t>FA7X, FA8X</t>
  </si>
  <si>
    <t>G164, GA7</t>
  </si>
  <si>
    <t>G150, G280, GALX</t>
  </si>
  <si>
    <t>GL5T, GL7T, GLEX</t>
  </si>
  <si>
    <t>GA5C, GA6C, GLF2, GLF3, GLF4, GLF5, GLF6</t>
  </si>
  <si>
    <t>H25A, H25B, H25C, HA4T</t>
  </si>
  <si>
    <t>D328, J328</t>
  </si>
  <si>
    <t>JS31, JS32, JS41</t>
  </si>
  <si>
    <t>LJ23, LJ24, LJ25, LJ31, LJ35, LJ40, LJ45, LJ55, LJ60, LJ70, LJ75</t>
  </si>
  <si>
    <t>LNC4, LNP4, M20P, M20T</t>
  </si>
  <si>
    <t>MD81, MD82, MD83, MD87, MD88, MD90</t>
  </si>
  <si>
    <t>Wingspan_min</t>
  </si>
  <si>
    <t>Wingspan_max</t>
  </si>
  <si>
    <t>Length_min</t>
  </si>
  <si>
    <t>Length_max</t>
  </si>
  <si>
    <t>Normalized_min</t>
  </si>
  <si>
    <t>Normalized_max</t>
  </si>
  <si>
    <t>MU2, MU30</t>
  </si>
  <si>
    <t>BE19, BE23, BE24, BE33, BE35, BE36, BL17, BL8, CRUZ, GC1, P28A, P28B, P28R, P28T</t>
  </si>
  <si>
    <t>PA11, PA12, PA16, PA18, PA20, PA22</t>
  </si>
  <si>
    <t>PA23, PA24, PA25, PA27, PA30, PA31, PA32, PA34, PA36, PA38, PA44, PA46</t>
  </si>
  <si>
    <t>PAY1, PAY2, PAY3, PAY4</t>
  </si>
  <si>
    <t>Status</t>
  </si>
  <si>
    <t>R721, R722</t>
  </si>
  <si>
    <t>B463</t>
  </si>
  <si>
    <t>B462</t>
  </si>
  <si>
    <t>B463, RJ1H</t>
  </si>
  <si>
    <t>B462, RJ85</t>
  </si>
  <si>
    <t>DA40, DA42, DV20, FDCT, NAVI, RV12</t>
  </si>
  <si>
    <t>SBR1, SBR2</t>
  </si>
  <si>
    <t>SC7, SH33, SH36</t>
  </si>
  <si>
    <t>S22T, SR20, SR22</t>
  </si>
  <si>
    <t>SW3, SW4</t>
  </si>
  <si>
    <t>C120, C140, C150, C152, C160, C162, C170, C172, C175, C177, C180, C182, C185, C188, C195, C206, C207, C210, C240, C72R, C77R, C82R, CH7A, CH7B, COUR, HUSK, L8, M5, P210, P32R, P32T, P46T, S108, T210</t>
  </si>
  <si>
    <t>TMB7</t>
  </si>
  <si>
    <t>TBM7, TBM8, TBM9, TB20, TOBA</t>
  </si>
  <si>
    <t>Helicopter</t>
  </si>
  <si>
    <t>A225</t>
  </si>
  <si>
    <t>Antonow An-225</t>
  </si>
  <si>
    <t>Wingspan_px</t>
  </si>
  <si>
    <t>Length_px</t>
  </si>
  <si>
    <t>Zoom</t>
  </si>
  <si>
    <t>m_Wingspan</t>
  </si>
  <si>
    <t>b_Wingspan</t>
  </si>
  <si>
    <t>m_Length</t>
  </si>
  <si>
    <t>b_Length</t>
  </si>
  <si>
    <t>Discrete_t_steps</t>
  </si>
  <si>
    <t>Offset_x</t>
  </si>
  <si>
    <t>n_Icons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</si>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</sst>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NumberFormat="1"/>
  </cellXfs>
  <cellStyles count="1">
    <cellStyle name="Standard" xfId="0" builtinId="0"/>
  </cellStyles>
  <dxfs count="2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theme="0" tint="-0.14996795556505021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72</xdr:row>
      <xdr:rowOff>0</xdr:rowOff>
    </xdr:from>
    <xdr:to>
      <xdr:col>15</xdr:col>
      <xdr:colOff>304800</xdr:colOff>
      <xdr:row>73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B9B3CDA-D103-A9E7-FBAF-C4B19AA5C8B0}"/>
            </a:ext>
          </a:extLst>
        </xdr:cNvPr>
        <xdr:cNvSpPr>
          <a:spLocks noChangeAspect="1" noChangeArrowheads="1"/>
        </xdr:cNvSpPr>
      </xdr:nvSpPr>
      <xdr:spPr bwMode="auto">
        <a:xfrm>
          <a:off x="12428220" y="1426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D84E7-4988-4286-90E5-792A07074D4A}" name="Aircrafts" displayName="Aircrafts" ref="A1:N171" totalsRowShown="0">
  <autoFilter ref="A1:N171" xr:uid="{E3ED84E7-4988-4286-90E5-792A07074D4A}"/>
  <sortState xmlns:xlrd2="http://schemas.microsoft.com/office/spreadsheetml/2017/richdata2" ref="A2:L171">
    <sortCondition ref="A1:A171"/>
  </sortState>
  <tableColumns count="14">
    <tableColumn id="1" xr3:uid="{8A318449-F503-4718-8CF0-E8174C84BC3C}" name="Icon"/>
    <tableColumn id="9" xr3:uid="{8FBEA239-46B9-4172-AB05-FF697B655C83}" name="ICAO_Codes" dataDxfId="20"/>
    <tableColumn id="12" xr3:uid="{47C98944-349E-4935-80D0-2686AD953C4C}" name="Category" dataDxfId="19"/>
    <tableColumn id="13" xr3:uid="{40E3E84E-F543-4FBC-A792-C0EE61C04BA9}" name="Status"/>
    <tableColumn id="2" xr3:uid="{7F8C2399-B433-4270-8F9D-1E71CD4600EC}" name="Model_BADA"/>
    <tableColumn id="4" xr3:uid="{A4B91860-C97A-462D-8DA8-71EC4122AA84}" name="Wingspan_ft_without_winglets_sharklets"/>
    <tableColumn id="5" xr3:uid="{D370062F-62D6-43D6-B8D5-93244F51920A}" name="Wingspan_ft_with_winglets_sharklets"/>
    <tableColumn id="6" xr3:uid="{CC6A78F7-C1B4-4AEE-9DEC-20F0E124BFD1}" name="Length_ft"/>
    <tableColumn id="7" xr3:uid="{A7D25F77-AE60-4C58-AC81-8E550C738038}" name="Wingspan_m_total" dataDxfId="18">
      <calculatedColumnFormula>ROUND(IF(ISBLANK(Aircrafts[[#This Row],[Wingspan_ft_with_winglets_sharklets]]),Aircrafts[[#This Row],[Wingspan_ft_without_winglets_sharklets]],Aircrafts[[#This Row],[Wingspan_ft_with_winglets_sharklets]])/3.28,0)</calculatedColumnFormula>
    </tableColumn>
    <tableColumn id="8" xr3:uid="{38B0857F-255D-467E-90AC-0DC23BBAFC53}" name="Length_m" dataDxfId="17">
      <calculatedColumnFormula>ROUND(Aircrafts[[#This Row],[Length_ft]]/3.28,0)</calculatedColumnFormula>
    </tableColumn>
    <tableColumn id="10" xr3:uid="{BF60FC86-8042-47EF-A9B8-C83EE15E83EF}" name="Wingspan_m_total_normalized" dataDxfId="16">
      <calculatedColumnFormula array="1">ROUND(Interpolation[b_Wingspan]+Interpolation[m_Wingspan]*Aircrafts[[#This Row],[Wingspan_m_total]],0)</calculatedColumnFormula>
    </tableColumn>
    <tableColumn id="11" xr3:uid="{57326F34-BE08-438B-9805-D024B91AA6CF}" name="Length_m_normalized" dataDxfId="15">
      <calculatedColumnFormula array="1">ROUND(Tabelle5[b_Length]+Tabelle5[m_Length]*Aircrafts[[#This Row],[Length_m]],0)</calculatedColumnFormula>
    </tableColumn>
    <tableColumn id="3" xr3:uid="{65140CE8-D118-4DD8-A6C1-A8DE3E75371A}" name="Wingspan_px" dataDxfId="14">
      <calculatedColumnFormula array="1">ROUND(Aircrafts[[#This Row],[Wingspan_m_total_normalized]]*Parameter[Zoom],0)</calculatedColumnFormula>
    </tableColumn>
    <tableColumn id="14" xr3:uid="{47C609C1-81B8-477D-85B8-2DF3598098C9}" name="Length_px" dataDxfId="13">
      <calculatedColumnFormula array="1">ROUND(Aircrafts[[#This Row],[Length_m_normalized]]*Parameter[Zoom],0)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35EC2-2C81-4907-9DE4-8EDD23CFDA09}" name="Grenzwerte" displayName="Grenzwerte" ref="P2:S3" totalsRowShown="0" headerRowDxfId="12" dataDxfId="11">
  <autoFilter ref="P2:S3" xr:uid="{21B35EC2-2C81-4907-9DE4-8EDD23CFDA09}"/>
  <tableColumns count="4">
    <tableColumn id="1" xr3:uid="{7C626B38-00E6-4E94-A26E-A03EA67C7E03}" name="Wingspan_min" dataDxfId="10">
      <calculatedColumnFormula>MIN(Aircrafts[Wingspan_m_total])</calculatedColumnFormula>
    </tableColumn>
    <tableColumn id="2" xr3:uid="{10E048B2-A9A9-49D9-A821-87A35BC44DA9}" name="Wingspan_max" dataDxfId="9">
      <calculatedColumnFormula>MAX(Aircrafts[Wingspan_m_total])</calculatedColumnFormula>
    </tableColumn>
    <tableColumn id="3" xr3:uid="{1E349F4E-0BCB-4360-913D-1F42E6342499}" name="Length_min" dataDxfId="8">
      <calculatedColumnFormula>MIN(Aircrafts[Length_m])</calculatedColumnFormula>
    </tableColumn>
    <tableColumn id="4" xr3:uid="{8022EB13-782D-4B74-ADD3-CD41535CC4CE}" name="Length_max" dataDxfId="7">
      <calculatedColumnFormula>MAX(Aircrafts[Length_m])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9D7C0C-CB09-4572-9C8A-98C4DDD62183}" name="Parameter" displayName="Parameter" ref="P5:R6" totalsRowShown="0">
  <autoFilter ref="P5:R6" xr:uid="{279D7C0C-CB09-4572-9C8A-98C4DDD62183}"/>
  <tableColumns count="3">
    <tableColumn id="1" xr3:uid="{423EF702-63DB-425D-B511-819156FF8596}" name="Normalized_min"/>
    <tableColumn id="2" xr3:uid="{C67863A3-F699-449F-88CC-DC7D88D7819E}" name="Normalized_max"/>
    <tableColumn id="7" xr3:uid="{3D8B26FF-5C2F-476C-A792-26CF2EDAE4A2}" name="Zoo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0140C9-490F-45DC-BCF7-707EE88EC33C}" name="Interpolation" displayName="Interpolation" ref="P8:Q9" totalsRowShown="0" dataDxfId="6">
  <autoFilter ref="P8:Q9" xr:uid="{4B0140C9-490F-45DC-BCF7-707EE88EC33C}"/>
  <tableColumns count="2">
    <tableColumn id="1" xr3:uid="{3005E963-11E6-4527-A4CE-2B1C32F3C3DE}" name="m_Wingspan" dataDxfId="5">
      <calculatedColumnFormula array="1">(Parameter[Normalized_max]-Parameter[Normalized_min])/(Grenzwerte[Wingspan_max]-Grenzwerte[Wingspan_min])</calculatedColumnFormula>
    </tableColumn>
    <tableColumn id="2" xr3:uid="{387E2DEF-EF1B-4B8E-BA98-F1CD4E7382ED}" name="b_Wingspan" dataDxfId="4">
      <calculatedColumnFormula array="1">Parameter[Normalized_min]-Interpolation[[#This Row],[m_Wingspan]]*Grenzwerte[Wingspan_min]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B80C4B-61B6-427D-A81F-C7CCDCFCA2D8}" name="Tabelle5" displayName="Tabelle5" ref="P11:Q12" totalsRowShown="0" dataDxfId="3">
  <autoFilter ref="P11:Q12" xr:uid="{C4B80C4B-61B6-427D-A81F-C7CCDCFCA2D8}"/>
  <tableColumns count="2">
    <tableColumn id="1" xr3:uid="{C2772722-8F32-4323-882A-BD3B841FF8A9}" name="m_Length" dataDxfId="2">
      <calculatedColumnFormula array="1">(Parameter[Normalized_max]-Parameter[Normalized_min])/(Grenzwerte[Length_max]-Grenzwerte[Length_min])</calculatedColumnFormula>
    </tableColumn>
    <tableColumn id="2" xr3:uid="{C8B065BE-2DC1-48C6-BB81-8A92B325A6FD}" name="b_Length" dataDxfId="1">
      <calculatedColumnFormula array="1">Parameter[Normalized_min]-Tabelle5[[#This Row],[m_Length]]*Grenzwerte[Length_min]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4636DB-3F65-43DA-9EAE-013F8C7E42B9}" name="WebGL" displayName="WebGL" ref="P17:Q128" totalsRowShown="0">
  <autoFilter ref="P17:Q128" xr:uid="{C84636DB-3F65-43DA-9EAE-013F8C7E42B9}"/>
  <tableColumns count="2">
    <tableColumn id="1" xr3:uid="{8FE6574D-7399-4ACF-B830-1AF4523B7EEC}" name="Discrete_t_steps"/>
    <tableColumn id="2" xr3:uid="{81A9D3EE-BDA7-4DF0-9612-64861240CABB}" name="Offset_x" dataDxfId="0">
      <calculatedColumnFormula array="1">ROUNDDOWN((WebGL[[#This Row],[Discrete_t_steps]]*WebGL_Parameter[fps]/WebGL_Parameter[n_Icons]-ROUNDDOWN(WebGL[[#This Row],[Discrete_t_steps]]*WebGL_Parameter[fps]/WebGL_Parameter[n_Icons],0))*WebGL_Parameter[n_Icons],0)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2F6B64-4DB6-42E8-968A-35A6B87C7C24}" name="WebGL_Parameter" displayName="WebGL_Parameter" ref="S17:T18" totalsRowShown="0">
  <autoFilter ref="S17:T18" xr:uid="{8B2F6B64-4DB6-42E8-968A-35A6B87C7C24}"/>
  <tableColumns count="2">
    <tableColumn id="1" xr3:uid="{5A8DB24C-CFC0-411F-89B4-0F1CDA584FB1}" name="n_Icons"/>
    <tableColumn id="2" xr3:uid="{463C5FD5-0889-4A39-ADB7-ABB33E0C5D52}" name="f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C537-686B-46FF-9C91-ED4D08AD1689}">
  <dimension ref="A1:T171"/>
  <sheetViews>
    <sheetView tabSelected="1" topLeftCell="A50" workbookViewId="0">
      <selection activeCell="D52" sqref="D52"/>
    </sheetView>
  </sheetViews>
  <sheetFormatPr baseColWidth="10" defaultRowHeight="14.4" outlineLevelCol="1" x14ac:dyDescent="0.3"/>
  <cols>
    <col min="1" max="1" width="12.77734375" bestFit="1" customWidth="1"/>
    <col min="2" max="2" width="14" style="4" customWidth="1"/>
    <col min="3" max="3" width="10.77734375" bestFit="1" customWidth="1"/>
    <col min="4" max="4" width="8.44140625" bestFit="1" customWidth="1"/>
    <col min="5" max="5" width="35.33203125" bestFit="1" customWidth="1"/>
    <col min="6" max="6" width="38.21875" hidden="1" customWidth="1" outlineLevel="1"/>
    <col min="7" max="7" width="35.33203125" hidden="1" customWidth="1" outlineLevel="1"/>
    <col min="8" max="8" width="11.33203125" hidden="1" customWidth="1" outlineLevel="1"/>
    <col min="9" max="9" width="19.21875" hidden="1" customWidth="1" outlineLevel="1"/>
    <col min="10" max="10" width="11.6640625" hidden="1" customWidth="1" outlineLevel="1"/>
    <col min="11" max="11" width="29.77734375" hidden="1" customWidth="1" outlineLevel="1" collapsed="1"/>
    <col min="12" max="12" width="22.109375" hidden="1" customWidth="1" outlineLevel="1"/>
    <col min="13" max="13" width="14.5546875" bestFit="1" customWidth="1" collapsed="1"/>
    <col min="14" max="14" width="12" bestFit="1" customWidth="1"/>
    <col min="15" max="15" width="11.21875" customWidth="1"/>
    <col min="16" max="16" width="17" bestFit="1" customWidth="1"/>
    <col min="17" max="17" width="17.33203125" bestFit="1" customWidth="1"/>
    <col min="18" max="18" width="13.21875" bestFit="1" customWidth="1"/>
    <col min="19" max="19" width="13.5546875" bestFit="1" customWidth="1"/>
    <col min="20" max="20" width="8.33203125" bestFit="1" customWidth="1"/>
    <col min="21" max="21" width="17.33203125" bestFit="1" customWidth="1"/>
  </cols>
  <sheetData>
    <row r="1" spans="1:19" x14ac:dyDescent="0.3">
      <c r="A1" t="s">
        <v>340</v>
      </c>
      <c r="B1" s="4" t="s">
        <v>343</v>
      </c>
      <c r="C1" t="s">
        <v>337</v>
      </c>
      <c r="D1" t="s">
        <v>415</v>
      </c>
      <c r="E1" t="s">
        <v>0</v>
      </c>
      <c r="F1" t="s">
        <v>1</v>
      </c>
      <c r="G1" t="s">
        <v>2</v>
      </c>
      <c r="H1" t="s">
        <v>3</v>
      </c>
      <c r="I1" t="s">
        <v>338</v>
      </c>
      <c r="J1" t="s">
        <v>339</v>
      </c>
      <c r="K1" t="s">
        <v>341</v>
      </c>
      <c r="L1" t="s">
        <v>342</v>
      </c>
      <c r="M1" t="s">
        <v>432</v>
      </c>
      <c r="N1" t="s">
        <v>433</v>
      </c>
    </row>
    <row r="2" spans="1:19" x14ac:dyDescent="0.3">
      <c r="A2" t="s">
        <v>4</v>
      </c>
      <c r="B2" s="4" t="s">
        <v>4</v>
      </c>
      <c r="C2" t="s">
        <v>353</v>
      </c>
      <c r="D2">
        <v>1</v>
      </c>
      <c r="E2" t="s">
        <v>5</v>
      </c>
      <c r="F2">
        <v>57.5</v>
      </c>
      <c r="H2">
        <v>53.3</v>
      </c>
      <c r="I2">
        <f>ROUND(IF(ISBLANK(Aircrafts[[#This Row],[Wingspan_ft_with_winglets_sharklets]]),Aircrafts[[#This Row],[Wingspan_ft_without_winglets_sharklets]],Aircrafts[[#This Row],[Wingspan_ft_with_winglets_sharklets]])/3.28,0)</f>
        <v>18</v>
      </c>
      <c r="J2">
        <f>ROUND(Aircrafts[[#This Row],[Length_ft]]/3.28,0)</f>
        <v>16</v>
      </c>
      <c r="K2" cm="1">
        <f t="array" ref="K2">ROUND(Interpolation[b_Wingspan]+Interpolation[m_Wingspan]*Aircrafts[[#This Row],[Wingspan_m_total]],0)</f>
        <v>18</v>
      </c>
      <c r="L2" cm="1">
        <f t="array" ref="L2">ROUND(Tabelle5[b_Length]+Tabelle5[m_Length]*Aircrafts[[#This Row],[Length_m]],0)</f>
        <v>18</v>
      </c>
      <c r="M2" s="5" cm="1">
        <f t="array" ref="M2">ROUND(Aircrafts[[#This Row],[Wingspan_m_total_normalized]]*Parameter[Zoom],0)</f>
        <v>41</v>
      </c>
      <c r="N2" s="5" cm="1">
        <f t="array" ref="N2">ROUND(Aircrafts[[#This Row],[Length_m_normalized]]*Parameter[Zoom],0)</f>
        <v>41</v>
      </c>
      <c r="P2" s="2" t="s">
        <v>404</v>
      </c>
      <c r="Q2" s="2" t="s">
        <v>405</v>
      </c>
      <c r="R2" s="2" t="s">
        <v>406</v>
      </c>
      <c r="S2" s="2" t="s">
        <v>407</v>
      </c>
    </row>
    <row r="3" spans="1:19" x14ac:dyDescent="0.3">
      <c r="A3" t="s">
        <v>6</v>
      </c>
      <c r="B3" s="4" t="s">
        <v>6</v>
      </c>
      <c r="C3" t="s">
        <v>351</v>
      </c>
      <c r="D3">
        <v>1</v>
      </c>
      <c r="E3" t="s">
        <v>7</v>
      </c>
      <c r="F3">
        <v>240.5</v>
      </c>
      <c r="H3">
        <v>226.2</v>
      </c>
      <c r="I3">
        <f>ROUND(IF(ISBLANK(Aircrafts[[#This Row],[Wingspan_ft_with_winglets_sharklets]]),Aircrafts[[#This Row],[Wingspan_ft_without_winglets_sharklets]],Aircrafts[[#This Row],[Wingspan_ft_with_winglets_sharklets]])/3.28,0)</f>
        <v>73</v>
      </c>
      <c r="J3">
        <f>ROUND(Aircrafts[[#This Row],[Length_ft]]/3.28,0)</f>
        <v>69</v>
      </c>
      <c r="K3" cm="1">
        <f t="array" ref="K3">ROUND(Interpolation[b_Wingspan]+Interpolation[m_Wingspan]*Aircrafts[[#This Row],[Wingspan_m_total]],0)</f>
        <v>35</v>
      </c>
      <c r="L3" cm="1">
        <f t="array" ref="L3">ROUND(Tabelle5[b_Length]+Tabelle5[m_Length]*Aircrafts[[#This Row],[Length_m]],0)</f>
        <v>35</v>
      </c>
      <c r="M3" s="5" cm="1">
        <f t="array" ref="M3">ROUND(Aircrafts[[#This Row],[Wingspan_m_total_normalized]]*Parameter[Zoom],0)</f>
        <v>79</v>
      </c>
      <c r="N3" s="5" cm="1">
        <f t="array" ref="N3">ROUND(Aircrafts[[#This Row],[Length_m_normalized]]*Parameter[Zoom],0)</f>
        <v>79</v>
      </c>
      <c r="P3" s="3">
        <f>MIN(Aircrafts[Wingspan_m_total])</f>
        <v>7</v>
      </c>
      <c r="Q3" s="3">
        <f>MAX(Aircrafts[Wingspan_m_total])</f>
        <v>88</v>
      </c>
      <c r="R3" s="3">
        <f>MIN(Aircrafts[Length_m])</f>
        <v>6</v>
      </c>
      <c r="S3" s="3">
        <f>MAX(Aircrafts[Length_m])</f>
        <v>84</v>
      </c>
    </row>
    <row r="4" spans="1:19" x14ac:dyDescent="0.3">
      <c r="A4" t="s">
        <v>430</v>
      </c>
      <c r="B4" s="4" t="s">
        <v>430</v>
      </c>
      <c r="C4" t="s">
        <v>351</v>
      </c>
      <c r="D4">
        <v>1</v>
      </c>
      <c r="E4" t="s">
        <v>431</v>
      </c>
      <c r="F4">
        <v>289.95</v>
      </c>
      <c r="H4">
        <v>275.52</v>
      </c>
      <c r="I4">
        <f>ROUND(IF(ISBLANK(Aircrafts[[#This Row],[Wingspan_ft_with_winglets_sharklets]]),Aircrafts[[#This Row],[Wingspan_ft_without_winglets_sharklets]],Aircrafts[[#This Row],[Wingspan_ft_with_winglets_sharklets]])/3.28,0)</f>
        <v>88</v>
      </c>
      <c r="J4">
        <f>ROUND(Aircrafts[[#This Row],[Length_ft]]/3.28,0)</f>
        <v>84</v>
      </c>
      <c r="K4" cm="1">
        <f t="array" ref="K4">ROUND(Interpolation[b_Wingspan]+Interpolation[m_Wingspan]*Aircrafts[[#This Row],[Wingspan_m_total]],0)</f>
        <v>40</v>
      </c>
      <c r="L4" cm="1">
        <f t="array" ref="L4">ROUND(Tabelle5[b_Length]+Tabelle5[m_Length]*Aircrafts[[#This Row],[Length_m]],0)</f>
        <v>40</v>
      </c>
      <c r="M4" s="5" cm="1">
        <f t="array" ref="M4">ROUND(Aircrafts[[#This Row],[Wingspan_m_total_normalized]]*Parameter[Zoom],0)</f>
        <v>90</v>
      </c>
      <c r="N4" s="5" cm="1">
        <f t="array" ref="N4">ROUND(Aircrafts[[#This Row],[Length_m_normalized]]*Parameter[Zoom],0)</f>
        <v>90</v>
      </c>
    </row>
    <row r="5" spans="1:19" x14ac:dyDescent="0.3">
      <c r="A5" t="s">
        <v>11</v>
      </c>
      <c r="B5" s="4" t="s">
        <v>344</v>
      </c>
      <c r="C5" t="s">
        <v>352</v>
      </c>
      <c r="D5">
        <v>1</v>
      </c>
      <c r="E5" t="s">
        <v>12</v>
      </c>
      <c r="F5">
        <v>147.1</v>
      </c>
      <c r="H5">
        <v>177.4</v>
      </c>
      <c r="I5">
        <f>ROUND(IF(ISBLANK(Aircrafts[[#This Row],[Wingspan_ft_with_winglets_sharklets]]),Aircrafts[[#This Row],[Wingspan_ft_without_winglets_sharklets]],Aircrafts[[#This Row],[Wingspan_ft_with_winglets_sharklets]])/3.28,0)</f>
        <v>45</v>
      </c>
      <c r="J5">
        <f>ROUND(Aircrafts[[#This Row],[Length_ft]]/3.28,0)</f>
        <v>54</v>
      </c>
      <c r="K5" cm="1">
        <f t="array" ref="K5">ROUND(Interpolation[b_Wingspan]+Interpolation[m_Wingspan]*Aircrafts[[#This Row],[Wingspan_m_total]],0)</f>
        <v>27</v>
      </c>
      <c r="L5" cm="1">
        <f t="array" ref="L5">ROUND(Tabelle5[b_Length]+Tabelle5[m_Length]*Aircrafts[[#This Row],[Length_m]],0)</f>
        <v>30</v>
      </c>
      <c r="M5" s="5" cm="1">
        <f t="array" ref="M5">ROUND(Aircrafts[[#This Row],[Wingspan_m_total_normalized]]*Parameter[Zoom],0)</f>
        <v>61</v>
      </c>
      <c r="N5" s="5" cm="1">
        <f t="array" ref="N5">ROUND(Aircrafts[[#This Row],[Length_m_normalized]]*Parameter[Zoom],0)</f>
        <v>68</v>
      </c>
      <c r="P5" t="s">
        <v>408</v>
      </c>
      <c r="Q5" t="s">
        <v>409</v>
      </c>
      <c r="R5" t="s">
        <v>434</v>
      </c>
    </row>
    <row r="6" spans="1:19" x14ac:dyDescent="0.3">
      <c r="A6" t="s">
        <v>13</v>
      </c>
      <c r="B6" s="4" t="s">
        <v>13</v>
      </c>
      <c r="C6" t="s">
        <v>352</v>
      </c>
      <c r="D6">
        <v>1</v>
      </c>
      <c r="E6" t="s">
        <v>14</v>
      </c>
      <c r="F6">
        <v>144</v>
      </c>
      <c r="H6">
        <v>153.19999999999999</v>
      </c>
      <c r="I6">
        <f>ROUND(IF(ISBLANK(Aircrafts[[#This Row],[Wingspan_ft_with_winglets_sharklets]]),Aircrafts[[#This Row],[Wingspan_ft_without_winglets_sharklets]],Aircrafts[[#This Row],[Wingspan_ft_with_winglets_sharklets]])/3.28,0)</f>
        <v>44</v>
      </c>
      <c r="J6">
        <f>ROUND(Aircrafts[[#This Row],[Length_ft]]/3.28,0)</f>
        <v>47</v>
      </c>
      <c r="K6" cm="1">
        <f t="array" ref="K6">ROUND(Interpolation[b_Wingspan]+Interpolation[m_Wingspan]*Aircrafts[[#This Row],[Wingspan_m_total]],0)</f>
        <v>26</v>
      </c>
      <c r="L6" cm="1">
        <f t="array" ref="L6">ROUND(Tabelle5[b_Length]+Tabelle5[m_Length]*Aircrafts[[#This Row],[Length_m]],0)</f>
        <v>28</v>
      </c>
      <c r="M6" s="5" cm="1">
        <f t="array" ref="M6">ROUND(Aircrafts[[#This Row],[Wingspan_m_total_normalized]]*Parameter[Zoom],0)</f>
        <v>59</v>
      </c>
      <c r="N6" s="5" cm="1">
        <f t="array" ref="N6">ROUND(Aircrafts[[#This Row],[Length_m_normalized]]*Parameter[Zoom],0)</f>
        <v>63</v>
      </c>
      <c r="P6">
        <v>15</v>
      </c>
      <c r="Q6">
        <v>40</v>
      </c>
      <c r="R6">
        <v>2.25</v>
      </c>
    </row>
    <row r="7" spans="1:19" x14ac:dyDescent="0.3">
      <c r="A7" t="s">
        <v>15</v>
      </c>
      <c r="B7" s="4" t="s">
        <v>15</v>
      </c>
      <c r="C7" t="s">
        <v>352</v>
      </c>
      <c r="D7">
        <v>1</v>
      </c>
      <c r="E7" t="s">
        <v>16</v>
      </c>
      <c r="F7">
        <v>111.9</v>
      </c>
      <c r="H7">
        <v>103.2</v>
      </c>
      <c r="I7">
        <f>ROUND(IF(ISBLANK(Aircrafts[[#This Row],[Wingspan_ft_with_winglets_sharklets]]),Aircrafts[[#This Row],[Wingspan_ft_without_winglets_sharklets]],Aircrafts[[#This Row],[Wingspan_ft_with_winglets_sharklets]])/3.28,0)</f>
        <v>34</v>
      </c>
      <c r="J7">
        <f>ROUND(Aircrafts[[#This Row],[Length_ft]]/3.28,0)</f>
        <v>31</v>
      </c>
      <c r="K7" cm="1">
        <f t="array" ref="K7">ROUND(Interpolation[b_Wingspan]+Interpolation[m_Wingspan]*Aircrafts[[#This Row],[Wingspan_m_total]],0)</f>
        <v>23</v>
      </c>
      <c r="L7" cm="1">
        <f t="array" ref="L7">ROUND(Tabelle5[b_Length]+Tabelle5[m_Length]*Aircrafts[[#This Row],[Length_m]],0)</f>
        <v>23</v>
      </c>
      <c r="M7" s="5" cm="1">
        <f t="array" ref="M7">ROUND(Aircrafts[[#This Row],[Wingspan_m_total_normalized]]*Parameter[Zoom],0)</f>
        <v>52</v>
      </c>
      <c r="N7" s="5" cm="1">
        <f t="array" ref="N7">ROUND(Aircrafts[[#This Row],[Length_m_normalized]]*Parameter[Zoom],0)</f>
        <v>52</v>
      </c>
    </row>
    <row r="8" spans="1:19" x14ac:dyDescent="0.3">
      <c r="A8" t="s">
        <v>17</v>
      </c>
      <c r="B8" s="4" t="s">
        <v>345</v>
      </c>
      <c r="C8" t="s">
        <v>352</v>
      </c>
      <c r="D8">
        <v>1</v>
      </c>
      <c r="E8" t="s">
        <v>8</v>
      </c>
      <c r="G8">
        <v>117.5</v>
      </c>
      <c r="H8">
        <v>111</v>
      </c>
      <c r="I8">
        <f>ROUND(IF(ISBLANK(Aircrafts[[#This Row],[Wingspan_ft_with_winglets_sharklets]]),Aircrafts[[#This Row],[Wingspan_ft_without_winglets_sharklets]],Aircrafts[[#This Row],[Wingspan_ft_with_winglets_sharklets]])/3.28,0)</f>
        <v>36</v>
      </c>
      <c r="J8">
        <f>ROUND(Aircrafts[[#This Row],[Length_ft]]/3.28,0)</f>
        <v>34</v>
      </c>
      <c r="K8" cm="1">
        <f t="array" ref="K8">ROUND(Interpolation[b_Wingspan]+Interpolation[m_Wingspan]*Aircrafts[[#This Row],[Wingspan_m_total]],0)</f>
        <v>24</v>
      </c>
      <c r="L8" cm="1">
        <f t="array" ref="L8">ROUND(Tabelle5[b_Length]+Tabelle5[m_Length]*Aircrafts[[#This Row],[Length_m]],0)</f>
        <v>24</v>
      </c>
      <c r="M8" s="5" cm="1">
        <f t="array" ref="M8">ROUND(Aircrafts[[#This Row],[Wingspan_m_total_normalized]]*Parameter[Zoom],0)</f>
        <v>54</v>
      </c>
      <c r="N8" s="5" cm="1">
        <f t="array" ref="N8">ROUND(Aircrafts[[#This Row],[Length_m_normalized]]*Parameter[Zoom],0)</f>
        <v>54</v>
      </c>
      <c r="P8" t="s">
        <v>435</v>
      </c>
      <c r="Q8" t="s">
        <v>436</v>
      </c>
    </row>
    <row r="9" spans="1:19" x14ac:dyDescent="0.3">
      <c r="A9" t="s">
        <v>18</v>
      </c>
      <c r="B9" s="4" t="s">
        <v>346</v>
      </c>
      <c r="C9" t="s">
        <v>352</v>
      </c>
      <c r="D9">
        <v>1</v>
      </c>
      <c r="E9" t="s">
        <v>9</v>
      </c>
      <c r="G9">
        <v>117.5</v>
      </c>
      <c r="H9">
        <v>123.3</v>
      </c>
      <c r="I9">
        <f>ROUND(IF(ISBLANK(Aircrafts[[#This Row],[Wingspan_ft_with_winglets_sharklets]]),Aircrafts[[#This Row],[Wingspan_ft_without_winglets_sharklets]],Aircrafts[[#This Row],[Wingspan_ft_with_winglets_sharklets]])/3.28,0)</f>
        <v>36</v>
      </c>
      <c r="J9">
        <f>ROUND(Aircrafts[[#This Row],[Length_ft]]/3.28,0)</f>
        <v>38</v>
      </c>
      <c r="K9" cm="1">
        <f t="array" ref="K9">ROUND(Interpolation[b_Wingspan]+Interpolation[m_Wingspan]*Aircrafts[[#This Row],[Wingspan_m_total]],0)</f>
        <v>24</v>
      </c>
      <c r="L9" cm="1">
        <f t="array" ref="L9">ROUND(Tabelle5[b_Length]+Tabelle5[m_Length]*Aircrafts[[#This Row],[Length_m]],0)</f>
        <v>25</v>
      </c>
      <c r="M9" s="5" cm="1">
        <f t="array" ref="M9">ROUND(Aircrafts[[#This Row],[Wingspan_m_total_normalized]]*Parameter[Zoom],0)</f>
        <v>54</v>
      </c>
      <c r="N9" s="5" cm="1">
        <f t="array" ref="N9">ROUND(Aircrafts[[#This Row],[Length_m_normalized]]*Parameter[Zoom],0)</f>
        <v>56</v>
      </c>
      <c r="P9" s="3" cm="1">
        <f t="array" ref="P9">(Parameter[Normalized_max]-Parameter[Normalized_min])/(Grenzwerte[Wingspan_max]-Grenzwerte[Wingspan_min])</f>
        <v>0.30864197530864196</v>
      </c>
      <c r="Q9" s="3" cm="1">
        <f t="array" ref="Q9">Parameter[Normalized_min]-Interpolation[[#This Row],[m_Wingspan]]*Grenzwerte[Wingspan_min]</f>
        <v>12.839506172839506</v>
      </c>
    </row>
    <row r="10" spans="1:19" x14ac:dyDescent="0.3">
      <c r="A10" t="s">
        <v>19</v>
      </c>
      <c r="B10" s="4" t="s">
        <v>347</v>
      </c>
      <c r="C10" t="s">
        <v>352</v>
      </c>
      <c r="D10">
        <v>1</v>
      </c>
      <c r="E10" t="s">
        <v>10</v>
      </c>
      <c r="G10">
        <v>117.5</v>
      </c>
      <c r="H10">
        <v>146</v>
      </c>
      <c r="I10">
        <f>ROUND(IF(ISBLANK(Aircrafts[[#This Row],[Wingspan_ft_with_winglets_sharklets]]),Aircrafts[[#This Row],[Wingspan_ft_without_winglets_sharklets]],Aircrafts[[#This Row],[Wingspan_ft_with_winglets_sharklets]])/3.28,0)</f>
        <v>36</v>
      </c>
      <c r="J10">
        <f>ROUND(Aircrafts[[#This Row],[Length_ft]]/3.28,0)</f>
        <v>45</v>
      </c>
      <c r="K10" cm="1">
        <f t="array" ref="K10">ROUND(Interpolation[b_Wingspan]+Interpolation[m_Wingspan]*Aircrafts[[#This Row],[Wingspan_m_total]],0)</f>
        <v>24</v>
      </c>
      <c r="L10" cm="1">
        <f t="array" ref="L10">ROUND(Tabelle5[b_Length]+Tabelle5[m_Length]*Aircrafts[[#This Row],[Length_m]],0)</f>
        <v>28</v>
      </c>
      <c r="M10" s="5" cm="1">
        <f t="array" ref="M10">ROUND(Aircrafts[[#This Row],[Wingspan_m_total_normalized]]*Parameter[Zoom],0)</f>
        <v>54</v>
      </c>
      <c r="N10" s="5" cm="1">
        <f t="array" ref="N10">ROUND(Aircrafts[[#This Row],[Length_m_normalized]]*Parameter[Zoom],0)</f>
        <v>63</v>
      </c>
    </row>
    <row r="11" spans="1:19" x14ac:dyDescent="0.3">
      <c r="A11" t="s">
        <v>20</v>
      </c>
      <c r="B11" s="4" t="s">
        <v>348</v>
      </c>
      <c r="C11" t="s">
        <v>352</v>
      </c>
      <c r="D11">
        <v>1</v>
      </c>
      <c r="E11" t="s">
        <v>21</v>
      </c>
      <c r="F11">
        <v>197.8</v>
      </c>
      <c r="H11">
        <v>193.6</v>
      </c>
      <c r="I11">
        <f>ROUND(IF(ISBLANK(Aircrafts[[#This Row],[Wingspan_ft_with_winglets_sharklets]]),Aircrafts[[#This Row],[Wingspan_ft_without_winglets_sharklets]],Aircrafts[[#This Row],[Wingspan_ft_with_winglets_sharklets]])/3.28,0)</f>
        <v>60</v>
      </c>
      <c r="J11">
        <f>ROUND(Aircrafts[[#This Row],[Length_ft]]/3.28,0)</f>
        <v>59</v>
      </c>
      <c r="K11" cm="1">
        <f t="array" ref="K11">ROUND(Interpolation[b_Wingspan]+Interpolation[m_Wingspan]*Aircrafts[[#This Row],[Wingspan_m_total]],0)</f>
        <v>31</v>
      </c>
      <c r="L11" cm="1">
        <f t="array" ref="L11">ROUND(Tabelle5[b_Length]+Tabelle5[m_Length]*Aircrafts[[#This Row],[Length_m]],0)</f>
        <v>32</v>
      </c>
      <c r="M11" s="5" cm="1">
        <f t="array" ref="M11">ROUND(Aircrafts[[#This Row],[Wingspan_m_total_normalized]]*Parameter[Zoom],0)</f>
        <v>70</v>
      </c>
      <c r="N11" s="5" cm="1">
        <f t="array" ref="N11">ROUND(Aircrafts[[#This Row],[Length_m_normalized]]*Parameter[Zoom],0)</f>
        <v>72</v>
      </c>
      <c r="P11" t="s">
        <v>437</v>
      </c>
      <c r="Q11" t="s">
        <v>438</v>
      </c>
    </row>
    <row r="12" spans="1:19" x14ac:dyDescent="0.3">
      <c r="A12" t="s">
        <v>22</v>
      </c>
      <c r="B12" s="4" t="s">
        <v>349</v>
      </c>
      <c r="C12" t="s">
        <v>352</v>
      </c>
      <c r="D12">
        <v>1</v>
      </c>
      <c r="E12" t="s">
        <v>23</v>
      </c>
      <c r="F12">
        <v>197.8</v>
      </c>
      <c r="H12">
        <v>209</v>
      </c>
      <c r="I12">
        <f>ROUND(IF(ISBLANK(Aircrafts[[#This Row],[Wingspan_ft_with_winglets_sharklets]]),Aircrafts[[#This Row],[Wingspan_ft_without_winglets_sharklets]],Aircrafts[[#This Row],[Wingspan_ft_with_winglets_sharklets]])/3.28,0)</f>
        <v>60</v>
      </c>
      <c r="J12">
        <f>ROUND(Aircrafts[[#This Row],[Length_ft]]/3.28,0)</f>
        <v>64</v>
      </c>
      <c r="K12" cm="1">
        <f t="array" ref="K12">ROUND(Interpolation[b_Wingspan]+Interpolation[m_Wingspan]*Aircrafts[[#This Row],[Wingspan_m_total]],0)</f>
        <v>31</v>
      </c>
      <c r="L12" cm="1">
        <f t="array" ref="L12">ROUND(Tabelle5[b_Length]+Tabelle5[m_Length]*Aircrafts[[#This Row],[Length_m]],0)</f>
        <v>34</v>
      </c>
      <c r="M12" s="5" cm="1">
        <f t="array" ref="M12">ROUND(Aircrafts[[#This Row],[Wingspan_m_total_normalized]]*Parameter[Zoom],0)</f>
        <v>70</v>
      </c>
      <c r="N12" s="5" cm="1">
        <f t="array" ref="N12">ROUND(Aircrafts[[#This Row],[Length_m_normalized]]*Parameter[Zoom],0)</f>
        <v>77</v>
      </c>
      <c r="P12" s="3" cm="1">
        <f t="array" ref="P12">(Parameter[Normalized_max]-Parameter[Normalized_min])/(Grenzwerte[Length_max]-Grenzwerte[Length_min])</f>
        <v>0.32051282051282054</v>
      </c>
      <c r="Q12" s="3" cm="1">
        <f t="array" ref="Q12">Parameter[Normalized_min]-Tabelle5[[#This Row],[m_Length]]*Grenzwerte[Length_min]</f>
        <v>13.076923076923077</v>
      </c>
    </row>
    <row r="13" spans="1:19" x14ac:dyDescent="0.3">
      <c r="A13" t="s">
        <v>24</v>
      </c>
      <c r="B13" s="4" t="s">
        <v>24</v>
      </c>
      <c r="C13" t="s">
        <v>351</v>
      </c>
      <c r="D13">
        <v>1</v>
      </c>
      <c r="E13" t="s">
        <v>25</v>
      </c>
      <c r="F13">
        <v>197.8</v>
      </c>
      <c r="H13">
        <v>207</v>
      </c>
      <c r="I13">
        <f>ROUND(IF(ISBLANK(Aircrafts[[#This Row],[Wingspan_ft_with_winglets_sharklets]]),Aircrafts[[#This Row],[Wingspan_ft_without_winglets_sharklets]],Aircrafts[[#This Row],[Wingspan_ft_with_winglets_sharklets]])/3.28,0)</f>
        <v>60</v>
      </c>
      <c r="J13">
        <f>ROUND(Aircrafts[[#This Row],[Length_ft]]/3.28,0)</f>
        <v>63</v>
      </c>
      <c r="K13" cm="1">
        <f t="array" ref="K13">ROUND(Interpolation[b_Wingspan]+Interpolation[m_Wingspan]*Aircrafts[[#This Row],[Wingspan_m_total]],0)</f>
        <v>31</v>
      </c>
      <c r="L13" cm="1">
        <f t="array" ref="L13">ROUND(Tabelle5[b_Length]+Tabelle5[m_Length]*Aircrafts[[#This Row],[Length_m]],0)</f>
        <v>33</v>
      </c>
      <c r="M13" s="5" cm="1">
        <f t="array" ref="M13">ROUND(Aircrafts[[#This Row],[Wingspan_m_total_normalized]]*Parameter[Zoom],0)</f>
        <v>70</v>
      </c>
      <c r="N13" s="5" cm="1">
        <f t="array" ref="N13">ROUND(Aircrafts[[#This Row],[Length_m_normalized]]*Parameter[Zoom],0)</f>
        <v>74</v>
      </c>
    </row>
    <row r="14" spans="1:19" x14ac:dyDescent="0.3">
      <c r="A14" t="s">
        <v>26</v>
      </c>
      <c r="B14" s="4" t="s">
        <v>26</v>
      </c>
      <c r="C14" t="s">
        <v>352</v>
      </c>
      <c r="D14">
        <v>1</v>
      </c>
      <c r="E14" t="s">
        <v>27</v>
      </c>
      <c r="F14">
        <v>197.8</v>
      </c>
      <c r="H14">
        <v>195</v>
      </c>
      <c r="I14">
        <f>ROUND(IF(ISBLANK(Aircrafts[[#This Row],[Wingspan_ft_with_winglets_sharklets]]),Aircrafts[[#This Row],[Wingspan_ft_without_winglets_sharklets]],Aircrafts[[#This Row],[Wingspan_ft_with_winglets_sharklets]])/3.28,0)</f>
        <v>60</v>
      </c>
      <c r="J14">
        <f>ROUND(Aircrafts[[#This Row],[Length_ft]]/3.28,0)</f>
        <v>59</v>
      </c>
      <c r="K14" cm="1">
        <f t="array" ref="K14">ROUND(Interpolation[b_Wingspan]+Interpolation[m_Wingspan]*Aircrafts[[#This Row],[Wingspan_m_total]],0)</f>
        <v>31</v>
      </c>
      <c r="L14" cm="1">
        <f t="array" ref="L14">ROUND(Tabelle5[b_Length]+Tabelle5[m_Length]*Aircrafts[[#This Row],[Length_m]],0)</f>
        <v>32</v>
      </c>
      <c r="M14" s="5" cm="1">
        <f t="array" ref="M14">ROUND(Aircrafts[[#This Row],[Wingspan_m_total_normalized]]*Parameter[Zoom],0)</f>
        <v>70</v>
      </c>
      <c r="N14" s="5" cm="1">
        <f t="array" ref="N14">ROUND(Aircrafts[[#This Row],[Length_m_normalized]]*Parameter[Zoom],0)</f>
        <v>72</v>
      </c>
    </row>
    <row r="15" spans="1:19" x14ac:dyDescent="0.3">
      <c r="A15" t="s">
        <v>28</v>
      </c>
      <c r="B15" s="4" t="s">
        <v>28</v>
      </c>
      <c r="C15" t="s">
        <v>352</v>
      </c>
      <c r="D15">
        <v>1</v>
      </c>
      <c r="E15" t="s">
        <v>29</v>
      </c>
      <c r="F15">
        <v>197.8</v>
      </c>
      <c r="H15">
        <v>209</v>
      </c>
      <c r="I15">
        <f>ROUND(IF(ISBLANK(Aircrafts[[#This Row],[Wingspan_ft_with_winglets_sharklets]]),Aircrafts[[#This Row],[Wingspan_ft_without_winglets_sharklets]],Aircrafts[[#This Row],[Wingspan_ft_with_winglets_sharklets]])/3.28,0)</f>
        <v>60</v>
      </c>
      <c r="J15">
        <f>ROUND(Aircrafts[[#This Row],[Length_ft]]/3.28,0)</f>
        <v>64</v>
      </c>
      <c r="K15" cm="1">
        <f t="array" ref="K15">ROUND(Interpolation[b_Wingspan]+Interpolation[m_Wingspan]*Aircrafts[[#This Row],[Wingspan_m_total]],0)</f>
        <v>31</v>
      </c>
      <c r="L15" cm="1">
        <f t="array" ref="L15">ROUND(Tabelle5[b_Length]+Tabelle5[m_Length]*Aircrafts[[#This Row],[Length_m]],0)</f>
        <v>34</v>
      </c>
      <c r="M15" s="5" cm="1">
        <f t="array" ref="M15">ROUND(Aircrafts[[#This Row],[Wingspan_m_total_normalized]]*Parameter[Zoom],0)</f>
        <v>70</v>
      </c>
      <c r="N15" s="5" cm="1">
        <f t="array" ref="N15">ROUND(Aircrafts[[#This Row],[Length_m_normalized]]*Parameter[Zoom],0)</f>
        <v>77</v>
      </c>
    </row>
    <row r="16" spans="1:19" x14ac:dyDescent="0.3">
      <c r="A16" t="s">
        <v>30</v>
      </c>
      <c r="B16" s="4" t="s">
        <v>30</v>
      </c>
      <c r="C16" t="s">
        <v>352</v>
      </c>
      <c r="D16">
        <v>1</v>
      </c>
      <c r="E16" t="s">
        <v>31</v>
      </c>
      <c r="F16">
        <v>208.2</v>
      </c>
      <c r="H16">
        <v>222.9</v>
      </c>
      <c r="I16">
        <f>ROUND(IF(ISBLANK(Aircrafts[[#This Row],[Wingspan_ft_with_winglets_sharklets]]),Aircrafts[[#This Row],[Wingspan_ft_without_winglets_sharklets]],Aircrafts[[#This Row],[Wingspan_ft_with_winglets_sharklets]])/3.28,0)</f>
        <v>63</v>
      </c>
      <c r="J16">
        <f>ROUND(Aircrafts[[#This Row],[Length_ft]]/3.28,0)</f>
        <v>68</v>
      </c>
      <c r="K16" cm="1">
        <f t="array" ref="K16">ROUND(Interpolation[b_Wingspan]+Interpolation[m_Wingspan]*Aircrafts[[#This Row],[Wingspan_m_total]],0)</f>
        <v>32</v>
      </c>
      <c r="L16" cm="1">
        <f t="array" ref="L16">ROUND(Tabelle5[b_Length]+Tabelle5[m_Length]*Aircrafts[[#This Row],[Length_m]],0)</f>
        <v>35</v>
      </c>
      <c r="M16" s="5" cm="1">
        <f t="array" ref="M16">ROUND(Aircrafts[[#This Row],[Wingspan_m_total_normalized]]*Parameter[Zoom],0)</f>
        <v>72</v>
      </c>
      <c r="N16" s="5" cm="1">
        <f t="array" ref="N16">ROUND(Aircrafts[[#This Row],[Length_m_normalized]]*Parameter[Zoom],0)</f>
        <v>79</v>
      </c>
    </row>
    <row r="17" spans="1:20" x14ac:dyDescent="0.3">
      <c r="A17" t="s">
        <v>32</v>
      </c>
      <c r="B17" s="4" t="s">
        <v>32</v>
      </c>
      <c r="C17" t="s">
        <v>352</v>
      </c>
      <c r="D17">
        <v>1</v>
      </c>
      <c r="E17" t="s">
        <v>33</v>
      </c>
      <c r="F17">
        <v>208.2</v>
      </c>
      <c r="H17">
        <v>247.2</v>
      </c>
      <c r="I17">
        <f>ROUND(IF(ISBLANK(Aircrafts[[#This Row],[Wingspan_ft_with_winglets_sharklets]]),Aircrafts[[#This Row],[Wingspan_ft_without_winglets_sharklets]],Aircrafts[[#This Row],[Wingspan_ft_with_winglets_sharklets]])/3.28,0)</f>
        <v>63</v>
      </c>
      <c r="J17">
        <f>ROUND(Aircrafts[[#This Row],[Length_ft]]/3.28,0)</f>
        <v>75</v>
      </c>
      <c r="K17" cm="1">
        <f t="array" ref="K17">ROUND(Interpolation[b_Wingspan]+Interpolation[m_Wingspan]*Aircrafts[[#This Row],[Wingspan_m_total]],0)</f>
        <v>32</v>
      </c>
      <c r="L17" cm="1">
        <f t="array" ref="L17">ROUND(Tabelle5[b_Length]+Tabelle5[m_Length]*Aircrafts[[#This Row],[Length_m]],0)</f>
        <v>37</v>
      </c>
      <c r="M17" s="5" cm="1">
        <f t="array" ref="M17">ROUND(Aircrafts[[#This Row],[Wingspan_m_total_normalized]]*Parameter[Zoom],0)</f>
        <v>72</v>
      </c>
      <c r="N17" s="5" cm="1">
        <f t="array" ref="N17">ROUND(Aircrafts[[#This Row],[Length_m_normalized]]*Parameter[Zoom],0)</f>
        <v>83</v>
      </c>
      <c r="P17" t="s">
        <v>439</v>
      </c>
      <c r="Q17" t="s">
        <v>440</v>
      </c>
      <c r="S17" t="s">
        <v>441</v>
      </c>
      <c r="T17" t="s">
        <v>442</v>
      </c>
    </row>
    <row r="18" spans="1:20" x14ac:dyDescent="0.3">
      <c r="A18" t="s">
        <v>34</v>
      </c>
      <c r="B18" s="4" t="s">
        <v>34</v>
      </c>
      <c r="C18" t="s">
        <v>352</v>
      </c>
      <c r="D18">
        <v>1</v>
      </c>
      <c r="E18" t="s">
        <v>35</v>
      </c>
      <c r="F18">
        <v>212.4</v>
      </c>
      <c r="H18">
        <v>219.2</v>
      </c>
      <c r="I18">
        <f>ROUND(IF(ISBLANK(Aircrafts[[#This Row],[Wingspan_ft_with_winglets_sharklets]]),Aircrafts[[#This Row],[Wingspan_ft_without_winglets_sharklets]],Aircrafts[[#This Row],[Wingspan_ft_with_winglets_sharklets]])/3.28,0)</f>
        <v>65</v>
      </c>
      <c r="J18">
        <f>ROUND(Aircrafts[[#This Row],[Length_ft]]/3.28,0)</f>
        <v>67</v>
      </c>
      <c r="K18" cm="1">
        <f t="array" ref="K18">ROUND(Interpolation[b_Wingspan]+Interpolation[m_Wingspan]*Aircrafts[[#This Row],[Wingspan_m_total]],0)</f>
        <v>33</v>
      </c>
      <c r="L18" cm="1">
        <f t="array" ref="L18">ROUND(Tabelle5[b_Length]+Tabelle5[m_Length]*Aircrafts[[#This Row],[Length_m]],0)</f>
        <v>35</v>
      </c>
      <c r="M18" s="5" cm="1">
        <f t="array" ref="M18">ROUND(Aircrafts[[#This Row],[Wingspan_m_total_normalized]]*Parameter[Zoom],0)</f>
        <v>74</v>
      </c>
      <c r="N18" s="5" cm="1">
        <f t="array" ref="N18">ROUND(Aircrafts[[#This Row],[Length_m_normalized]]*Parameter[Zoom],0)</f>
        <v>79</v>
      </c>
      <c r="P18">
        <v>0</v>
      </c>
      <c r="Q18" cm="1">
        <f t="array" ref="Q18">ROUNDDOWN((WebGL[[#This Row],[Discrete_t_steps]]*WebGL_Parameter[fps]/WebGL_Parameter[n_Icons]-ROUNDDOWN(WebGL[[#This Row],[Discrete_t_steps]]*WebGL_Parameter[fps]/WebGL_Parameter[n_Icons],0))*WebGL_Parameter[n_Icons],0)</f>
        <v>0</v>
      </c>
      <c r="S18">
        <v>4</v>
      </c>
      <c r="T18">
        <v>12</v>
      </c>
    </row>
    <row r="19" spans="1:20" x14ac:dyDescent="0.3">
      <c r="A19" t="s">
        <v>36</v>
      </c>
      <c r="B19" s="4" t="s">
        <v>36</v>
      </c>
      <c r="C19" t="s">
        <v>352</v>
      </c>
      <c r="D19">
        <v>1</v>
      </c>
      <c r="E19" t="s">
        <v>37</v>
      </c>
      <c r="F19">
        <v>212.4</v>
      </c>
      <c r="H19">
        <v>242.1</v>
      </c>
      <c r="I19">
        <f>ROUND(IF(ISBLANK(Aircrafts[[#This Row],[Wingspan_ft_with_winglets_sharklets]]),Aircrafts[[#This Row],[Wingspan_ft_without_winglets_sharklets]],Aircrafts[[#This Row],[Wingspan_ft_with_winglets_sharklets]])/3.28,0)</f>
        <v>65</v>
      </c>
      <c r="J19">
        <f>ROUND(Aircrafts[[#This Row],[Length_ft]]/3.28,0)</f>
        <v>74</v>
      </c>
      <c r="K19" cm="1">
        <f t="array" ref="K19">ROUND(Interpolation[b_Wingspan]+Interpolation[m_Wingspan]*Aircrafts[[#This Row],[Wingspan_m_total]],0)</f>
        <v>33</v>
      </c>
      <c r="L19" cm="1">
        <f t="array" ref="L19">ROUND(Tabelle5[b_Length]+Tabelle5[m_Length]*Aircrafts[[#This Row],[Length_m]],0)</f>
        <v>37</v>
      </c>
      <c r="M19" s="5" cm="1">
        <f t="array" ref="M19">ROUND(Aircrafts[[#This Row],[Wingspan_m_total_normalized]]*Parameter[Zoom],0)</f>
        <v>74</v>
      </c>
      <c r="N19" s="5" cm="1">
        <f t="array" ref="N19">ROUND(Aircrafts[[#This Row],[Length_m_normalized]]*Parameter[Zoom],0)</f>
        <v>83</v>
      </c>
      <c r="P19">
        <v>0.01</v>
      </c>
      <c r="Q19" cm="1">
        <f t="array" ref="Q19">ROUNDDOWN((WebGL[[#This Row],[Discrete_t_steps]]*WebGL_Parameter[fps]/WebGL_Parameter[n_Icons]-ROUNDDOWN(WebGL[[#This Row],[Discrete_t_steps]]*WebGL_Parameter[fps]/WebGL_Parameter[n_Icons],0))*WebGL_Parameter[n_Icons],0)</f>
        <v>0</v>
      </c>
    </row>
    <row r="20" spans="1:20" x14ac:dyDescent="0.3">
      <c r="A20" t="s">
        <v>38</v>
      </c>
      <c r="B20" s="4" t="s">
        <v>38</v>
      </c>
      <c r="C20" t="s">
        <v>352</v>
      </c>
      <c r="D20">
        <v>1</v>
      </c>
      <c r="E20" t="s">
        <v>39</v>
      </c>
      <c r="F20">
        <v>261.7</v>
      </c>
      <c r="H20">
        <v>238.6</v>
      </c>
      <c r="I20">
        <f>ROUND(IF(ISBLANK(Aircrafts[[#This Row],[Wingspan_ft_with_winglets_sharklets]]),Aircrafts[[#This Row],[Wingspan_ft_without_winglets_sharklets]],Aircrafts[[#This Row],[Wingspan_ft_with_winglets_sharklets]])/3.28,0)</f>
        <v>80</v>
      </c>
      <c r="J20">
        <f>ROUND(Aircrafts[[#This Row],[Length_ft]]/3.28,0)</f>
        <v>73</v>
      </c>
      <c r="K20" cm="1">
        <f t="array" ref="K20">ROUND(Interpolation[b_Wingspan]+Interpolation[m_Wingspan]*Aircrafts[[#This Row],[Wingspan_m_total]],0)</f>
        <v>38</v>
      </c>
      <c r="L20" cm="1">
        <f t="array" ref="L20">ROUND(Tabelle5[b_Length]+Tabelle5[m_Length]*Aircrafts[[#This Row],[Length_m]],0)</f>
        <v>36</v>
      </c>
      <c r="M20" s="5" cm="1">
        <f t="array" ref="M20">ROUND(Aircrafts[[#This Row],[Wingspan_m_total_normalized]]*Parameter[Zoom],0)</f>
        <v>86</v>
      </c>
      <c r="N20" s="5" cm="1">
        <f t="array" ref="N20">ROUND(Aircrafts[[#This Row],[Length_m_normalized]]*Parameter[Zoom],0)</f>
        <v>81</v>
      </c>
      <c r="P20">
        <v>0.02</v>
      </c>
      <c r="Q20" cm="1">
        <f t="array" ref="Q20">ROUNDDOWN((WebGL[[#This Row],[Discrete_t_steps]]*WebGL_Parameter[fps]/WebGL_Parameter[n_Icons]-ROUNDDOWN(WebGL[[#This Row],[Discrete_t_steps]]*WebGL_Parameter[fps]/WebGL_Parameter[n_Icons],0))*WebGL_Parameter[n_Icons],0)</f>
        <v>0</v>
      </c>
    </row>
    <row r="21" spans="1:20" x14ac:dyDescent="0.3">
      <c r="A21" t="s">
        <v>40</v>
      </c>
      <c r="B21" s="4" t="s">
        <v>40</v>
      </c>
      <c r="C21" t="s">
        <v>353</v>
      </c>
      <c r="D21">
        <v>1</v>
      </c>
      <c r="E21" t="s">
        <v>41</v>
      </c>
      <c r="F21">
        <v>139.1</v>
      </c>
      <c r="H21">
        <v>148</v>
      </c>
      <c r="I21">
        <f>ROUND(IF(ISBLANK(Aircrafts[[#This Row],[Wingspan_ft_with_winglets_sharklets]]),Aircrafts[[#This Row],[Wingspan_ft_without_winglets_sharklets]],Aircrafts[[#This Row],[Wingspan_ft_with_winglets_sharklets]])/3.28,0)</f>
        <v>42</v>
      </c>
      <c r="J21">
        <f>ROUND(Aircrafts[[#This Row],[Length_ft]]/3.28,0)</f>
        <v>45</v>
      </c>
      <c r="K21" cm="1">
        <f t="array" ref="K21">ROUND(Interpolation[b_Wingspan]+Interpolation[m_Wingspan]*Aircrafts[[#This Row],[Wingspan_m_total]],0)</f>
        <v>26</v>
      </c>
      <c r="L21" cm="1">
        <f t="array" ref="L21">ROUND(Tabelle5[b_Length]+Tabelle5[m_Length]*Aircrafts[[#This Row],[Length_m]],0)</f>
        <v>28</v>
      </c>
      <c r="M21" s="5" cm="1">
        <f t="array" ref="M21">ROUND(Aircrafts[[#This Row],[Wingspan_m_total_normalized]]*Parameter[Zoom],0)</f>
        <v>59</v>
      </c>
      <c r="N21" s="5" cm="1">
        <f t="array" ref="N21">ROUND(Aircrafts[[#This Row],[Length_m_normalized]]*Parameter[Zoom],0)</f>
        <v>63</v>
      </c>
      <c r="P21">
        <v>0.03</v>
      </c>
      <c r="Q21" cm="1">
        <f t="array" ref="Q21">ROUNDDOWN((WebGL[[#This Row],[Discrete_t_steps]]*WebGL_Parameter[fps]/WebGL_Parameter[n_Icons]-ROUNDDOWN(WebGL[[#This Row],[Discrete_t_steps]]*WebGL_Parameter[fps]/WebGL_Parameter[n_Icons],0))*WebGL_Parameter[n_Icons],0)</f>
        <v>0</v>
      </c>
    </row>
    <row r="22" spans="1:20" x14ac:dyDescent="0.3">
      <c r="A22" t="s">
        <v>42</v>
      </c>
      <c r="B22" s="4" t="s">
        <v>42</v>
      </c>
      <c r="C22" t="s">
        <v>354</v>
      </c>
      <c r="D22">
        <v>1</v>
      </c>
      <c r="E22" t="s">
        <v>43</v>
      </c>
      <c r="F22">
        <v>34.799999999999997</v>
      </c>
      <c r="H22">
        <v>23</v>
      </c>
      <c r="I22">
        <f>ROUND(IF(ISBLANK(Aircrafts[[#This Row],[Wingspan_ft_with_winglets_sharklets]]),Aircrafts[[#This Row],[Wingspan_ft_without_winglets_sharklets]],Aircrafts[[#This Row],[Wingspan_ft_with_winglets_sharklets]])/3.28,0)</f>
        <v>11</v>
      </c>
      <c r="J22">
        <f>ROUND(Aircrafts[[#This Row],[Length_ft]]/3.28,0)</f>
        <v>7</v>
      </c>
      <c r="K22" cm="1">
        <f t="array" ref="K22">ROUND(Interpolation[b_Wingspan]+Interpolation[m_Wingspan]*Aircrafts[[#This Row],[Wingspan_m_total]],0)</f>
        <v>16</v>
      </c>
      <c r="L22" cm="1">
        <f t="array" ref="L22">ROUND(Tabelle5[b_Length]+Tabelle5[m_Length]*Aircrafts[[#This Row],[Length_m]],0)</f>
        <v>15</v>
      </c>
      <c r="M22" s="5" cm="1">
        <f t="array" ref="M22">ROUND(Aircrafts[[#This Row],[Wingspan_m_total_normalized]]*Parameter[Zoom],0)</f>
        <v>36</v>
      </c>
      <c r="N22" s="5" cm="1">
        <f t="array" ref="N22">ROUND(Aircrafts[[#This Row],[Length_m_normalized]]*Parameter[Zoom],0)</f>
        <v>34</v>
      </c>
      <c r="P22">
        <v>0.04</v>
      </c>
      <c r="Q22" cm="1">
        <f t="array" ref="Q22">ROUNDDOWN((WebGL[[#This Row],[Discrete_t_steps]]*WebGL_Parameter[fps]/WebGL_Parameter[n_Icons]-ROUNDDOWN(WebGL[[#This Row],[Discrete_t_steps]]*WebGL_Parameter[fps]/WebGL_Parameter[n_Icons],0))*WebGL_Parameter[n_Icons],0)</f>
        <v>0</v>
      </c>
    </row>
    <row r="23" spans="1:20" x14ac:dyDescent="0.3">
      <c r="A23" t="s">
        <v>45</v>
      </c>
      <c r="B23" s="4" t="s">
        <v>350</v>
      </c>
      <c r="C23" t="s">
        <v>354</v>
      </c>
      <c r="D23">
        <v>-1</v>
      </c>
      <c r="E23" t="s">
        <v>46</v>
      </c>
      <c r="F23">
        <v>24.4</v>
      </c>
      <c r="H23">
        <v>19.3</v>
      </c>
      <c r="I23">
        <f>ROUND(IF(ISBLANK(Aircrafts[[#This Row],[Wingspan_ft_with_winglets_sharklets]]),Aircrafts[[#This Row],[Wingspan_ft_without_winglets_sharklets]],Aircrafts[[#This Row],[Wingspan_ft_with_winglets_sharklets]])/3.28,0)</f>
        <v>7</v>
      </c>
      <c r="J23">
        <f>ROUND(Aircrafts[[#This Row],[Length_ft]]/3.28,0)</f>
        <v>6</v>
      </c>
      <c r="K23" cm="1">
        <f t="array" ref="K23">ROUND(Interpolation[b_Wingspan]+Interpolation[m_Wingspan]*Aircrafts[[#This Row],[Wingspan_m_total]],0)</f>
        <v>15</v>
      </c>
      <c r="L23" cm="1">
        <f t="array" ref="L23">ROUND(Tabelle5[b_Length]+Tabelle5[m_Length]*Aircrafts[[#This Row],[Length_m]],0)</f>
        <v>15</v>
      </c>
      <c r="M23" s="5" cm="1">
        <f t="array" ref="M23">ROUND(Aircrafts[[#This Row],[Wingspan_m_total_normalized]]*Parameter[Zoom],0)</f>
        <v>34</v>
      </c>
      <c r="N23" s="5" cm="1">
        <f t="array" ref="N23">ROUND(Aircrafts[[#This Row],[Length_m_normalized]]*Parameter[Zoom],0)</f>
        <v>34</v>
      </c>
      <c r="P23">
        <v>0.05</v>
      </c>
      <c r="Q23" cm="1">
        <f t="array" ref="Q23">ROUNDDOWN((WebGL[[#This Row],[Discrete_t_steps]]*WebGL_Parameter[fps]/WebGL_Parameter[n_Icons]-ROUNDDOWN(WebGL[[#This Row],[Discrete_t_steps]]*WebGL_Parameter[fps]/WebGL_Parameter[n_Icons],0))*WebGL_Parameter[n_Icons],0)</f>
        <v>0</v>
      </c>
    </row>
    <row r="24" spans="1:20" x14ac:dyDescent="0.3">
      <c r="A24" t="s">
        <v>47</v>
      </c>
      <c r="B24" s="4" t="s">
        <v>359</v>
      </c>
      <c r="C24" t="s">
        <v>354</v>
      </c>
      <c r="D24">
        <v>1</v>
      </c>
      <c r="E24" t="s">
        <v>48</v>
      </c>
      <c r="F24">
        <v>49</v>
      </c>
      <c r="H24">
        <v>36.799999999999997</v>
      </c>
      <c r="I24">
        <f>ROUND(IF(ISBLANK(Aircrafts[[#This Row],[Wingspan_ft_with_winglets_sharklets]]),Aircrafts[[#This Row],[Wingspan_ft_without_winglets_sharklets]],Aircrafts[[#This Row],[Wingspan_ft_with_winglets_sharklets]])/3.28,0)</f>
        <v>15</v>
      </c>
      <c r="J24">
        <f>ROUND(Aircrafts[[#This Row],[Length_ft]]/3.28,0)</f>
        <v>11</v>
      </c>
      <c r="K24" cm="1">
        <f t="array" ref="K24">ROUND(Interpolation[b_Wingspan]+Interpolation[m_Wingspan]*Aircrafts[[#This Row],[Wingspan_m_total]],0)</f>
        <v>17</v>
      </c>
      <c r="L24" cm="1">
        <f t="array" ref="L24">ROUND(Tabelle5[b_Length]+Tabelle5[m_Length]*Aircrafts[[#This Row],[Length_m]],0)</f>
        <v>17</v>
      </c>
      <c r="M24" s="5" cm="1">
        <f t="array" ref="M24">ROUND(Aircrafts[[#This Row],[Wingspan_m_total_normalized]]*Parameter[Zoom],0)</f>
        <v>38</v>
      </c>
      <c r="N24" s="5" cm="1">
        <f t="array" ref="N24">ROUND(Aircrafts[[#This Row],[Length_m_normalized]]*Parameter[Zoom],0)</f>
        <v>38</v>
      </c>
      <c r="P24">
        <v>0.06</v>
      </c>
      <c r="Q24" cm="1">
        <f t="array" ref="Q24">ROUNDDOWN((WebGL[[#This Row],[Discrete_t_steps]]*WebGL_Parameter[fps]/WebGL_Parameter[n_Icons]-ROUNDDOWN(WebGL[[#This Row],[Discrete_t_steps]]*WebGL_Parameter[fps]/WebGL_Parameter[n_Icons],0))*WebGL_Parameter[n_Icons],0)</f>
        <v>0</v>
      </c>
    </row>
    <row r="25" spans="1:20" x14ac:dyDescent="0.3">
      <c r="A25" t="s">
        <v>49</v>
      </c>
      <c r="B25" s="4" t="s">
        <v>49</v>
      </c>
      <c r="C25" t="s">
        <v>353</v>
      </c>
      <c r="D25">
        <v>1</v>
      </c>
      <c r="E25" t="s">
        <v>50</v>
      </c>
      <c r="F25">
        <v>124.8</v>
      </c>
      <c r="H25">
        <v>111.6</v>
      </c>
      <c r="I25">
        <f>ROUND(IF(ISBLANK(Aircrafts[[#This Row],[Wingspan_ft_with_winglets_sharklets]]),Aircrafts[[#This Row],[Wingspan_ft_without_winglets_sharklets]],Aircrafts[[#This Row],[Wingspan_ft_with_winglets_sharklets]])/3.28,0)</f>
        <v>38</v>
      </c>
      <c r="J25">
        <f>ROUND(Aircrafts[[#This Row],[Length_ft]]/3.28,0)</f>
        <v>34</v>
      </c>
      <c r="K25" cm="1">
        <f t="array" ref="K25">ROUND(Interpolation[b_Wingspan]+Interpolation[m_Wingspan]*Aircrafts[[#This Row],[Wingspan_m_total]],0)</f>
        <v>25</v>
      </c>
      <c r="L25" cm="1">
        <f t="array" ref="L25">ROUND(Tabelle5[b_Length]+Tabelle5[m_Length]*Aircrafts[[#This Row],[Length_m]],0)</f>
        <v>24</v>
      </c>
      <c r="M25" s="5" cm="1">
        <f t="array" ref="M25">ROUND(Aircrafts[[#This Row],[Wingspan_m_total_normalized]]*Parameter[Zoom],0)</f>
        <v>56</v>
      </c>
      <c r="N25" s="5" cm="1">
        <f t="array" ref="N25">ROUND(Aircrafts[[#This Row],[Length_m_normalized]]*Parameter[Zoom],0)</f>
        <v>54</v>
      </c>
      <c r="P25">
        <v>7.0000000000000007E-2</v>
      </c>
      <c r="Q25" cm="1">
        <f t="array" ref="Q25">ROUNDDOWN((WebGL[[#This Row],[Discrete_t_steps]]*WebGL_Parameter[fps]/WebGL_Parameter[n_Icons]-ROUNDDOWN(WebGL[[#This Row],[Discrete_t_steps]]*WebGL_Parameter[fps]/WebGL_Parameter[n_Icons],0))*WebGL_Parameter[n_Icons],0)</f>
        <v>0</v>
      </c>
    </row>
    <row r="26" spans="1:20" x14ac:dyDescent="0.3">
      <c r="A26" t="s">
        <v>51</v>
      </c>
      <c r="B26" s="4" t="s">
        <v>51</v>
      </c>
      <c r="C26" t="s">
        <v>353</v>
      </c>
      <c r="D26">
        <v>1</v>
      </c>
      <c r="E26" t="s">
        <v>52</v>
      </c>
      <c r="F26">
        <v>104.6</v>
      </c>
      <c r="H26">
        <v>92.1</v>
      </c>
      <c r="I26">
        <f>ROUND(IF(ISBLANK(Aircrafts[[#This Row],[Wingspan_ft_with_winglets_sharklets]]),Aircrafts[[#This Row],[Wingspan_ft_without_winglets_sharklets]],Aircrafts[[#This Row],[Wingspan_ft_with_winglets_sharklets]])/3.28,0)</f>
        <v>32</v>
      </c>
      <c r="J26">
        <f>ROUND(Aircrafts[[#This Row],[Length_ft]]/3.28,0)</f>
        <v>28</v>
      </c>
      <c r="K26" cm="1">
        <f t="array" ref="K26">ROUND(Interpolation[b_Wingspan]+Interpolation[m_Wingspan]*Aircrafts[[#This Row],[Wingspan_m_total]],0)</f>
        <v>23</v>
      </c>
      <c r="L26" cm="1">
        <f t="array" ref="L26">ROUND(Tabelle5[b_Length]+Tabelle5[m_Length]*Aircrafts[[#This Row],[Length_m]],0)</f>
        <v>22</v>
      </c>
      <c r="M26" s="5" cm="1">
        <f t="array" ref="M26">ROUND(Aircrafts[[#This Row],[Wingspan_m_total_normalized]]*Parameter[Zoom],0)</f>
        <v>52</v>
      </c>
      <c r="N26" s="5" cm="1">
        <f t="array" ref="N26">ROUND(Aircrafts[[#This Row],[Length_m_normalized]]*Parameter[Zoom],0)</f>
        <v>50</v>
      </c>
      <c r="P26">
        <v>0.08</v>
      </c>
      <c r="Q26" cm="1">
        <f t="array" ref="Q26">ROUNDDOWN((WebGL[[#This Row],[Discrete_t_steps]]*WebGL_Parameter[fps]/WebGL_Parameter[n_Icons]-ROUNDDOWN(WebGL[[#This Row],[Discrete_t_steps]]*WebGL_Parameter[fps]/WebGL_Parameter[n_Icons],0))*WebGL_Parameter[n_Icons],0)</f>
        <v>0</v>
      </c>
    </row>
    <row r="27" spans="1:20" x14ac:dyDescent="0.3">
      <c r="A27" t="s">
        <v>53</v>
      </c>
      <c r="B27" s="4" t="s">
        <v>53</v>
      </c>
      <c r="C27" t="s">
        <v>354</v>
      </c>
      <c r="D27">
        <v>-1</v>
      </c>
      <c r="E27" t="s">
        <v>54</v>
      </c>
      <c r="F27">
        <v>36</v>
      </c>
      <c r="H27">
        <v>20.8</v>
      </c>
      <c r="I27">
        <f>ROUND(IF(ISBLANK(Aircrafts[[#This Row],[Wingspan_ft_with_winglets_sharklets]]),Aircrafts[[#This Row],[Wingspan_ft_without_winglets_sharklets]],Aircrafts[[#This Row],[Wingspan_ft_with_winglets_sharklets]])/3.28,0)</f>
        <v>11</v>
      </c>
      <c r="J27">
        <f>ROUND(Aircrafts[[#This Row],[Length_ft]]/3.28,0)</f>
        <v>6</v>
      </c>
      <c r="K27" cm="1">
        <f t="array" ref="K27">ROUND(Interpolation[b_Wingspan]+Interpolation[m_Wingspan]*Aircrafts[[#This Row],[Wingspan_m_total]],0)</f>
        <v>16</v>
      </c>
      <c r="L27" cm="1">
        <f t="array" ref="L27">ROUND(Tabelle5[b_Length]+Tabelle5[m_Length]*Aircrafts[[#This Row],[Length_m]],0)</f>
        <v>15</v>
      </c>
      <c r="M27" s="5" cm="1">
        <f t="array" ref="M27">ROUND(Aircrafts[[#This Row],[Wingspan_m_total_normalized]]*Parameter[Zoom],0)</f>
        <v>36</v>
      </c>
      <c r="N27" s="5" cm="1">
        <f t="array" ref="N27">ROUND(Aircrafts[[#This Row],[Length_m_normalized]]*Parameter[Zoom],0)</f>
        <v>34</v>
      </c>
      <c r="P27">
        <v>0.09</v>
      </c>
      <c r="Q27" cm="1">
        <f t="array" ref="Q27">ROUNDDOWN((WebGL[[#This Row],[Discrete_t_steps]]*WebGL_Parameter[fps]/WebGL_Parameter[n_Icons]-ROUNDDOWN(WebGL[[#This Row],[Discrete_t_steps]]*WebGL_Parameter[fps]/WebGL_Parameter[n_Icons],0))*WebGL_Parameter[n_Icons],0)</f>
        <v>1</v>
      </c>
    </row>
    <row r="28" spans="1:20" x14ac:dyDescent="0.3">
      <c r="A28" t="s">
        <v>55</v>
      </c>
      <c r="B28" s="4" t="s">
        <v>55</v>
      </c>
      <c r="C28" t="s">
        <v>355</v>
      </c>
      <c r="D28">
        <v>-1</v>
      </c>
      <c r="E28" t="s">
        <v>56</v>
      </c>
      <c r="F28">
        <v>52.7</v>
      </c>
      <c r="H28">
        <v>55.6</v>
      </c>
      <c r="I28">
        <f>ROUND(IF(ISBLANK(Aircrafts[[#This Row],[Wingspan_ft_with_winglets_sharklets]]),Aircrafts[[#This Row],[Wingspan_ft_without_winglets_sharklets]],Aircrafts[[#This Row],[Wingspan_ft_with_winglets_sharklets]])/3.28,0)</f>
        <v>16</v>
      </c>
      <c r="J28">
        <f>ROUND(Aircrafts[[#This Row],[Length_ft]]/3.28,0)</f>
        <v>17</v>
      </c>
      <c r="K28" cm="1">
        <f t="array" ref="K28">ROUND(Interpolation[b_Wingspan]+Interpolation[m_Wingspan]*Aircrafts[[#This Row],[Wingspan_m_total]],0)</f>
        <v>18</v>
      </c>
      <c r="L28" cm="1">
        <f t="array" ref="L28">ROUND(Tabelle5[b_Length]+Tabelle5[m_Length]*Aircrafts[[#This Row],[Length_m]],0)</f>
        <v>19</v>
      </c>
      <c r="M28" s="5" cm="1">
        <f t="array" ref="M28">ROUND(Aircrafts[[#This Row],[Wingspan_m_total_normalized]]*Parameter[Zoom],0)</f>
        <v>41</v>
      </c>
      <c r="N28" s="5" cm="1">
        <f t="array" ref="N28">ROUND(Aircrafts[[#This Row],[Length_m_normalized]]*Parameter[Zoom],0)</f>
        <v>43</v>
      </c>
      <c r="P28">
        <v>0.1</v>
      </c>
      <c r="Q28" cm="1">
        <f t="array" ref="Q28">ROUNDDOWN((WebGL[[#This Row],[Discrete_t_steps]]*WebGL_Parameter[fps]/WebGL_Parameter[n_Icons]-ROUNDDOWN(WebGL[[#This Row],[Discrete_t_steps]]*WebGL_Parameter[fps]/WebGL_Parameter[n_Icons],0))*WebGL_Parameter[n_Icons],0)</f>
        <v>1</v>
      </c>
    </row>
    <row r="29" spans="1:20" x14ac:dyDescent="0.3">
      <c r="A29" t="s">
        <v>57</v>
      </c>
      <c r="B29" s="4" t="s">
        <v>358</v>
      </c>
      <c r="C29" t="s">
        <v>354</v>
      </c>
      <c r="D29">
        <v>1</v>
      </c>
      <c r="E29" t="s">
        <v>58</v>
      </c>
      <c r="F29">
        <v>51.1</v>
      </c>
      <c r="H29">
        <v>30.6</v>
      </c>
      <c r="I29">
        <f>ROUND(IF(ISBLANK(Aircrafts[[#This Row],[Wingspan_ft_with_winglets_sharklets]]),Aircrafts[[#This Row],[Wingspan_ft_without_winglets_sharklets]],Aircrafts[[#This Row],[Wingspan_ft_with_winglets_sharklets]])/3.28,0)</f>
        <v>16</v>
      </c>
      <c r="J29">
        <f>ROUND(Aircrafts[[#This Row],[Length_ft]]/3.28,0)</f>
        <v>9</v>
      </c>
      <c r="K29" cm="1">
        <f t="array" ref="K29">ROUND(Interpolation[b_Wingspan]+Interpolation[m_Wingspan]*Aircrafts[[#This Row],[Wingspan_m_total]],0)</f>
        <v>18</v>
      </c>
      <c r="L29" cm="1">
        <f t="array" ref="L29">ROUND(Tabelle5[b_Length]+Tabelle5[m_Length]*Aircrafts[[#This Row],[Length_m]],0)</f>
        <v>16</v>
      </c>
      <c r="M29" s="5" cm="1">
        <f t="array" ref="M29">ROUND(Aircrafts[[#This Row],[Wingspan_m_total_normalized]]*Parameter[Zoom],0)</f>
        <v>41</v>
      </c>
      <c r="N29" s="5" cm="1">
        <f t="array" ref="N29">ROUND(Aircrafts[[#This Row],[Length_m_normalized]]*Parameter[Zoom],0)</f>
        <v>36</v>
      </c>
      <c r="P29">
        <v>0.11</v>
      </c>
      <c r="Q29" cm="1">
        <f t="array" ref="Q29">ROUNDDOWN((WebGL[[#This Row],[Discrete_t_steps]]*WebGL_Parameter[fps]/WebGL_Parameter[n_Icons]-ROUNDDOWN(WebGL[[#This Row],[Discrete_t_steps]]*WebGL_Parameter[fps]/WebGL_Parameter[n_Icons],0))*WebGL_Parameter[n_Icons],0)</f>
        <v>1</v>
      </c>
    </row>
    <row r="30" spans="1:20" x14ac:dyDescent="0.3">
      <c r="A30" t="s">
        <v>59</v>
      </c>
      <c r="B30" s="4" t="s">
        <v>356</v>
      </c>
      <c r="C30" t="s">
        <v>352</v>
      </c>
      <c r="D30">
        <v>1</v>
      </c>
      <c r="E30" t="s">
        <v>60</v>
      </c>
      <c r="F30">
        <v>80.7</v>
      </c>
      <c r="H30">
        <v>74.400000000000006</v>
      </c>
      <c r="I30">
        <f>ROUND(IF(ISBLANK(Aircrafts[[#This Row],[Wingspan_ft_with_winglets_sharklets]]),Aircrafts[[#This Row],[Wingspan_ft_without_winglets_sharklets]],Aircrafts[[#This Row],[Wingspan_ft_with_winglets_sharklets]])/3.28,0)</f>
        <v>25</v>
      </c>
      <c r="J30">
        <f>ROUND(Aircrafts[[#This Row],[Length_ft]]/3.28,0)</f>
        <v>23</v>
      </c>
      <c r="K30" cm="1">
        <f t="array" ref="K30">ROUND(Interpolation[b_Wingspan]+Interpolation[m_Wingspan]*Aircrafts[[#This Row],[Wingspan_m_total]],0)</f>
        <v>21</v>
      </c>
      <c r="L30" cm="1">
        <f t="array" ref="L30">ROUND(Tabelle5[b_Length]+Tabelle5[m_Length]*Aircrafts[[#This Row],[Length_m]],0)</f>
        <v>20</v>
      </c>
      <c r="M30" s="5" cm="1">
        <f t="array" ref="M30">ROUND(Aircrafts[[#This Row],[Wingspan_m_total_normalized]]*Parameter[Zoom],0)</f>
        <v>47</v>
      </c>
      <c r="N30" s="5" cm="1">
        <f t="array" ref="N30">ROUND(Aircrafts[[#This Row],[Length_m_normalized]]*Parameter[Zoom],0)</f>
        <v>45</v>
      </c>
      <c r="P30">
        <v>0.12</v>
      </c>
      <c r="Q30" cm="1">
        <f t="array" ref="Q30">ROUNDDOWN((WebGL[[#This Row],[Discrete_t_steps]]*WebGL_Parameter[fps]/WebGL_Parameter[n_Icons]-ROUNDDOWN(WebGL[[#This Row],[Discrete_t_steps]]*WebGL_Parameter[fps]/WebGL_Parameter[n_Icons],0))*WebGL_Parameter[n_Icons],0)</f>
        <v>1</v>
      </c>
    </row>
    <row r="31" spans="1:20" x14ac:dyDescent="0.3">
      <c r="A31" t="s">
        <v>61</v>
      </c>
      <c r="B31" s="4" t="s">
        <v>357</v>
      </c>
      <c r="C31" t="s">
        <v>352</v>
      </c>
      <c r="D31">
        <v>1</v>
      </c>
      <c r="E31" t="s">
        <v>62</v>
      </c>
      <c r="F31">
        <v>88.8</v>
      </c>
      <c r="H31">
        <v>89.1</v>
      </c>
      <c r="I31">
        <f>ROUND(IF(ISBLANK(Aircrafts[[#This Row],[Wingspan_ft_with_winglets_sharklets]]),Aircrafts[[#This Row],[Wingspan_ft_without_winglets_sharklets]],Aircrafts[[#This Row],[Wingspan_ft_with_winglets_sharklets]])/3.28,0)</f>
        <v>27</v>
      </c>
      <c r="J31">
        <f>ROUND(Aircrafts[[#This Row],[Length_ft]]/3.28,0)</f>
        <v>27</v>
      </c>
      <c r="K31" cm="1">
        <f t="array" ref="K31">ROUND(Interpolation[b_Wingspan]+Interpolation[m_Wingspan]*Aircrafts[[#This Row],[Wingspan_m_total]],0)</f>
        <v>21</v>
      </c>
      <c r="L31" cm="1">
        <f t="array" ref="L31">ROUND(Tabelle5[b_Length]+Tabelle5[m_Length]*Aircrafts[[#This Row],[Length_m]],0)</f>
        <v>22</v>
      </c>
      <c r="M31" s="5" cm="1">
        <f t="array" ref="M31">ROUND(Aircrafts[[#This Row],[Wingspan_m_total_normalized]]*Parameter[Zoom],0)</f>
        <v>47</v>
      </c>
      <c r="N31" s="5" cm="1">
        <f t="array" ref="N31">ROUND(Aircrafts[[#This Row],[Length_m_normalized]]*Parameter[Zoom],0)</f>
        <v>50</v>
      </c>
      <c r="P31">
        <v>0.13</v>
      </c>
      <c r="Q31" cm="1">
        <f t="array" ref="Q31">ROUNDDOWN((WebGL[[#This Row],[Discrete_t_steps]]*WebGL_Parameter[fps]/WebGL_Parameter[n_Icons]-ROUNDDOWN(WebGL[[#This Row],[Discrete_t_steps]]*WebGL_Parameter[fps]/WebGL_Parameter[n_Icons],0))*WebGL_Parameter[n_Icons],0)</f>
        <v>1</v>
      </c>
    </row>
    <row r="32" spans="1:20" x14ac:dyDescent="0.3">
      <c r="A32" t="s">
        <v>63</v>
      </c>
      <c r="B32" s="4" t="s">
        <v>63</v>
      </c>
      <c r="C32" t="s">
        <v>354</v>
      </c>
      <c r="D32">
        <v>-1</v>
      </c>
      <c r="E32" t="s">
        <v>64</v>
      </c>
      <c r="F32">
        <v>46</v>
      </c>
      <c r="H32">
        <v>44.3</v>
      </c>
      <c r="I32">
        <f>ROUND(IF(ISBLANK(Aircrafts[[#This Row],[Wingspan_ft_with_winglets_sharklets]]),Aircrafts[[#This Row],[Wingspan_ft_without_winglets_sharklets]],Aircrafts[[#This Row],[Wingspan_ft_with_winglets_sharklets]])/3.28,0)</f>
        <v>14</v>
      </c>
      <c r="J32">
        <f>ROUND(Aircrafts[[#This Row],[Length_ft]]/3.28,0)</f>
        <v>14</v>
      </c>
      <c r="K32" cm="1">
        <f t="array" ref="K32">ROUND(Interpolation[b_Wingspan]+Interpolation[m_Wingspan]*Aircrafts[[#This Row],[Wingspan_m_total]],0)</f>
        <v>17</v>
      </c>
      <c r="L32" cm="1">
        <f t="array" ref="L32">ROUND(Tabelle5[b_Length]+Tabelle5[m_Length]*Aircrafts[[#This Row],[Length_m]],0)</f>
        <v>18</v>
      </c>
      <c r="M32" s="5" cm="1">
        <f t="array" ref="M32">ROUND(Aircrafts[[#This Row],[Wingspan_m_total_normalized]]*Parameter[Zoom],0)</f>
        <v>38</v>
      </c>
      <c r="N32" s="5" cm="1">
        <f t="array" ref="N32">ROUND(Aircrafts[[#This Row],[Length_m_normalized]]*Parameter[Zoom],0)</f>
        <v>41</v>
      </c>
      <c r="P32">
        <v>0.14000000000000001</v>
      </c>
      <c r="Q32" cm="1">
        <f t="array" ref="Q32">ROUNDDOWN((WebGL[[#This Row],[Discrete_t_steps]]*WebGL_Parameter[fps]/WebGL_Parameter[n_Icons]-ROUNDDOWN(WebGL[[#This Row],[Discrete_t_steps]]*WebGL_Parameter[fps]/WebGL_Parameter[n_Icons],0))*WebGL_Parameter[n_Icons],0)</f>
        <v>1</v>
      </c>
    </row>
    <row r="33" spans="1:17" x14ac:dyDescent="0.3">
      <c r="A33" s="1" t="s">
        <v>65</v>
      </c>
      <c r="B33" s="4" t="s">
        <v>65</v>
      </c>
      <c r="C33" t="s">
        <v>354</v>
      </c>
      <c r="D33">
        <v>-1</v>
      </c>
      <c r="E33" t="s">
        <v>66</v>
      </c>
      <c r="F33">
        <v>58</v>
      </c>
      <c r="H33">
        <v>57.7</v>
      </c>
      <c r="I33">
        <f>ROUND(IF(ISBLANK(Aircrafts[[#This Row],[Wingspan_ft_with_winglets_sharklets]]),Aircrafts[[#This Row],[Wingspan_ft_without_winglets_sharklets]],Aircrafts[[#This Row],[Wingspan_ft_with_winglets_sharklets]])/3.28,0)</f>
        <v>18</v>
      </c>
      <c r="J33">
        <f>ROUND(Aircrafts[[#This Row],[Length_ft]]/3.28,0)</f>
        <v>18</v>
      </c>
      <c r="K33" cm="1">
        <f t="array" ref="K33">ROUND(Interpolation[b_Wingspan]+Interpolation[m_Wingspan]*Aircrafts[[#This Row],[Wingspan_m_total]],0)</f>
        <v>18</v>
      </c>
      <c r="L33" cm="1">
        <f t="array" ref="L33">ROUND(Tabelle5[b_Length]+Tabelle5[m_Length]*Aircrafts[[#This Row],[Length_m]],0)</f>
        <v>19</v>
      </c>
      <c r="M33" s="5" cm="1">
        <f t="array" ref="M33">ROUND(Aircrafts[[#This Row],[Wingspan_m_total_normalized]]*Parameter[Zoom],0)</f>
        <v>41</v>
      </c>
      <c r="N33" s="5" cm="1">
        <f t="array" ref="N33">ROUND(Aircrafts[[#This Row],[Length_m_normalized]]*Parameter[Zoom],0)</f>
        <v>43</v>
      </c>
      <c r="P33">
        <v>0.15</v>
      </c>
      <c r="Q33" cm="1">
        <f t="array" ref="Q33">ROUNDDOWN((WebGL[[#This Row],[Discrete_t_steps]]*WebGL_Parameter[fps]/WebGL_Parameter[n_Icons]-ROUNDDOWN(WebGL[[#This Row],[Discrete_t_steps]]*WebGL_Parameter[fps]/WebGL_Parameter[n_Icons],0))*WebGL_Parameter[n_Icons],0)</f>
        <v>1</v>
      </c>
    </row>
    <row r="34" spans="1:17" x14ac:dyDescent="0.3">
      <c r="A34" t="s">
        <v>67</v>
      </c>
      <c r="B34" s="4" t="s">
        <v>67</v>
      </c>
      <c r="C34" t="s">
        <v>353</v>
      </c>
      <c r="D34">
        <v>1</v>
      </c>
      <c r="E34" t="s">
        <v>68</v>
      </c>
      <c r="F34">
        <v>172</v>
      </c>
      <c r="H34">
        <v>69</v>
      </c>
      <c r="I34">
        <f>ROUND(IF(ISBLANK(Aircrafts[[#This Row],[Wingspan_ft_with_winglets_sharklets]]),Aircrafts[[#This Row],[Wingspan_ft_without_winglets_sharklets]],Aircrafts[[#This Row],[Wingspan_ft_with_winglets_sharklets]])/3.28,0)</f>
        <v>52</v>
      </c>
      <c r="J34">
        <f>ROUND(Aircrafts[[#This Row],[Length_ft]]/3.28,0)</f>
        <v>21</v>
      </c>
      <c r="K34" cm="1">
        <f t="array" ref="K34">ROUND(Interpolation[b_Wingspan]+Interpolation[m_Wingspan]*Aircrafts[[#This Row],[Wingspan_m_total]],0)</f>
        <v>29</v>
      </c>
      <c r="L34" cm="1">
        <f t="array" ref="L34">ROUND(Tabelle5[b_Length]+Tabelle5[m_Length]*Aircrafts[[#This Row],[Length_m]],0)</f>
        <v>20</v>
      </c>
      <c r="M34" s="5" cm="1">
        <f t="array" ref="M34">ROUND(Aircrafts[[#This Row],[Wingspan_m_total_normalized]]*Parameter[Zoom],0)</f>
        <v>65</v>
      </c>
      <c r="N34" s="5" cm="1">
        <f t="array" ref="N34">ROUND(Aircrafts[[#This Row],[Length_m_normalized]]*Parameter[Zoom],0)</f>
        <v>45</v>
      </c>
      <c r="P34">
        <v>0.16</v>
      </c>
      <c r="Q34" cm="1">
        <f t="array" ref="Q34">ROUNDDOWN((WebGL[[#This Row],[Discrete_t_steps]]*WebGL_Parameter[fps]/WebGL_Parameter[n_Icons]-ROUNDDOWN(WebGL[[#This Row],[Discrete_t_steps]]*WebGL_Parameter[fps]/WebGL_Parameter[n_Icons],0))*WebGL_Parameter[n_Icons],0)</f>
        <v>1</v>
      </c>
    </row>
    <row r="35" spans="1:17" x14ac:dyDescent="0.3">
      <c r="A35" t="s">
        <v>69</v>
      </c>
      <c r="B35" s="4" t="s">
        <v>360</v>
      </c>
      <c r="C35" t="s">
        <v>354</v>
      </c>
      <c r="D35">
        <v>1</v>
      </c>
      <c r="E35" t="s">
        <v>70</v>
      </c>
      <c r="F35">
        <v>57.9</v>
      </c>
      <c r="H35">
        <v>46.7</v>
      </c>
      <c r="I35">
        <f>ROUND(IF(ISBLANK(Aircrafts[[#This Row],[Wingspan_ft_with_winglets_sharklets]]),Aircrafts[[#This Row],[Wingspan_ft_without_winglets_sharklets]],Aircrafts[[#This Row],[Wingspan_ft_with_winglets_sharklets]])/3.28,0)</f>
        <v>18</v>
      </c>
      <c r="J35">
        <f>ROUND(Aircrafts[[#This Row],[Length_ft]]/3.28,0)</f>
        <v>14</v>
      </c>
      <c r="K35" cm="1">
        <f t="array" ref="K35">ROUND(Interpolation[b_Wingspan]+Interpolation[m_Wingspan]*Aircrafts[[#This Row],[Wingspan_m_total]],0)</f>
        <v>18</v>
      </c>
      <c r="L35" cm="1">
        <f t="array" ref="L35">ROUND(Tabelle5[b_Length]+Tabelle5[m_Length]*Aircrafts[[#This Row],[Length_m]],0)</f>
        <v>18</v>
      </c>
      <c r="M35" s="5" cm="1">
        <f t="array" ref="M35">ROUND(Aircrafts[[#This Row],[Wingspan_m_total_normalized]]*Parameter[Zoom],0)</f>
        <v>41</v>
      </c>
      <c r="N35" s="5" cm="1">
        <f t="array" ref="N35">ROUND(Aircrafts[[#This Row],[Length_m_normalized]]*Parameter[Zoom],0)</f>
        <v>41</v>
      </c>
      <c r="P35">
        <v>0.17</v>
      </c>
      <c r="Q35" cm="1">
        <f t="array" ref="Q35">ROUNDDOWN((WebGL[[#This Row],[Discrete_t_steps]]*WebGL_Parameter[fps]/WebGL_Parameter[n_Icons]-ROUNDDOWN(WebGL[[#This Row],[Discrete_t_steps]]*WebGL_Parameter[fps]/WebGL_Parameter[n_Icons],0))*WebGL_Parameter[n_Icons],0)</f>
        <v>2</v>
      </c>
    </row>
    <row r="36" spans="1:17" x14ac:dyDescent="0.3">
      <c r="A36" t="s">
        <v>74</v>
      </c>
      <c r="B36" s="4" t="s">
        <v>74</v>
      </c>
      <c r="C36" t="s">
        <v>352</v>
      </c>
      <c r="D36">
        <v>1</v>
      </c>
      <c r="E36" t="s">
        <v>75</v>
      </c>
      <c r="F36">
        <v>86.4</v>
      </c>
      <c r="H36">
        <v>85.9</v>
      </c>
      <c r="I36">
        <f>ROUND(IF(ISBLANK(Aircrafts[[#This Row],[Wingspan_ft_with_winglets_sharklets]]),Aircrafts[[#This Row],[Wingspan_ft_without_winglets_sharklets]],Aircrafts[[#This Row],[Wingspan_ft_with_winglets_sharklets]])/3.28,0)</f>
        <v>26</v>
      </c>
      <c r="J36">
        <f>ROUND(Aircrafts[[#This Row],[Length_ft]]/3.28,0)</f>
        <v>26</v>
      </c>
      <c r="K36" cm="1">
        <f t="array" ref="K36">ROUND(Interpolation[b_Wingspan]+Interpolation[m_Wingspan]*Aircrafts[[#This Row],[Wingspan_m_total]],0)</f>
        <v>21</v>
      </c>
      <c r="L36" cm="1">
        <f t="array" ref="L36">ROUND(Tabelle5[b_Length]+Tabelle5[m_Length]*Aircrafts[[#This Row],[Length_m]],0)</f>
        <v>21</v>
      </c>
      <c r="M36" s="5" cm="1">
        <f t="array" ref="M36">ROUND(Aircrafts[[#This Row],[Wingspan_m_total_normalized]]*Parameter[Zoom],0)</f>
        <v>47</v>
      </c>
      <c r="N36" s="5" cm="1">
        <f t="array" ref="N36">ROUND(Aircrafts[[#This Row],[Length_m_normalized]]*Parameter[Zoom],0)</f>
        <v>47</v>
      </c>
      <c r="P36">
        <v>0.18</v>
      </c>
      <c r="Q36" cm="1">
        <f t="array" ref="Q36">ROUNDDOWN((WebGL[[#This Row],[Discrete_t_steps]]*WebGL_Parameter[fps]/WebGL_Parameter[n_Icons]-ROUNDDOWN(WebGL[[#This Row],[Discrete_t_steps]]*WebGL_Parameter[fps]/WebGL_Parameter[n_Icons],0))*WebGL_Parameter[n_Icons],0)</f>
        <v>2</v>
      </c>
    </row>
    <row r="37" spans="1:17" x14ac:dyDescent="0.3">
      <c r="A37" t="s">
        <v>418</v>
      </c>
      <c r="B37" s="4" t="s">
        <v>420</v>
      </c>
      <c r="C37" t="s">
        <v>352</v>
      </c>
      <c r="D37">
        <v>1</v>
      </c>
      <c r="E37" t="s">
        <v>75</v>
      </c>
      <c r="F37">
        <v>86.4</v>
      </c>
      <c r="H37">
        <v>93.7</v>
      </c>
      <c r="I37">
        <f>ROUND(IF(ISBLANK(Aircrafts[[#This Row],[Wingspan_ft_with_winglets_sharklets]]),Aircrafts[[#This Row],[Wingspan_ft_without_winglets_sharklets]],Aircrafts[[#This Row],[Wingspan_ft_with_winglets_sharklets]])/3.28,0)</f>
        <v>26</v>
      </c>
      <c r="J37">
        <f>ROUND(Aircrafts[[#This Row],[Length_ft]]/3.28,0)</f>
        <v>29</v>
      </c>
      <c r="K37" cm="1">
        <f t="array" ref="K37">ROUND(Interpolation[b_Wingspan]+Interpolation[m_Wingspan]*Aircrafts[[#This Row],[Wingspan_m_total]],0)</f>
        <v>21</v>
      </c>
      <c r="L37" cm="1">
        <f t="array" ref="L37">ROUND(Tabelle5[b_Length]+Tabelle5[m_Length]*Aircrafts[[#This Row],[Length_m]],0)</f>
        <v>22</v>
      </c>
      <c r="M37" s="5" cm="1">
        <f t="array" ref="M37">ROUND(Aircrafts[[#This Row],[Wingspan_m_total_normalized]]*Parameter[Zoom],0)</f>
        <v>47</v>
      </c>
      <c r="N37" s="5" cm="1">
        <f t="array" ref="N37">ROUND(Aircrafts[[#This Row],[Length_m_normalized]]*Parameter[Zoom],0)</f>
        <v>50</v>
      </c>
      <c r="P37">
        <v>0.19</v>
      </c>
      <c r="Q37" cm="1">
        <f t="array" ref="Q37">ROUNDDOWN((WebGL[[#This Row],[Discrete_t_steps]]*WebGL_Parameter[fps]/WebGL_Parameter[n_Icons]-ROUNDDOWN(WebGL[[#This Row],[Discrete_t_steps]]*WebGL_Parameter[fps]/WebGL_Parameter[n_Icons],0))*WebGL_Parameter[n_Icons],0)</f>
        <v>2</v>
      </c>
    </row>
    <row r="38" spans="1:17" x14ac:dyDescent="0.3">
      <c r="A38" t="s">
        <v>417</v>
      </c>
      <c r="B38" s="4" t="s">
        <v>419</v>
      </c>
      <c r="C38" t="s">
        <v>352</v>
      </c>
      <c r="D38">
        <v>1</v>
      </c>
      <c r="E38" t="s">
        <v>75</v>
      </c>
      <c r="F38">
        <v>86.4</v>
      </c>
      <c r="H38">
        <v>102</v>
      </c>
      <c r="I38">
        <f>ROUND(IF(ISBLANK(Aircrafts[[#This Row],[Wingspan_ft_with_winglets_sharklets]]),Aircrafts[[#This Row],[Wingspan_ft_without_winglets_sharklets]],Aircrafts[[#This Row],[Wingspan_ft_with_winglets_sharklets]])/3.28,0)</f>
        <v>26</v>
      </c>
      <c r="J38">
        <f>ROUND(Aircrafts[[#This Row],[Length_ft]]/3.28,0)</f>
        <v>31</v>
      </c>
      <c r="K38" cm="1">
        <f t="array" ref="K38">ROUND(Interpolation[b_Wingspan]+Interpolation[m_Wingspan]*Aircrafts[[#This Row],[Wingspan_m_total]],0)</f>
        <v>21</v>
      </c>
      <c r="L38" cm="1">
        <f t="array" ref="L38">ROUND(Tabelle5[b_Length]+Tabelle5[m_Length]*Aircrafts[[#This Row],[Length_m]],0)</f>
        <v>23</v>
      </c>
      <c r="M38" s="5" cm="1">
        <f t="array" ref="M38">ROUND(Aircrafts[[#This Row],[Wingspan_m_total_normalized]]*Parameter[Zoom],0)</f>
        <v>47</v>
      </c>
      <c r="N38" s="5" cm="1">
        <f t="array" ref="N38">ROUND(Aircrafts[[#This Row],[Length_m_normalized]]*Parameter[Zoom],0)</f>
        <v>52</v>
      </c>
      <c r="P38">
        <v>0.2</v>
      </c>
      <c r="Q38" cm="1">
        <f t="array" ref="Q38">ROUNDDOWN((WebGL[[#This Row],[Discrete_t_steps]]*WebGL_Parameter[fps]/WebGL_Parameter[n_Icons]-ROUNDDOWN(WebGL[[#This Row],[Discrete_t_steps]]*WebGL_Parameter[fps]/WebGL_Parameter[n_Icons],0))*WebGL_Parameter[n_Icons],0)</f>
        <v>2</v>
      </c>
    </row>
    <row r="39" spans="1:17" x14ac:dyDescent="0.3">
      <c r="A39" t="s">
        <v>76</v>
      </c>
      <c r="B39" s="4" t="s">
        <v>76</v>
      </c>
      <c r="C39" t="s">
        <v>353</v>
      </c>
      <c r="D39">
        <v>1</v>
      </c>
      <c r="E39" t="s">
        <v>77</v>
      </c>
      <c r="F39">
        <v>185</v>
      </c>
      <c r="H39">
        <v>160.9</v>
      </c>
      <c r="I39">
        <f>ROUND(IF(ISBLANK(Aircrafts[[#This Row],[Wingspan_ft_with_winglets_sharklets]]),Aircrafts[[#This Row],[Wingspan_ft_without_winglets_sharklets]],Aircrafts[[#This Row],[Wingspan_ft_with_winglets_sharklets]])/3.28,0)</f>
        <v>56</v>
      </c>
      <c r="J39">
        <f>ROUND(Aircrafts[[#This Row],[Length_ft]]/3.28,0)</f>
        <v>49</v>
      </c>
      <c r="K39" cm="1">
        <f t="array" ref="K39">ROUND(Interpolation[b_Wingspan]+Interpolation[m_Wingspan]*Aircrafts[[#This Row],[Wingspan_m_total]],0)</f>
        <v>30</v>
      </c>
      <c r="L39" cm="1">
        <f t="array" ref="L39">ROUND(Tabelle5[b_Length]+Tabelle5[m_Length]*Aircrafts[[#This Row],[Length_m]],0)</f>
        <v>29</v>
      </c>
      <c r="M39" s="5" cm="1">
        <f t="array" ref="M39">ROUND(Aircrafts[[#This Row],[Wingspan_m_total_normalized]]*Parameter[Zoom],0)</f>
        <v>68</v>
      </c>
      <c r="N39" s="5" cm="1">
        <f t="array" ref="N39">ROUND(Aircrafts[[#This Row],[Length_m_normalized]]*Parameter[Zoom],0)</f>
        <v>65</v>
      </c>
      <c r="P39">
        <v>0.21</v>
      </c>
      <c r="Q39" s="5" cm="1">
        <f t="array" ref="Q39">ROUNDDOWN((WebGL[[#This Row],[Discrete_t_steps]]*WebGL_Parameter[fps]/WebGL_Parameter[n_Icons]-ROUNDDOWN(WebGL[[#This Row],[Discrete_t_steps]]*WebGL_Parameter[fps]/WebGL_Parameter[n_Icons],0))*WebGL_Parameter[n_Icons],0)</f>
        <v>2</v>
      </c>
    </row>
    <row r="40" spans="1:17" x14ac:dyDescent="0.3">
      <c r="A40" t="s">
        <v>78</v>
      </c>
      <c r="B40" s="4" t="s">
        <v>78</v>
      </c>
      <c r="C40" t="s">
        <v>352</v>
      </c>
      <c r="D40">
        <v>-1</v>
      </c>
      <c r="E40" t="s">
        <v>79</v>
      </c>
      <c r="F40">
        <v>145.80000000000001</v>
      </c>
      <c r="H40">
        <v>152.9</v>
      </c>
      <c r="I40">
        <f>ROUND(IF(ISBLANK(Aircrafts[[#This Row],[Wingspan_ft_with_winglets_sharklets]]),Aircrafts[[#This Row],[Wingspan_ft_without_winglets_sharklets]],Aircrafts[[#This Row],[Wingspan_ft_with_winglets_sharklets]])/3.28,0)</f>
        <v>44</v>
      </c>
      <c r="J40">
        <f>ROUND(Aircrafts[[#This Row],[Length_ft]]/3.28,0)</f>
        <v>47</v>
      </c>
      <c r="K40" cm="1">
        <f t="array" ref="K40">ROUND(Interpolation[b_Wingspan]+Interpolation[m_Wingspan]*Aircrafts[[#This Row],[Wingspan_m_total]],0)</f>
        <v>26</v>
      </c>
      <c r="L40" cm="1">
        <f t="array" ref="L40">ROUND(Tabelle5[b_Length]+Tabelle5[m_Length]*Aircrafts[[#This Row],[Length_m]],0)</f>
        <v>28</v>
      </c>
      <c r="M40" s="5" cm="1">
        <f t="array" ref="M40">ROUND(Aircrafts[[#This Row],[Wingspan_m_total_normalized]]*Parameter[Zoom],0)</f>
        <v>59</v>
      </c>
      <c r="N40" s="5" cm="1">
        <f t="array" ref="N40">ROUND(Aircrafts[[#This Row],[Length_m_normalized]]*Parameter[Zoom],0)</f>
        <v>63</v>
      </c>
      <c r="P40">
        <v>0.22</v>
      </c>
      <c r="Q40" s="5" cm="1">
        <f t="array" ref="Q40">ROUNDDOWN((WebGL[[#This Row],[Discrete_t_steps]]*WebGL_Parameter[fps]/WebGL_Parameter[n_Icons]-ROUNDDOWN(WebGL[[#This Row],[Discrete_t_steps]]*WebGL_Parameter[fps]/WebGL_Parameter[n_Icons],0))*WebGL_Parameter[n_Icons],0)</f>
        <v>2</v>
      </c>
    </row>
    <row r="41" spans="1:17" x14ac:dyDescent="0.3">
      <c r="A41" t="s">
        <v>80</v>
      </c>
      <c r="B41" s="4" t="s">
        <v>80</v>
      </c>
      <c r="C41" t="s">
        <v>352</v>
      </c>
      <c r="D41">
        <v>-1</v>
      </c>
      <c r="E41" t="s">
        <v>81</v>
      </c>
      <c r="F41">
        <v>93.3</v>
      </c>
      <c r="H41">
        <v>124</v>
      </c>
      <c r="I41">
        <f>ROUND(IF(ISBLANK(Aircrafts[[#This Row],[Wingspan_ft_with_winglets_sharklets]]),Aircrafts[[#This Row],[Wingspan_ft_without_winglets_sharklets]],Aircrafts[[#This Row],[Wingspan_ft_with_winglets_sharklets]])/3.28,0)</f>
        <v>28</v>
      </c>
      <c r="J41">
        <f>ROUND(Aircrafts[[#This Row],[Length_ft]]/3.28,0)</f>
        <v>38</v>
      </c>
      <c r="K41" cm="1">
        <f t="array" ref="K41">ROUND(Interpolation[b_Wingspan]+Interpolation[m_Wingspan]*Aircrafts[[#This Row],[Wingspan_m_total]],0)</f>
        <v>21</v>
      </c>
      <c r="L41" cm="1">
        <f t="array" ref="L41">ROUND(Tabelle5[b_Length]+Tabelle5[m_Length]*Aircrafts[[#This Row],[Length_m]],0)</f>
        <v>25</v>
      </c>
      <c r="M41" s="5" cm="1">
        <f t="array" ref="M41">ROUND(Aircrafts[[#This Row],[Wingspan_m_total_normalized]]*Parameter[Zoom],0)</f>
        <v>47</v>
      </c>
      <c r="N41" s="5" cm="1">
        <f t="array" ref="N41">ROUND(Aircrafts[[#This Row],[Length_m_normalized]]*Parameter[Zoom],0)</f>
        <v>56</v>
      </c>
      <c r="P41">
        <v>0.23</v>
      </c>
      <c r="Q41" s="5" cm="1">
        <f t="array" ref="Q41">ROUNDDOWN((WebGL[[#This Row],[Discrete_t_steps]]*WebGL_Parameter[fps]/WebGL_Parameter[n_Icons]-ROUNDDOWN(WebGL[[#This Row],[Discrete_t_steps]]*WebGL_Parameter[fps]/WebGL_Parameter[n_Icons],0))*WebGL_Parameter[n_Icons],0)</f>
        <v>2</v>
      </c>
    </row>
    <row r="42" spans="1:17" x14ac:dyDescent="0.3">
      <c r="A42" t="s">
        <v>82</v>
      </c>
      <c r="B42" s="4" t="s">
        <v>82</v>
      </c>
      <c r="C42" t="s">
        <v>352</v>
      </c>
      <c r="D42">
        <v>-1</v>
      </c>
      <c r="E42" t="s">
        <v>83</v>
      </c>
      <c r="F42">
        <v>108</v>
      </c>
      <c r="H42">
        <v>133.19999999999999</v>
      </c>
      <c r="I42">
        <f>ROUND(IF(ISBLANK(Aircrafts[[#This Row],[Wingspan_ft_with_winglets_sharklets]]),Aircrafts[[#This Row],[Wingspan_ft_without_winglets_sharklets]],Aircrafts[[#This Row],[Wingspan_ft_with_winglets_sharklets]])/3.28,0)</f>
        <v>33</v>
      </c>
      <c r="J42">
        <f>ROUND(Aircrafts[[#This Row],[Length_ft]]/3.28,0)</f>
        <v>41</v>
      </c>
      <c r="K42" cm="1">
        <f t="array" ref="K42">ROUND(Interpolation[b_Wingspan]+Interpolation[m_Wingspan]*Aircrafts[[#This Row],[Wingspan_m_total]],0)</f>
        <v>23</v>
      </c>
      <c r="L42" cm="1">
        <f t="array" ref="L42">ROUND(Tabelle5[b_Length]+Tabelle5[m_Length]*Aircrafts[[#This Row],[Length_m]],0)</f>
        <v>26</v>
      </c>
      <c r="M42" s="5" cm="1">
        <f t="array" ref="M42">ROUND(Aircrafts[[#This Row],[Wingspan_m_total_normalized]]*Parameter[Zoom],0)</f>
        <v>52</v>
      </c>
      <c r="N42" s="5" cm="1">
        <f t="array" ref="N42">ROUND(Aircrafts[[#This Row],[Length_m_normalized]]*Parameter[Zoom],0)</f>
        <v>59</v>
      </c>
      <c r="P42">
        <v>0.24</v>
      </c>
      <c r="Q42" s="5" cm="1">
        <f t="array" ref="Q42">ROUNDDOWN((WebGL[[#This Row],[Discrete_t_steps]]*WebGL_Parameter[fps]/WebGL_Parameter[n_Icons]-ROUNDDOWN(WebGL[[#This Row],[Discrete_t_steps]]*WebGL_Parameter[fps]/WebGL_Parameter[n_Icons],0))*WebGL_Parameter[n_Icons],0)</f>
        <v>2</v>
      </c>
    </row>
    <row r="43" spans="1:17" x14ac:dyDescent="0.3">
      <c r="A43" t="s">
        <v>84</v>
      </c>
      <c r="B43" s="4" t="s">
        <v>84</v>
      </c>
      <c r="C43" t="s">
        <v>352</v>
      </c>
      <c r="D43">
        <v>-1</v>
      </c>
      <c r="E43" t="s">
        <v>85</v>
      </c>
      <c r="F43">
        <v>108</v>
      </c>
      <c r="G43">
        <v>109.3</v>
      </c>
      <c r="H43">
        <v>153.19999999999999</v>
      </c>
      <c r="I43">
        <f>ROUND(IF(ISBLANK(Aircrafts[[#This Row],[Wingspan_ft_with_winglets_sharklets]]),Aircrafts[[#This Row],[Wingspan_ft_without_winglets_sharklets]],Aircrafts[[#This Row],[Wingspan_ft_with_winglets_sharklets]])/3.28,0)</f>
        <v>33</v>
      </c>
      <c r="J43">
        <f>ROUND(Aircrafts[[#This Row],[Length_ft]]/3.28,0)</f>
        <v>47</v>
      </c>
      <c r="K43" cm="1">
        <f t="array" ref="K43">ROUND(Interpolation[b_Wingspan]+Interpolation[m_Wingspan]*Aircrafts[[#This Row],[Wingspan_m_total]],0)</f>
        <v>23</v>
      </c>
      <c r="L43" cm="1">
        <f t="array" ref="L43">ROUND(Tabelle5[b_Length]+Tabelle5[m_Length]*Aircrafts[[#This Row],[Length_m]],0)</f>
        <v>28</v>
      </c>
      <c r="M43" s="5" cm="1">
        <f t="array" ref="M43">ROUND(Aircrafts[[#This Row],[Wingspan_m_total_normalized]]*Parameter[Zoom],0)</f>
        <v>52</v>
      </c>
      <c r="N43" s="5" cm="1">
        <f t="array" ref="N43">ROUND(Aircrafts[[#This Row],[Length_m_normalized]]*Parameter[Zoom],0)</f>
        <v>63</v>
      </c>
      <c r="P43">
        <v>0.25</v>
      </c>
      <c r="Q43" s="5" cm="1">
        <f t="array" ref="Q43">ROUNDDOWN((WebGL[[#This Row],[Discrete_t_steps]]*WebGL_Parameter[fps]/WebGL_Parameter[n_Icons]-ROUNDDOWN(WebGL[[#This Row],[Discrete_t_steps]]*WebGL_Parameter[fps]/WebGL_Parameter[n_Icons],0))*WebGL_Parameter[n_Icons],0)</f>
        <v>3</v>
      </c>
    </row>
    <row r="44" spans="1:17" x14ac:dyDescent="0.3">
      <c r="A44" t="s">
        <v>86</v>
      </c>
      <c r="B44" s="4" t="s">
        <v>361</v>
      </c>
      <c r="C44" t="s">
        <v>352</v>
      </c>
      <c r="D44">
        <v>-1</v>
      </c>
      <c r="E44" t="s">
        <v>87</v>
      </c>
      <c r="F44">
        <v>93</v>
      </c>
      <c r="H44">
        <v>100.2</v>
      </c>
      <c r="I44">
        <f>ROUND(IF(ISBLANK(Aircrafts[[#This Row],[Wingspan_ft_with_winglets_sharklets]]),Aircrafts[[#This Row],[Wingspan_ft_without_winglets_sharklets]],Aircrafts[[#This Row],[Wingspan_ft_with_winglets_sharklets]])/3.28,0)</f>
        <v>28</v>
      </c>
      <c r="J44">
        <f>ROUND(Aircrafts[[#This Row],[Length_ft]]/3.28,0)</f>
        <v>31</v>
      </c>
      <c r="K44" cm="1">
        <f t="array" ref="K44">ROUND(Interpolation[b_Wingspan]+Interpolation[m_Wingspan]*Aircrafts[[#This Row],[Wingspan_m_total]],0)</f>
        <v>21</v>
      </c>
      <c r="L44" cm="1">
        <f t="array" ref="L44">ROUND(Tabelle5[b_Length]+Tabelle5[m_Length]*Aircrafts[[#This Row],[Length_m]],0)</f>
        <v>23</v>
      </c>
      <c r="M44" s="5" cm="1">
        <f t="array" ref="M44">ROUND(Aircrafts[[#This Row],[Wingspan_m_total_normalized]]*Parameter[Zoom],0)</f>
        <v>47</v>
      </c>
      <c r="N44" s="5" cm="1">
        <f t="array" ref="N44">ROUND(Aircrafts[[#This Row],[Length_m_normalized]]*Parameter[Zoom],0)</f>
        <v>52</v>
      </c>
      <c r="P44">
        <v>0.26</v>
      </c>
      <c r="Q44" s="5" cm="1">
        <f t="array" ref="Q44">ROUNDDOWN((WebGL[[#This Row],[Discrete_t_steps]]*WebGL_Parameter[fps]/WebGL_Parameter[n_Icons]-ROUNDDOWN(WebGL[[#This Row],[Discrete_t_steps]]*WebGL_Parameter[fps]/WebGL_Parameter[n_Icons],0))*WebGL_Parameter[n_Icons],0)</f>
        <v>3</v>
      </c>
    </row>
    <row r="45" spans="1:17" x14ac:dyDescent="0.3">
      <c r="A45" t="s">
        <v>88</v>
      </c>
      <c r="B45" s="4" t="s">
        <v>362</v>
      </c>
      <c r="C45" t="s">
        <v>352</v>
      </c>
      <c r="D45">
        <v>1</v>
      </c>
      <c r="E45" t="s">
        <v>89</v>
      </c>
      <c r="F45">
        <v>94.8</v>
      </c>
      <c r="H45">
        <v>119.6</v>
      </c>
      <c r="I45">
        <f>ROUND(IF(ISBLANK(Aircrafts[[#This Row],[Wingspan_ft_with_winglets_sharklets]]),Aircrafts[[#This Row],[Wingspan_ft_without_winglets_sharklets]],Aircrafts[[#This Row],[Wingspan_ft_with_winglets_sharklets]])/3.28,0)</f>
        <v>29</v>
      </c>
      <c r="J45">
        <f>ROUND(Aircrafts[[#This Row],[Length_ft]]/3.28,0)</f>
        <v>36</v>
      </c>
      <c r="K45" cm="1">
        <f t="array" ref="K45">ROUND(Interpolation[b_Wingspan]+Interpolation[m_Wingspan]*Aircrafts[[#This Row],[Wingspan_m_total]],0)</f>
        <v>22</v>
      </c>
      <c r="L45" cm="1">
        <f t="array" ref="L45">ROUND(Tabelle5[b_Length]+Tabelle5[m_Length]*Aircrafts[[#This Row],[Length_m]],0)</f>
        <v>25</v>
      </c>
      <c r="M45" s="5" cm="1">
        <f t="array" ref="M45">ROUND(Aircrafts[[#This Row],[Wingspan_m_total_normalized]]*Parameter[Zoom],0)</f>
        <v>50</v>
      </c>
      <c r="N45" s="5" cm="1">
        <f t="array" ref="N45">ROUND(Aircrafts[[#This Row],[Length_m_normalized]]*Parameter[Zoom],0)</f>
        <v>56</v>
      </c>
      <c r="P45">
        <v>0.27</v>
      </c>
      <c r="Q45" s="5" cm="1">
        <f t="array" ref="Q45">ROUNDDOWN((WebGL[[#This Row],[Discrete_t_steps]]*WebGL_Parameter[fps]/WebGL_Parameter[n_Icons]-ROUNDDOWN(WebGL[[#This Row],[Discrete_t_steps]]*WebGL_Parameter[fps]/WebGL_Parameter[n_Icons],0))*WebGL_Parameter[n_Icons],0)</f>
        <v>3</v>
      </c>
    </row>
    <row r="46" spans="1:17" x14ac:dyDescent="0.3">
      <c r="A46" t="s">
        <v>90</v>
      </c>
      <c r="B46" s="4" t="s">
        <v>90</v>
      </c>
      <c r="C46" t="s">
        <v>352</v>
      </c>
      <c r="D46">
        <v>1</v>
      </c>
      <c r="E46" t="s">
        <v>91</v>
      </c>
      <c r="F46">
        <v>112.6</v>
      </c>
      <c r="G46">
        <v>117.4</v>
      </c>
      <c r="H46">
        <v>102.5</v>
      </c>
      <c r="I46">
        <f>ROUND(IF(ISBLANK(Aircrafts[[#This Row],[Wingspan_ft_with_winglets_sharklets]]),Aircrafts[[#This Row],[Wingspan_ft_without_winglets_sharklets]],Aircrafts[[#This Row],[Wingspan_ft_with_winglets_sharklets]])/3.28,0)</f>
        <v>36</v>
      </c>
      <c r="J46">
        <f>ROUND(Aircrafts[[#This Row],[Length_ft]]/3.28,0)</f>
        <v>31</v>
      </c>
      <c r="K46" cm="1">
        <f t="array" ref="K46">ROUND(Interpolation[b_Wingspan]+Interpolation[m_Wingspan]*Aircrafts[[#This Row],[Wingspan_m_total]],0)</f>
        <v>24</v>
      </c>
      <c r="L46" cm="1">
        <f t="array" ref="L46">ROUND(Tabelle5[b_Length]+Tabelle5[m_Length]*Aircrafts[[#This Row],[Length_m]],0)</f>
        <v>23</v>
      </c>
      <c r="M46" s="5" cm="1">
        <f t="array" ref="M46">ROUND(Aircrafts[[#This Row],[Wingspan_m_total_normalized]]*Parameter[Zoom],0)</f>
        <v>54</v>
      </c>
      <c r="N46" s="5" cm="1">
        <f t="array" ref="N46">ROUND(Aircrafts[[#This Row],[Length_m_normalized]]*Parameter[Zoom],0)</f>
        <v>52</v>
      </c>
      <c r="P46">
        <v>0.28000000000000003</v>
      </c>
      <c r="Q46" s="5" cm="1">
        <f t="array" ref="Q46">ROUNDDOWN((WebGL[[#This Row],[Discrete_t_steps]]*WebGL_Parameter[fps]/WebGL_Parameter[n_Icons]-ROUNDDOWN(WebGL[[#This Row],[Discrete_t_steps]]*WebGL_Parameter[fps]/WebGL_Parameter[n_Icons],0))*WebGL_Parameter[n_Icons],0)</f>
        <v>3</v>
      </c>
    </row>
    <row r="47" spans="1:17" x14ac:dyDescent="0.3">
      <c r="A47" t="s">
        <v>92</v>
      </c>
      <c r="B47" s="4" t="s">
        <v>363</v>
      </c>
      <c r="C47" t="s">
        <v>352</v>
      </c>
      <c r="D47">
        <v>1</v>
      </c>
      <c r="E47" t="s">
        <v>71</v>
      </c>
      <c r="F47">
        <v>117.8</v>
      </c>
      <c r="H47">
        <v>116.7</v>
      </c>
      <c r="I47">
        <f>ROUND(IF(ISBLANK(Aircrafts[[#This Row],[Wingspan_ft_with_winglets_sharklets]]),Aircrafts[[#This Row],[Wingspan_ft_without_winglets_sharklets]],Aircrafts[[#This Row],[Wingspan_ft_with_winglets_sharklets]])/3.28,0)</f>
        <v>36</v>
      </c>
      <c r="J47">
        <f>ROUND(Aircrafts[[#This Row],[Length_ft]]/3.28,0)</f>
        <v>36</v>
      </c>
      <c r="K47" cm="1">
        <f t="array" ref="K47">ROUND(Interpolation[b_Wingspan]+Interpolation[m_Wingspan]*Aircrafts[[#This Row],[Wingspan_m_total]],0)</f>
        <v>24</v>
      </c>
      <c r="L47" cm="1">
        <f t="array" ref="L47">ROUND(Tabelle5[b_Length]+Tabelle5[m_Length]*Aircrafts[[#This Row],[Length_m]],0)</f>
        <v>25</v>
      </c>
      <c r="M47" s="5" cm="1">
        <f t="array" ref="M47">ROUND(Aircrafts[[#This Row],[Wingspan_m_total_normalized]]*Parameter[Zoom],0)</f>
        <v>54</v>
      </c>
      <c r="N47" s="5" cm="1">
        <f t="array" ref="N47">ROUND(Aircrafts[[#This Row],[Length_m_normalized]]*Parameter[Zoom],0)</f>
        <v>56</v>
      </c>
      <c r="P47">
        <v>0.28999999999999998</v>
      </c>
      <c r="Q47" s="5" cm="1">
        <f t="array" ref="Q47">ROUNDDOWN((WebGL[[#This Row],[Discrete_t_steps]]*WebGL_Parameter[fps]/WebGL_Parameter[n_Icons]-ROUNDDOWN(WebGL[[#This Row],[Discrete_t_steps]]*WebGL_Parameter[fps]/WebGL_Parameter[n_Icons],0))*WebGL_Parameter[n_Icons],0)</f>
        <v>3</v>
      </c>
    </row>
    <row r="48" spans="1:17" x14ac:dyDescent="0.3">
      <c r="A48" t="s">
        <v>93</v>
      </c>
      <c r="B48" s="4" t="s">
        <v>364</v>
      </c>
      <c r="C48" t="s">
        <v>352</v>
      </c>
      <c r="D48">
        <v>1</v>
      </c>
      <c r="E48" t="s">
        <v>72</v>
      </c>
      <c r="F48">
        <v>117.8</v>
      </c>
      <c r="H48">
        <v>129.69999999999999</v>
      </c>
      <c r="I48">
        <f>ROUND(IF(ISBLANK(Aircrafts[[#This Row],[Wingspan_ft_with_winglets_sharklets]]),Aircrafts[[#This Row],[Wingspan_ft_without_winglets_sharklets]],Aircrafts[[#This Row],[Wingspan_ft_with_winglets_sharklets]])/3.28,0)</f>
        <v>36</v>
      </c>
      <c r="J48">
        <f>ROUND(Aircrafts[[#This Row],[Length_ft]]/3.28,0)</f>
        <v>40</v>
      </c>
      <c r="K48" cm="1">
        <f t="array" ref="K48">ROUND(Interpolation[b_Wingspan]+Interpolation[m_Wingspan]*Aircrafts[[#This Row],[Wingspan_m_total]],0)</f>
        <v>24</v>
      </c>
      <c r="L48" cm="1">
        <f t="array" ref="L48">ROUND(Tabelle5[b_Length]+Tabelle5[m_Length]*Aircrafts[[#This Row],[Length_m]],0)</f>
        <v>26</v>
      </c>
      <c r="M48" s="5" cm="1">
        <f t="array" ref="M48">ROUND(Aircrafts[[#This Row],[Wingspan_m_total_normalized]]*Parameter[Zoom],0)</f>
        <v>54</v>
      </c>
      <c r="N48" s="5" cm="1">
        <f t="array" ref="N48">ROUND(Aircrafts[[#This Row],[Length_m_normalized]]*Parameter[Zoom],0)</f>
        <v>59</v>
      </c>
      <c r="P48">
        <v>0.3</v>
      </c>
      <c r="Q48" s="5" cm="1">
        <f t="array" ref="Q48">ROUNDDOWN((WebGL[[#This Row],[Discrete_t_steps]]*WebGL_Parameter[fps]/WebGL_Parameter[n_Icons]-ROUNDDOWN(WebGL[[#This Row],[Discrete_t_steps]]*WebGL_Parameter[fps]/WebGL_Parameter[n_Icons],0))*WebGL_Parameter[n_Icons],0)</f>
        <v>3</v>
      </c>
    </row>
    <row r="49" spans="1:17" x14ac:dyDescent="0.3">
      <c r="A49" t="s">
        <v>94</v>
      </c>
      <c r="B49" s="4" t="s">
        <v>365</v>
      </c>
      <c r="C49" t="s">
        <v>352</v>
      </c>
      <c r="D49">
        <v>1</v>
      </c>
      <c r="E49" t="s">
        <v>73</v>
      </c>
      <c r="F49">
        <v>117.8</v>
      </c>
      <c r="H49">
        <v>138.30000000000001</v>
      </c>
      <c r="I49">
        <f>ROUND(IF(ISBLANK(Aircrafts[[#This Row],[Wingspan_ft_with_winglets_sharklets]]),Aircrafts[[#This Row],[Wingspan_ft_without_winglets_sharklets]],Aircrafts[[#This Row],[Wingspan_ft_with_winglets_sharklets]])/3.28,0)</f>
        <v>36</v>
      </c>
      <c r="J49">
        <f>ROUND(Aircrafts[[#This Row],[Length_ft]]/3.28,0)</f>
        <v>42</v>
      </c>
      <c r="K49" cm="1">
        <f t="array" ref="K49">ROUND(Interpolation[b_Wingspan]+Interpolation[m_Wingspan]*Aircrafts[[#This Row],[Wingspan_m_total]],0)</f>
        <v>24</v>
      </c>
      <c r="L49" cm="1">
        <f t="array" ref="L49">ROUND(Tabelle5[b_Length]+Tabelle5[m_Length]*Aircrafts[[#This Row],[Length_m]],0)</f>
        <v>27</v>
      </c>
      <c r="M49" s="5" cm="1">
        <f t="array" ref="M49">ROUND(Aircrafts[[#This Row],[Wingspan_m_total_normalized]]*Parameter[Zoom],0)</f>
        <v>54</v>
      </c>
      <c r="N49" s="5" cm="1">
        <f t="array" ref="N49">ROUND(Aircrafts[[#This Row],[Length_m_normalized]]*Parameter[Zoom],0)</f>
        <v>61</v>
      </c>
      <c r="P49">
        <v>0.31</v>
      </c>
      <c r="Q49" s="5" cm="1">
        <f t="array" ref="Q49">ROUNDDOWN((WebGL[[#This Row],[Discrete_t_steps]]*WebGL_Parameter[fps]/WebGL_Parameter[n_Icons]-ROUNDDOWN(WebGL[[#This Row],[Discrete_t_steps]]*WebGL_Parameter[fps]/WebGL_Parameter[n_Icons],0))*WebGL_Parameter[n_Icons],0)</f>
        <v>3</v>
      </c>
    </row>
    <row r="50" spans="1:17" x14ac:dyDescent="0.3">
      <c r="A50" t="s">
        <v>95</v>
      </c>
      <c r="B50" s="4" t="s">
        <v>366</v>
      </c>
      <c r="C50" t="s">
        <v>352</v>
      </c>
      <c r="D50">
        <v>1</v>
      </c>
      <c r="E50" t="s">
        <v>96</v>
      </c>
      <c r="F50">
        <v>195.7</v>
      </c>
      <c r="H50">
        <v>231.8</v>
      </c>
      <c r="I50">
        <f>ROUND(IF(ISBLANK(Aircrafts[[#This Row],[Wingspan_ft_with_winglets_sharklets]]),Aircrafts[[#This Row],[Wingspan_ft_without_winglets_sharklets]],Aircrafts[[#This Row],[Wingspan_ft_with_winglets_sharklets]])/3.28,0)</f>
        <v>60</v>
      </c>
      <c r="J50">
        <f>ROUND(Aircrafts[[#This Row],[Length_ft]]/3.28,0)</f>
        <v>71</v>
      </c>
      <c r="K50" cm="1">
        <f t="array" ref="K50">ROUND(Interpolation[b_Wingspan]+Interpolation[m_Wingspan]*Aircrafts[[#This Row],[Wingspan_m_total]],0)</f>
        <v>31</v>
      </c>
      <c r="L50" cm="1">
        <f t="array" ref="L50">ROUND(Tabelle5[b_Length]+Tabelle5[m_Length]*Aircrafts[[#This Row],[Length_m]],0)</f>
        <v>36</v>
      </c>
      <c r="M50" s="5" cm="1">
        <f t="array" ref="M50">ROUND(Aircrafts[[#This Row],[Wingspan_m_total_normalized]]*Parameter[Zoom],0)</f>
        <v>70</v>
      </c>
      <c r="N50" s="5" cm="1">
        <f t="array" ref="N50">ROUND(Aircrafts[[#This Row],[Length_m_normalized]]*Parameter[Zoom],0)</f>
        <v>81</v>
      </c>
      <c r="P50">
        <v>0.32</v>
      </c>
      <c r="Q50" s="5" cm="1">
        <f t="array" ref="Q50">ROUNDDOWN((WebGL[[#This Row],[Discrete_t_steps]]*WebGL_Parameter[fps]/WebGL_Parameter[n_Icons]-ROUNDDOWN(WebGL[[#This Row],[Discrete_t_steps]]*WebGL_Parameter[fps]/WebGL_Parameter[n_Icons],0))*WebGL_Parameter[n_Icons],0)</f>
        <v>3</v>
      </c>
    </row>
    <row r="51" spans="1:17" x14ac:dyDescent="0.3">
      <c r="A51" t="s">
        <v>97</v>
      </c>
      <c r="B51" s="4" t="s">
        <v>97</v>
      </c>
      <c r="C51" t="s">
        <v>352</v>
      </c>
      <c r="D51">
        <v>1</v>
      </c>
      <c r="E51" t="s">
        <v>98</v>
      </c>
      <c r="F51">
        <v>224.4</v>
      </c>
      <c r="H51">
        <v>250.2</v>
      </c>
      <c r="I51">
        <f>ROUND(IF(ISBLANK(Aircrafts[[#This Row],[Wingspan_ft_with_winglets_sharklets]]),Aircrafts[[#This Row],[Wingspan_ft_without_winglets_sharklets]],Aircrafts[[#This Row],[Wingspan_ft_with_winglets_sharklets]])/3.28,0)</f>
        <v>68</v>
      </c>
      <c r="J51">
        <f>ROUND(Aircrafts[[#This Row],[Length_ft]]/3.28,0)</f>
        <v>76</v>
      </c>
      <c r="K51" cm="1">
        <f t="array" ref="K51">ROUND(Interpolation[b_Wingspan]+Interpolation[m_Wingspan]*Aircrafts[[#This Row],[Wingspan_m_total]],0)</f>
        <v>34</v>
      </c>
      <c r="L51" cm="1">
        <f t="array" ref="L51">ROUND(Tabelle5[b_Length]+Tabelle5[m_Length]*Aircrafts[[#This Row],[Length_m]],0)</f>
        <v>37</v>
      </c>
      <c r="M51" s="5" cm="1">
        <f t="array" ref="M51">ROUND(Aircrafts[[#This Row],[Wingspan_m_total_normalized]]*Parameter[Zoom],0)</f>
        <v>77</v>
      </c>
      <c r="N51" s="5" cm="1">
        <f t="array" ref="N51">ROUND(Aircrafts[[#This Row],[Length_m_normalized]]*Parameter[Zoom],0)</f>
        <v>83</v>
      </c>
      <c r="P51">
        <v>0.33</v>
      </c>
      <c r="Q51" s="5" cm="1">
        <f t="array" ref="Q51">ROUNDDOWN((WebGL[[#This Row],[Discrete_t_steps]]*WebGL_Parameter[fps]/WebGL_Parameter[n_Icons]-ROUNDDOWN(WebGL[[#This Row],[Discrete_t_steps]]*WebGL_Parameter[fps]/WebGL_Parameter[n_Icons],0))*WebGL_Parameter[n_Icons],0)</f>
        <v>3</v>
      </c>
    </row>
    <row r="52" spans="1:17" x14ac:dyDescent="0.3">
      <c r="A52" t="s">
        <v>99</v>
      </c>
      <c r="B52" s="4" t="s">
        <v>99</v>
      </c>
      <c r="C52" t="s">
        <v>352</v>
      </c>
      <c r="D52">
        <v>0</v>
      </c>
      <c r="E52" t="s">
        <v>100</v>
      </c>
      <c r="F52">
        <v>124.8</v>
      </c>
      <c r="G52">
        <v>134.80000000000001</v>
      </c>
      <c r="H52">
        <v>155.30000000000001</v>
      </c>
      <c r="I52">
        <f>ROUND(IF(ISBLANK(Aircrafts[[#This Row],[Wingspan_ft_with_winglets_sharklets]]),Aircrafts[[#This Row],[Wingspan_ft_without_winglets_sharklets]],Aircrafts[[#This Row],[Wingspan_ft_with_winglets_sharklets]])/3.28,0)</f>
        <v>41</v>
      </c>
      <c r="J52">
        <f>ROUND(Aircrafts[[#This Row],[Length_ft]]/3.28,0)</f>
        <v>47</v>
      </c>
      <c r="K52" cm="1">
        <f t="array" ref="K52">ROUND(Interpolation[b_Wingspan]+Interpolation[m_Wingspan]*Aircrafts[[#This Row],[Wingspan_m_total]],0)</f>
        <v>25</v>
      </c>
      <c r="L52" cm="1">
        <f t="array" ref="L52">ROUND(Tabelle5[b_Length]+Tabelle5[m_Length]*Aircrafts[[#This Row],[Length_m]],0)</f>
        <v>28</v>
      </c>
      <c r="M52" s="5" cm="1">
        <f t="array" ref="M52">ROUND(Aircrafts[[#This Row],[Wingspan_m_total_normalized]]*Parameter[Zoom],0)</f>
        <v>56</v>
      </c>
      <c r="N52" s="5" cm="1">
        <f t="array" ref="N52">ROUND(Aircrafts[[#This Row],[Length_m_normalized]]*Parameter[Zoom],0)</f>
        <v>63</v>
      </c>
      <c r="P52">
        <v>0.34</v>
      </c>
      <c r="Q52" s="5" cm="1">
        <f t="array" ref="Q52">ROUNDDOWN((WebGL[[#This Row],[Discrete_t_steps]]*WebGL_Parameter[fps]/WebGL_Parameter[n_Icons]-ROUNDDOWN(WebGL[[#This Row],[Discrete_t_steps]]*WebGL_Parameter[fps]/WebGL_Parameter[n_Icons],0))*WebGL_Parameter[n_Icons],0)</f>
        <v>0</v>
      </c>
    </row>
    <row r="53" spans="1:17" x14ac:dyDescent="0.3">
      <c r="A53" t="s">
        <v>101</v>
      </c>
      <c r="B53" s="4" t="s">
        <v>101</v>
      </c>
      <c r="C53" t="s">
        <v>352</v>
      </c>
      <c r="D53">
        <v>0</v>
      </c>
      <c r="E53" t="s">
        <v>102</v>
      </c>
      <c r="F53">
        <v>124.8</v>
      </c>
      <c r="G53">
        <v>134.80000000000001</v>
      </c>
      <c r="H53">
        <v>178.6</v>
      </c>
      <c r="I53">
        <f>ROUND(IF(ISBLANK(Aircrafts[[#This Row],[Wingspan_ft_with_winglets_sharklets]]),Aircrafts[[#This Row],[Wingspan_ft_without_winglets_sharklets]],Aircrafts[[#This Row],[Wingspan_ft_with_winglets_sharklets]])/3.28,0)</f>
        <v>41</v>
      </c>
      <c r="J53">
        <f>ROUND(Aircrafts[[#This Row],[Length_ft]]/3.28,0)</f>
        <v>54</v>
      </c>
      <c r="K53" cm="1">
        <f t="array" ref="K53">ROUND(Interpolation[b_Wingspan]+Interpolation[m_Wingspan]*Aircrafts[[#This Row],[Wingspan_m_total]],0)</f>
        <v>25</v>
      </c>
      <c r="L53" cm="1">
        <f t="array" ref="L53">ROUND(Tabelle5[b_Length]+Tabelle5[m_Length]*Aircrafts[[#This Row],[Length_m]],0)</f>
        <v>30</v>
      </c>
      <c r="M53" s="5" cm="1">
        <f t="array" ref="M53">ROUND(Aircrafts[[#This Row],[Wingspan_m_total_normalized]]*Parameter[Zoom],0)</f>
        <v>56</v>
      </c>
      <c r="N53" s="5" cm="1">
        <f t="array" ref="N53">ROUND(Aircrafts[[#This Row],[Length_m_normalized]]*Parameter[Zoom],0)</f>
        <v>68</v>
      </c>
      <c r="P53">
        <v>0.35</v>
      </c>
      <c r="Q53" s="5" cm="1">
        <f t="array" ref="Q53">ROUNDDOWN((WebGL[[#This Row],[Discrete_t_steps]]*WebGL_Parameter[fps]/WebGL_Parameter[n_Icons]-ROUNDDOWN(WebGL[[#This Row],[Discrete_t_steps]]*WebGL_Parameter[fps]/WebGL_Parameter[n_Icons],0))*WebGL_Parameter[n_Icons],0)</f>
        <v>0</v>
      </c>
    </row>
    <row r="54" spans="1:17" x14ac:dyDescent="0.3">
      <c r="A54" t="s">
        <v>103</v>
      </c>
      <c r="B54" s="4" t="s">
        <v>103</v>
      </c>
      <c r="C54" t="s">
        <v>352</v>
      </c>
      <c r="D54">
        <v>0</v>
      </c>
      <c r="E54" t="s">
        <v>104</v>
      </c>
      <c r="F54">
        <v>156.1</v>
      </c>
      <c r="H54">
        <v>159.19999999999999</v>
      </c>
      <c r="I54">
        <f>ROUND(IF(ISBLANK(Aircrafts[[#This Row],[Wingspan_ft_with_winglets_sharklets]]),Aircrafts[[#This Row],[Wingspan_ft_without_winglets_sharklets]],Aircrafts[[#This Row],[Wingspan_ft_with_winglets_sharklets]])/3.28,0)</f>
        <v>48</v>
      </c>
      <c r="J54">
        <f>ROUND(Aircrafts[[#This Row],[Length_ft]]/3.28,0)</f>
        <v>49</v>
      </c>
      <c r="K54" cm="1">
        <f t="array" ref="K54">ROUND(Interpolation[b_Wingspan]+Interpolation[m_Wingspan]*Aircrafts[[#This Row],[Wingspan_m_total]],0)</f>
        <v>28</v>
      </c>
      <c r="L54" cm="1">
        <f t="array" ref="L54">ROUND(Tabelle5[b_Length]+Tabelle5[m_Length]*Aircrafts[[#This Row],[Length_m]],0)</f>
        <v>29</v>
      </c>
      <c r="M54" s="5" cm="1">
        <f t="array" ref="M54">ROUND(Aircrafts[[#This Row],[Wingspan_m_total_normalized]]*Parameter[Zoom],0)</f>
        <v>63</v>
      </c>
      <c r="N54" s="5" cm="1">
        <f t="array" ref="N54">ROUND(Aircrafts[[#This Row],[Length_m_normalized]]*Parameter[Zoom],0)</f>
        <v>65</v>
      </c>
      <c r="P54">
        <v>0.36</v>
      </c>
      <c r="Q54" s="5" cm="1">
        <f t="array" ref="Q54">ROUNDDOWN((WebGL[[#This Row],[Discrete_t_steps]]*WebGL_Parameter[fps]/WebGL_Parameter[n_Icons]-ROUNDDOWN(WebGL[[#This Row],[Discrete_t_steps]]*WebGL_Parameter[fps]/WebGL_Parameter[n_Icons],0))*WebGL_Parameter[n_Icons],0)</f>
        <v>0</v>
      </c>
    </row>
    <row r="55" spans="1:17" x14ac:dyDescent="0.3">
      <c r="A55" t="s">
        <v>105</v>
      </c>
      <c r="B55" s="4" t="s">
        <v>105</v>
      </c>
      <c r="C55" t="s">
        <v>352</v>
      </c>
      <c r="D55">
        <v>0</v>
      </c>
      <c r="E55" t="s">
        <v>106</v>
      </c>
      <c r="F55">
        <v>156.1</v>
      </c>
      <c r="G55">
        <v>167</v>
      </c>
      <c r="H55">
        <v>180.3</v>
      </c>
      <c r="I55">
        <f>ROUND(IF(ISBLANK(Aircrafts[[#This Row],[Wingspan_ft_with_winglets_sharklets]]),Aircrafts[[#This Row],[Wingspan_ft_without_winglets_sharklets]],Aircrafts[[#This Row],[Wingspan_ft_with_winglets_sharklets]])/3.28,0)</f>
        <v>51</v>
      </c>
      <c r="J55">
        <f>ROUND(Aircrafts[[#This Row],[Length_ft]]/3.28,0)</f>
        <v>55</v>
      </c>
      <c r="K55" cm="1">
        <f t="array" ref="K55">ROUND(Interpolation[b_Wingspan]+Interpolation[m_Wingspan]*Aircrafts[[#This Row],[Wingspan_m_total]],0)</f>
        <v>29</v>
      </c>
      <c r="L55" cm="1">
        <f t="array" ref="L55">ROUND(Tabelle5[b_Length]+Tabelle5[m_Length]*Aircrafts[[#This Row],[Length_m]],0)</f>
        <v>31</v>
      </c>
      <c r="M55" s="5" cm="1">
        <f t="array" ref="M55">ROUND(Aircrafts[[#This Row],[Wingspan_m_total_normalized]]*Parameter[Zoom],0)</f>
        <v>65</v>
      </c>
      <c r="N55" s="5" cm="1">
        <f t="array" ref="N55">ROUND(Aircrafts[[#This Row],[Length_m_normalized]]*Parameter[Zoom],0)</f>
        <v>70</v>
      </c>
      <c r="P55">
        <v>0.37</v>
      </c>
      <c r="Q55" s="5" cm="1">
        <f t="array" ref="Q55">ROUNDDOWN((WebGL[[#This Row],[Discrete_t_steps]]*WebGL_Parameter[fps]/WebGL_Parameter[n_Icons]-ROUNDDOWN(WebGL[[#This Row],[Discrete_t_steps]]*WebGL_Parameter[fps]/WebGL_Parameter[n_Icons],0))*WebGL_Parameter[n_Icons],0)</f>
        <v>0</v>
      </c>
    </row>
    <row r="56" spans="1:17" x14ac:dyDescent="0.3">
      <c r="A56" t="s">
        <v>107</v>
      </c>
      <c r="B56" s="4" t="s">
        <v>107</v>
      </c>
      <c r="C56" t="s">
        <v>352</v>
      </c>
      <c r="D56">
        <v>0</v>
      </c>
      <c r="E56" t="s">
        <v>108</v>
      </c>
      <c r="F56">
        <v>170.3</v>
      </c>
      <c r="H56">
        <v>201.3</v>
      </c>
      <c r="I56">
        <f>ROUND(IF(ISBLANK(Aircrafts[[#This Row],[Wingspan_ft_with_winglets_sharklets]]),Aircrafts[[#This Row],[Wingspan_ft_without_winglets_sharklets]],Aircrafts[[#This Row],[Wingspan_ft_with_winglets_sharklets]])/3.28,0)</f>
        <v>52</v>
      </c>
      <c r="J56">
        <f>ROUND(Aircrafts[[#This Row],[Length_ft]]/3.28,0)</f>
        <v>61</v>
      </c>
      <c r="K56" cm="1">
        <f t="array" ref="K56">ROUND(Interpolation[b_Wingspan]+Interpolation[m_Wingspan]*Aircrafts[[#This Row],[Wingspan_m_total]],0)</f>
        <v>29</v>
      </c>
      <c r="L56" cm="1">
        <f t="array" ref="L56">ROUND(Tabelle5[b_Length]+Tabelle5[m_Length]*Aircrafts[[#This Row],[Length_m]],0)</f>
        <v>33</v>
      </c>
      <c r="M56" s="5" cm="1">
        <f t="array" ref="M56">ROUND(Aircrafts[[#This Row],[Wingspan_m_total_normalized]]*Parameter[Zoom],0)</f>
        <v>65</v>
      </c>
      <c r="N56" s="5" cm="1">
        <f t="array" ref="N56">ROUND(Aircrafts[[#This Row],[Length_m_normalized]]*Parameter[Zoom],0)</f>
        <v>74</v>
      </c>
      <c r="P56">
        <v>0.38</v>
      </c>
      <c r="Q56" s="5" cm="1">
        <f t="array" ref="Q56">ROUNDDOWN((WebGL[[#This Row],[Discrete_t_steps]]*WebGL_Parameter[fps]/WebGL_Parameter[n_Icons]-ROUNDDOWN(WebGL[[#This Row],[Discrete_t_steps]]*WebGL_Parameter[fps]/WebGL_Parameter[n_Icons],0))*WebGL_Parameter[n_Icons],0)</f>
        <v>0</v>
      </c>
    </row>
    <row r="57" spans="1:17" x14ac:dyDescent="0.3">
      <c r="A57" t="s">
        <v>109</v>
      </c>
      <c r="B57" s="4" t="s">
        <v>367</v>
      </c>
      <c r="C57" t="s">
        <v>352</v>
      </c>
      <c r="D57">
        <v>0</v>
      </c>
      <c r="E57" t="s">
        <v>110</v>
      </c>
      <c r="F57">
        <v>199.9</v>
      </c>
      <c r="H57">
        <v>209.1</v>
      </c>
      <c r="I57">
        <f>ROUND(IF(ISBLANK(Aircrafts[[#This Row],[Wingspan_ft_with_winglets_sharklets]]),Aircrafts[[#This Row],[Wingspan_ft_without_winglets_sharklets]],Aircrafts[[#This Row],[Wingspan_ft_with_winglets_sharklets]])/3.28,0)</f>
        <v>61</v>
      </c>
      <c r="J57">
        <f>ROUND(Aircrafts[[#This Row],[Length_ft]]/3.28,0)</f>
        <v>64</v>
      </c>
      <c r="K57" cm="1">
        <f t="array" ref="K57">ROUND(Interpolation[b_Wingspan]+Interpolation[m_Wingspan]*Aircrafts[[#This Row],[Wingspan_m_total]],0)</f>
        <v>32</v>
      </c>
      <c r="L57" cm="1">
        <f t="array" ref="L57">ROUND(Tabelle5[b_Length]+Tabelle5[m_Length]*Aircrafts[[#This Row],[Length_m]],0)</f>
        <v>34</v>
      </c>
      <c r="M57" s="5" cm="1">
        <f t="array" ref="M57">ROUND(Aircrafts[[#This Row],[Wingspan_m_total_normalized]]*Parameter[Zoom],0)</f>
        <v>72</v>
      </c>
      <c r="N57" s="5" cm="1">
        <f t="array" ref="N57">ROUND(Aircrafts[[#This Row],[Length_m_normalized]]*Parameter[Zoom],0)</f>
        <v>77</v>
      </c>
      <c r="P57">
        <v>0.39</v>
      </c>
      <c r="Q57" s="5" cm="1">
        <f t="array" ref="Q57">ROUNDDOWN((WebGL[[#This Row],[Discrete_t_steps]]*WebGL_Parameter[fps]/WebGL_Parameter[n_Icons]-ROUNDDOWN(WebGL[[#This Row],[Discrete_t_steps]]*WebGL_Parameter[fps]/WebGL_Parameter[n_Icons],0))*WebGL_Parameter[n_Icons],0)</f>
        <v>0</v>
      </c>
    </row>
    <row r="58" spans="1:17" x14ac:dyDescent="0.3">
      <c r="A58" t="s">
        <v>111</v>
      </c>
      <c r="B58" s="4" t="s">
        <v>368</v>
      </c>
      <c r="C58" t="s">
        <v>352</v>
      </c>
      <c r="D58">
        <v>0</v>
      </c>
      <c r="E58" t="s">
        <v>112</v>
      </c>
      <c r="F58">
        <v>199.9</v>
      </c>
      <c r="H58">
        <v>209.1</v>
      </c>
      <c r="I58">
        <f>ROUND(IF(ISBLANK(Aircrafts[[#This Row],[Wingspan_ft_with_winglets_sharklets]]),Aircrafts[[#This Row],[Wingspan_ft_without_winglets_sharklets]],Aircrafts[[#This Row],[Wingspan_ft_with_winglets_sharklets]])/3.28,0)</f>
        <v>61</v>
      </c>
      <c r="J58">
        <f>ROUND(Aircrafts[[#This Row],[Length_ft]]/3.28,0)</f>
        <v>64</v>
      </c>
      <c r="K58" cm="1">
        <f t="array" ref="K58">ROUND(Interpolation[b_Wingspan]+Interpolation[m_Wingspan]*Aircrafts[[#This Row],[Wingspan_m_total]],0)</f>
        <v>32</v>
      </c>
      <c r="L58" cm="1">
        <f t="array" ref="L58">ROUND(Tabelle5[b_Length]+Tabelle5[m_Length]*Aircrafts[[#This Row],[Length_m]],0)</f>
        <v>34</v>
      </c>
      <c r="M58" s="5" cm="1">
        <f t="array" ref="M58">ROUND(Aircrafts[[#This Row],[Wingspan_m_total_normalized]]*Parameter[Zoom],0)</f>
        <v>72</v>
      </c>
      <c r="N58" s="5" cm="1">
        <f t="array" ref="N58">ROUND(Aircrafts[[#This Row],[Length_m_normalized]]*Parameter[Zoom],0)</f>
        <v>77</v>
      </c>
      <c r="P58">
        <v>0.4</v>
      </c>
      <c r="Q58" s="5" cm="1">
        <f t="array" ref="Q58">ROUNDDOWN((WebGL[[#This Row],[Discrete_t_steps]]*WebGL_Parameter[fps]/WebGL_Parameter[n_Icons]-ROUNDDOWN(WebGL[[#This Row],[Discrete_t_steps]]*WebGL_Parameter[fps]/WebGL_Parameter[n_Icons],0))*WebGL_Parameter[n_Icons],0)</f>
        <v>0</v>
      </c>
    </row>
    <row r="59" spans="1:17" x14ac:dyDescent="0.3">
      <c r="A59" t="s">
        <v>113</v>
      </c>
      <c r="B59" s="4" t="s">
        <v>113</v>
      </c>
      <c r="C59" t="s">
        <v>352</v>
      </c>
      <c r="D59">
        <v>-1</v>
      </c>
      <c r="E59" t="s">
        <v>114</v>
      </c>
      <c r="F59">
        <v>235.4</v>
      </c>
      <c r="H59">
        <v>229</v>
      </c>
      <c r="I59">
        <f>ROUND(IF(ISBLANK(Aircrafts[[#This Row],[Wingspan_ft_with_winglets_sharklets]]),Aircrafts[[#This Row],[Wingspan_ft_without_winglets_sharklets]],Aircrafts[[#This Row],[Wingspan_ft_with_winglets_sharklets]])/3.28,0)</f>
        <v>72</v>
      </c>
      <c r="J59">
        <f>ROUND(Aircrafts[[#This Row],[Length_ft]]/3.28,0)</f>
        <v>70</v>
      </c>
      <c r="K59" cm="1">
        <f t="array" ref="K59">ROUND(Interpolation[b_Wingspan]+Interpolation[m_Wingspan]*Aircrafts[[#This Row],[Wingspan_m_total]],0)</f>
        <v>35</v>
      </c>
      <c r="L59" cm="1">
        <f t="array" ref="L59">ROUND(Tabelle5[b_Length]+Tabelle5[m_Length]*Aircrafts[[#This Row],[Length_m]],0)</f>
        <v>36</v>
      </c>
      <c r="M59" s="5" cm="1">
        <f t="array" ref="M59">ROUND(Aircrafts[[#This Row],[Wingspan_m_total_normalized]]*Parameter[Zoom],0)</f>
        <v>79</v>
      </c>
      <c r="N59" s="5" cm="1">
        <f t="array" ref="N59">ROUND(Aircrafts[[#This Row],[Length_m_normalized]]*Parameter[Zoom],0)</f>
        <v>81</v>
      </c>
      <c r="P59">
        <v>0.41</v>
      </c>
      <c r="Q59" s="5" cm="1">
        <f t="array" ref="Q59">ROUNDDOWN((WebGL[[#This Row],[Discrete_t_steps]]*WebGL_Parameter[fps]/WebGL_Parameter[n_Icons]-ROUNDDOWN(WebGL[[#This Row],[Discrete_t_steps]]*WebGL_Parameter[fps]/WebGL_Parameter[n_Icons],0))*WebGL_Parameter[n_Icons],0)</f>
        <v>0</v>
      </c>
    </row>
    <row r="60" spans="1:17" x14ac:dyDescent="0.3">
      <c r="A60" t="s">
        <v>115</v>
      </c>
      <c r="B60" s="4" t="s">
        <v>115</v>
      </c>
      <c r="C60" t="s">
        <v>352</v>
      </c>
      <c r="D60">
        <v>-1</v>
      </c>
      <c r="E60" t="s">
        <v>116</v>
      </c>
      <c r="F60">
        <v>235.4</v>
      </c>
      <c r="H60">
        <v>251.8</v>
      </c>
      <c r="I60">
        <f>ROUND(IF(ISBLANK(Aircrafts[[#This Row],[Wingspan_ft_with_winglets_sharklets]]),Aircrafts[[#This Row],[Wingspan_ft_without_winglets_sharklets]],Aircrafts[[#This Row],[Wingspan_ft_with_winglets_sharklets]])/3.28,0)</f>
        <v>72</v>
      </c>
      <c r="J60">
        <f>ROUND(Aircrafts[[#This Row],[Length_ft]]/3.28,0)</f>
        <v>77</v>
      </c>
      <c r="K60" cm="1">
        <f t="array" ref="K60">ROUND(Interpolation[b_Wingspan]+Interpolation[m_Wingspan]*Aircrafts[[#This Row],[Wingspan_m_total]],0)</f>
        <v>35</v>
      </c>
      <c r="L60" cm="1">
        <f t="array" ref="L60">ROUND(Tabelle5[b_Length]+Tabelle5[m_Length]*Aircrafts[[#This Row],[Length_m]],0)</f>
        <v>38</v>
      </c>
      <c r="M60" s="5" cm="1">
        <f t="array" ref="M60">ROUND(Aircrafts[[#This Row],[Wingspan_m_total_normalized]]*Parameter[Zoom],0)</f>
        <v>79</v>
      </c>
      <c r="N60" s="5" cm="1">
        <f t="array" ref="N60">ROUND(Aircrafts[[#This Row],[Length_m_normalized]]*Parameter[Zoom],0)</f>
        <v>86</v>
      </c>
      <c r="P60">
        <v>0.42</v>
      </c>
      <c r="Q60" s="5" cm="1">
        <f t="array" ref="Q60">ROUNDDOWN((WebGL[[#This Row],[Discrete_t_steps]]*WebGL_Parameter[fps]/WebGL_Parameter[n_Icons]-ROUNDDOWN(WebGL[[#This Row],[Discrete_t_steps]]*WebGL_Parameter[fps]/WebGL_Parameter[n_Icons],0))*WebGL_Parameter[n_Icons],0)</f>
        <v>1</v>
      </c>
    </row>
    <row r="61" spans="1:17" x14ac:dyDescent="0.3">
      <c r="A61" t="s">
        <v>117</v>
      </c>
      <c r="B61" s="4" t="s">
        <v>117</v>
      </c>
      <c r="C61" t="s">
        <v>352</v>
      </c>
      <c r="D61">
        <v>0</v>
      </c>
      <c r="E61" t="s">
        <v>118</v>
      </c>
      <c r="F61">
        <v>197.3</v>
      </c>
      <c r="H61">
        <v>186.1</v>
      </c>
      <c r="I61">
        <f>ROUND(IF(ISBLANK(Aircrafts[[#This Row],[Wingspan_ft_with_winglets_sharklets]]),Aircrafts[[#This Row],[Wingspan_ft_without_winglets_sharklets]],Aircrafts[[#This Row],[Wingspan_ft_with_winglets_sharklets]])/3.28,0)</f>
        <v>60</v>
      </c>
      <c r="J61">
        <f>ROUND(Aircrafts[[#This Row],[Length_ft]]/3.28,0)</f>
        <v>57</v>
      </c>
      <c r="K61" cm="1">
        <f t="array" ref="K61">ROUND(Interpolation[b_Wingspan]+Interpolation[m_Wingspan]*Aircrafts[[#This Row],[Wingspan_m_total]],0)</f>
        <v>31</v>
      </c>
      <c r="L61" cm="1">
        <f t="array" ref="L61">ROUND(Tabelle5[b_Length]+Tabelle5[m_Length]*Aircrafts[[#This Row],[Length_m]],0)</f>
        <v>31</v>
      </c>
      <c r="M61" s="5" cm="1">
        <f t="array" ref="M61">ROUND(Aircrafts[[#This Row],[Wingspan_m_total_normalized]]*Parameter[Zoom],0)</f>
        <v>70</v>
      </c>
      <c r="N61" s="5" cm="1">
        <f t="array" ref="N61">ROUND(Aircrafts[[#This Row],[Length_m_normalized]]*Parameter[Zoom],0)</f>
        <v>70</v>
      </c>
      <c r="P61">
        <v>0.43</v>
      </c>
      <c r="Q61" s="5" cm="1">
        <f t="array" ref="Q61">ROUNDDOWN((WebGL[[#This Row],[Discrete_t_steps]]*WebGL_Parameter[fps]/WebGL_Parameter[n_Icons]-ROUNDDOWN(WebGL[[#This Row],[Discrete_t_steps]]*WebGL_Parameter[fps]/WebGL_Parameter[n_Icons],0))*WebGL_Parameter[n_Icons],0)</f>
        <v>1</v>
      </c>
    </row>
    <row r="62" spans="1:17" x14ac:dyDescent="0.3">
      <c r="A62" t="s">
        <v>119</v>
      </c>
      <c r="B62" s="4" t="s">
        <v>119</v>
      </c>
      <c r="C62" t="s">
        <v>352</v>
      </c>
      <c r="D62">
        <v>0</v>
      </c>
      <c r="E62" t="s">
        <v>120</v>
      </c>
      <c r="F62">
        <v>197.3</v>
      </c>
      <c r="H62">
        <v>206.1</v>
      </c>
      <c r="I62">
        <f>ROUND(IF(ISBLANK(Aircrafts[[#This Row],[Wingspan_ft_with_winglets_sharklets]]),Aircrafts[[#This Row],[Wingspan_ft_without_winglets_sharklets]],Aircrafts[[#This Row],[Wingspan_ft_with_winglets_sharklets]])/3.28,0)</f>
        <v>60</v>
      </c>
      <c r="J62">
        <f>ROUND(Aircrafts[[#This Row],[Length_ft]]/3.28,0)</f>
        <v>63</v>
      </c>
      <c r="K62" cm="1">
        <f t="array" ref="K62">ROUND(Interpolation[b_Wingspan]+Interpolation[m_Wingspan]*Aircrafts[[#This Row],[Wingspan_m_total]],0)</f>
        <v>31</v>
      </c>
      <c r="L62" cm="1">
        <f t="array" ref="L62">ROUND(Tabelle5[b_Length]+Tabelle5[m_Length]*Aircrafts[[#This Row],[Length_m]],0)</f>
        <v>33</v>
      </c>
      <c r="M62" s="5" cm="1">
        <f t="array" ref="M62">ROUND(Aircrafts[[#This Row],[Wingspan_m_total_normalized]]*Parameter[Zoom],0)</f>
        <v>70</v>
      </c>
      <c r="N62" s="5" cm="1">
        <f t="array" ref="N62">ROUND(Aircrafts[[#This Row],[Length_m_normalized]]*Parameter[Zoom],0)</f>
        <v>74</v>
      </c>
      <c r="P62">
        <v>0.44</v>
      </c>
      <c r="Q62" s="5" cm="1">
        <f t="array" ref="Q62">ROUNDDOWN((WebGL[[#This Row],[Discrete_t_steps]]*WebGL_Parameter[fps]/WebGL_Parameter[n_Icons]-ROUNDDOWN(WebGL[[#This Row],[Discrete_t_steps]]*WebGL_Parameter[fps]/WebGL_Parameter[n_Icons],0))*WebGL_Parameter[n_Icons],0)</f>
        <v>1</v>
      </c>
    </row>
    <row r="63" spans="1:17" x14ac:dyDescent="0.3">
      <c r="A63" t="s">
        <v>121</v>
      </c>
      <c r="B63" s="4" t="s">
        <v>121</v>
      </c>
      <c r="C63" t="s">
        <v>352</v>
      </c>
      <c r="D63">
        <v>0</v>
      </c>
      <c r="E63" t="s">
        <v>122</v>
      </c>
      <c r="F63">
        <v>197.3</v>
      </c>
      <c r="H63">
        <v>224.1</v>
      </c>
      <c r="I63">
        <f>ROUND(IF(ISBLANK(Aircrafts[[#This Row],[Wingspan_ft_with_winglets_sharklets]]),Aircrafts[[#This Row],[Wingspan_ft_without_winglets_sharklets]],Aircrafts[[#This Row],[Wingspan_ft_with_winglets_sharklets]])/3.28,0)</f>
        <v>60</v>
      </c>
      <c r="J63">
        <f>ROUND(Aircrafts[[#This Row],[Length_ft]]/3.28,0)</f>
        <v>68</v>
      </c>
      <c r="K63" cm="1">
        <f t="array" ref="K63">ROUND(Interpolation[b_Wingspan]+Interpolation[m_Wingspan]*Aircrafts[[#This Row],[Wingspan_m_total]],0)</f>
        <v>31</v>
      </c>
      <c r="L63" cm="1">
        <f t="array" ref="L63">ROUND(Tabelle5[b_Length]+Tabelle5[m_Length]*Aircrafts[[#This Row],[Length_m]],0)</f>
        <v>35</v>
      </c>
      <c r="M63" s="5" cm="1">
        <f t="array" ref="M63">ROUND(Aircrafts[[#This Row],[Wingspan_m_total_normalized]]*Parameter[Zoom],0)</f>
        <v>70</v>
      </c>
      <c r="N63" s="5" cm="1">
        <f t="array" ref="N63">ROUND(Aircrafts[[#This Row],[Length_m_normalized]]*Parameter[Zoom],0)</f>
        <v>79</v>
      </c>
      <c r="P63">
        <v>0.45</v>
      </c>
      <c r="Q63" s="5" cm="1">
        <f t="array" ref="Q63">ROUNDDOWN((WebGL[[#This Row],[Discrete_t_steps]]*WebGL_Parameter[fps]/WebGL_Parameter[n_Icons]-ROUNDDOWN(WebGL[[#This Row],[Discrete_t_steps]]*WebGL_Parameter[fps]/WebGL_Parameter[n_Icons],0))*WebGL_Parameter[n_Icons],0)</f>
        <v>1</v>
      </c>
    </row>
    <row r="64" spans="1:17" x14ac:dyDescent="0.3">
      <c r="A64" t="s">
        <v>123</v>
      </c>
      <c r="B64" s="4" t="s">
        <v>123</v>
      </c>
      <c r="C64" t="s">
        <v>352</v>
      </c>
      <c r="D64">
        <v>-1</v>
      </c>
      <c r="E64" t="s">
        <v>124</v>
      </c>
      <c r="F64">
        <v>88.5</v>
      </c>
      <c r="H64">
        <v>93.5</v>
      </c>
      <c r="I64">
        <f>ROUND(IF(ISBLANK(Aircrafts[[#This Row],[Wingspan_ft_with_winglets_sharklets]]),Aircrafts[[#This Row],[Wingspan_ft_without_winglets_sharklets]],Aircrafts[[#This Row],[Wingspan_ft_with_winglets_sharklets]])/3.28,0)</f>
        <v>27</v>
      </c>
      <c r="J64">
        <f>ROUND(Aircrafts[[#This Row],[Length_ft]]/3.28,0)</f>
        <v>29</v>
      </c>
      <c r="K64" cm="1">
        <f t="array" ref="K64">ROUND(Interpolation[b_Wingspan]+Interpolation[m_Wingspan]*Aircrafts[[#This Row],[Wingspan_m_total]],0)</f>
        <v>21</v>
      </c>
      <c r="L64" cm="1">
        <f t="array" ref="L64">ROUND(Tabelle5[b_Length]+Tabelle5[m_Length]*Aircrafts[[#This Row],[Length_m]],0)</f>
        <v>22</v>
      </c>
      <c r="M64" s="5" cm="1">
        <f t="array" ref="M64">ROUND(Aircrafts[[#This Row],[Wingspan_m_total_normalized]]*Parameter[Zoom],0)</f>
        <v>47</v>
      </c>
      <c r="N64" s="5" cm="1">
        <f t="array" ref="N64">ROUND(Aircrafts[[#This Row],[Length_m_normalized]]*Parameter[Zoom],0)</f>
        <v>50</v>
      </c>
      <c r="P64">
        <v>0.46</v>
      </c>
      <c r="Q64" s="5" cm="1">
        <f t="array" ref="Q64">ROUNDDOWN((WebGL[[#This Row],[Discrete_t_steps]]*WebGL_Parameter[fps]/WebGL_Parameter[n_Icons]-ROUNDDOWN(WebGL[[#This Row],[Discrete_t_steps]]*WebGL_Parameter[fps]/WebGL_Parameter[n_Icons],0))*WebGL_Parameter[n_Icons],0)</f>
        <v>1</v>
      </c>
    </row>
    <row r="65" spans="1:17" x14ac:dyDescent="0.3">
      <c r="A65" t="s">
        <v>125</v>
      </c>
      <c r="B65" s="4" t="s">
        <v>125</v>
      </c>
      <c r="C65" t="s">
        <v>352</v>
      </c>
      <c r="D65">
        <v>0</v>
      </c>
      <c r="E65" t="s">
        <v>126</v>
      </c>
      <c r="F65">
        <v>115.1</v>
      </c>
      <c r="H65">
        <v>114.8</v>
      </c>
      <c r="I65">
        <f>ROUND(IF(ISBLANK(Aircrafts[[#This Row],[Wingspan_ft_with_winglets_sharklets]]),Aircrafts[[#This Row],[Wingspan_ft_without_winglets_sharklets]],Aircrafts[[#This Row],[Wingspan_ft_with_winglets_sharklets]])/3.28,0)</f>
        <v>35</v>
      </c>
      <c r="J65">
        <f>ROUND(Aircrafts[[#This Row],[Length_ft]]/3.28,0)</f>
        <v>35</v>
      </c>
      <c r="K65" cm="1">
        <f t="array" ref="K65">ROUND(Interpolation[b_Wingspan]+Interpolation[m_Wingspan]*Aircrafts[[#This Row],[Wingspan_m_total]],0)</f>
        <v>24</v>
      </c>
      <c r="L65" cm="1">
        <f t="array" ref="L65">ROUND(Tabelle5[b_Length]+Tabelle5[m_Length]*Aircrafts[[#This Row],[Length_m]],0)</f>
        <v>24</v>
      </c>
      <c r="M65" s="5" cm="1">
        <f t="array" ref="M65">ROUND(Aircrafts[[#This Row],[Wingspan_m_total_normalized]]*Parameter[Zoom],0)</f>
        <v>54</v>
      </c>
      <c r="N65" s="5" cm="1">
        <f t="array" ref="N65">ROUND(Aircrafts[[#This Row],[Length_m_normalized]]*Parameter[Zoom],0)</f>
        <v>54</v>
      </c>
      <c r="P65">
        <v>0.47</v>
      </c>
      <c r="Q65" s="5" cm="1">
        <f t="array" ref="Q65">ROUNDDOWN((WebGL[[#This Row],[Discrete_t_steps]]*WebGL_Parameter[fps]/WebGL_Parameter[n_Icons]-ROUNDDOWN(WebGL[[#This Row],[Discrete_t_steps]]*WebGL_Parameter[fps]/WebGL_Parameter[n_Icons],0))*WebGL_Parameter[n_Icons],0)</f>
        <v>1</v>
      </c>
    </row>
    <row r="66" spans="1:17" x14ac:dyDescent="0.3">
      <c r="A66" t="s">
        <v>127</v>
      </c>
      <c r="B66" s="4" t="s">
        <v>127</v>
      </c>
      <c r="C66" t="s">
        <v>352</v>
      </c>
      <c r="D66">
        <v>0</v>
      </c>
      <c r="E66" t="s">
        <v>128</v>
      </c>
      <c r="F66">
        <v>115.1</v>
      </c>
      <c r="H66">
        <v>127</v>
      </c>
      <c r="I66">
        <f>ROUND(IF(ISBLANK(Aircrafts[[#This Row],[Wingspan_ft_with_winglets_sharklets]]),Aircrafts[[#This Row],[Wingspan_ft_without_winglets_sharklets]],Aircrafts[[#This Row],[Wingspan_ft_with_winglets_sharklets]])/3.28,0)</f>
        <v>35</v>
      </c>
      <c r="J66">
        <f>ROUND(Aircrafts[[#This Row],[Length_ft]]/3.28,0)</f>
        <v>39</v>
      </c>
      <c r="K66" cm="1">
        <f t="array" ref="K66">ROUND(Interpolation[b_Wingspan]+Interpolation[m_Wingspan]*Aircrafts[[#This Row],[Wingspan_m_total]],0)</f>
        <v>24</v>
      </c>
      <c r="L66" cm="1">
        <f t="array" ref="L66">ROUND(Tabelle5[b_Length]+Tabelle5[m_Length]*Aircrafts[[#This Row],[Length_m]],0)</f>
        <v>26</v>
      </c>
      <c r="M66" s="5" cm="1">
        <f t="array" ref="M66">ROUND(Aircrafts[[#This Row],[Wingspan_m_total_normalized]]*Parameter[Zoom],0)</f>
        <v>54</v>
      </c>
      <c r="N66" s="5" cm="1">
        <f t="array" ref="N66">ROUND(Aircrafts[[#This Row],[Length_m_normalized]]*Parameter[Zoom],0)</f>
        <v>59</v>
      </c>
      <c r="P66">
        <v>0.48</v>
      </c>
      <c r="Q66" s="5" cm="1">
        <f t="array" ref="Q66">ROUNDDOWN((WebGL[[#This Row],[Discrete_t_steps]]*WebGL_Parameter[fps]/WebGL_Parameter[n_Icons]-ROUNDDOWN(WebGL[[#This Row],[Discrete_t_steps]]*WebGL_Parameter[fps]/WebGL_Parameter[n_Icons],0))*WebGL_Parameter[n_Icons],0)</f>
        <v>1</v>
      </c>
    </row>
    <row r="67" spans="1:17" x14ac:dyDescent="0.3">
      <c r="A67" t="s">
        <v>129</v>
      </c>
      <c r="B67" s="4" t="s">
        <v>369</v>
      </c>
      <c r="C67" t="s">
        <v>354</v>
      </c>
      <c r="D67">
        <v>0</v>
      </c>
      <c r="E67" t="s">
        <v>130</v>
      </c>
      <c r="F67">
        <v>45.9</v>
      </c>
      <c r="H67">
        <v>39.9</v>
      </c>
      <c r="I67">
        <f>ROUND(IF(ISBLANK(Aircrafts[[#This Row],[Wingspan_ft_with_winglets_sharklets]]),Aircrafts[[#This Row],[Wingspan_ft_without_winglets_sharklets]],Aircrafts[[#This Row],[Wingspan_ft_with_winglets_sharklets]])/3.28,0)</f>
        <v>14</v>
      </c>
      <c r="J67">
        <f>ROUND(Aircrafts[[#This Row],[Length_ft]]/3.28,0)</f>
        <v>12</v>
      </c>
      <c r="K67" cm="1">
        <f t="array" ref="K67">ROUND(Interpolation[b_Wingspan]+Interpolation[m_Wingspan]*Aircrafts[[#This Row],[Wingspan_m_total]],0)</f>
        <v>17</v>
      </c>
      <c r="L67" cm="1">
        <f t="array" ref="L67">ROUND(Tabelle5[b_Length]+Tabelle5[m_Length]*Aircrafts[[#This Row],[Length_m]],0)</f>
        <v>17</v>
      </c>
      <c r="M67" s="5" cm="1">
        <f t="array" ref="M67">ROUND(Aircrafts[[#This Row],[Wingspan_m_total_normalized]]*Parameter[Zoom],0)</f>
        <v>38</v>
      </c>
      <c r="N67" s="5" cm="1">
        <f t="array" ref="N67">ROUND(Aircrafts[[#This Row],[Length_m_normalized]]*Parameter[Zoom],0)</f>
        <v>38</v>
      </c>
      <c r="P67">
        <v>0.49</v>
      </c>
      <c r="Q67" s="5" cm="1">
        <f t="array" ref="Q67">ROUNDDOWN((WebGL[[#This Row],[Discrete_t_steps]]*WebGL_Parameter[fps]/WebGL_Parameter[n_Icons]-ROUNDDOWN(WebGL[[#This Row],[Discrete_t_steps]]*WebGL_Parameter[fps]/WebGL_Parameter[n_Icons],0))*WebGL_Parameter[n_Icons],0)</f>
        <v>1</v>
      </c>
    </row>
    <row r="68" spans="1:17" x14ac:dyDescent="0.3">
      <c r="A68" t="s">
        <v>131</v>
      </c>
      <c r="B68" s="4" t="s">
        <v>131</v>
      </c>
      <c r="C68" t="s">
        <v>354</v>
      </c>
      <c r="D68">
        <v>-1</v>
      </c>
      <c r="E68" t="s">
        <v>132</v>
      </c>
      <c r="F68">
        <v>49.7</v>
      </c>
      <c r="H68">
        <v>35.299999999999997</v>
      </c>
      <c r="I68">
        <f>ROUND(IF(ISBLANK(Aircrafts[[#This Row],[Wingspan_ft_with_winglets_sharklets]]),Aircrafts[[#This Row],[Wingspan_ft_without_winglets_sharklets]],Aircrafts[[#This Row],[Wingspan_ft_with_winglets_sharklets]])/3.28,0)</f>
        <v>15</v>
      </c>
      <c r="J68">
        <f>ROUND(Aircrafts[[#This Row],[Length_ft]]/3.28,0)</f>
        <v>11</v>
      </c>
      <c r="K68" cm="1">
        <f t="array" ref="K68">ROUND(Interpolation[b_Wingspan]+Interpolation[m_Wingspan]*Aircrafts[[#This Row],[Wingspan_m_total]],0)</f>
        <v>17</v>
      </c>
      <c r="L68" cm="1">
        <f t="array" ref="L68">ROUND(Tabelle5[b_Length]+Tabelle5[m_Length]*Aircrafts[[#This Row],[Length_m]],0)</f>
        <v>17</v>
      </c>
      <c r="M68" s="5" cm="1">
        <f t="array" ref="M68">ROUND(Aircrafts[[#This Row],[Wingspan_m_total_normalized]]*Parameter[Zoom],0)</f>
        <v>38</v>
      </c>
      <c r="N68" s="5" cm="1">
        <f t="array" ref="N68">ROUND(Aircrafts[[#This Row],[Length_m_normalized]]*Parameter[Zoom],0)</f>
        <v>38</v>
      </c>
      <c r="P68">
        <v>0.5</v>
      </c>
      <c r="Q68" s="5" cm="1">
        <f t="array" ref="Q68">ROUNDDOWN((WebGL[[#This Row],[Discrete_t_steps]]*WebGL_Parameter[fps]/WebGL_Parameter[n_Icons]-ROUNDDOWN(WebGL[[#This Row],[Discrete_t_steps]]*WebGL_Parameter[fps]/WebGL_Parameter[n_Icons],0))*WebGL_Parameter[n_Icons],0)</f>
        <v>2</v>
      </c>
    </row>
    <row r="69" spans="1:17" x14ac:dyDescent="0.3">
      <c r="A69" t="s">
        <v>133</v>
      </c>
      <c r="B69" s="4" t="s">
        <v>411</v>
      </c>
      <c r="C69" t="s">
        <v>354</v>
      </c>
      <c r="D69">
        <v>0</v>
      </c>
      <c r="E69" t="s">
        <v>134</v>
      </c>
      <c r="F69">
        <v>32.799999999999997</v>
      </c>
      <c r="H69">
        <v>25.7</v>
      </c>
      <c r="I69">
        <f>ROUND(IF(ISBLANK(Aircrafts[[#This Row],[Wingspan_ft_with_winglets_sharklets]]),Aircrafts[[#This Row],[Wingspan_ft_without_winglets_sharklets]],Aircrafts[[#This Row],[Wingspan_ft_with_winglets_sharklets]])/3.28,0)</f>
        <v>10</v>
      </c>
      <c r="J69">
        <f>ROUND(Aircrafts[[#This Row],[Length_ft]]/3.28,0)</f>
        <v>8</v>
      </c>
      <c r="K69" cm="1">
        <f t="array" ref="K69">ROUND(Interpolation[b_Wingspan]+Interpolation[m_Wingspan]*Aircrafts[[#This Row],[Wingspan_m_total]],0)</f>
        <v>16</v>
      </c>
      <c r="L69" cm="1">
        <f t="array" ref="L69">ROUND(Tabelle5[b_Length]+Tabelle5[m_Length]*Aircrafts[[#This Row],[Length_m]],0)</f>
        <v>16</v>
      </c>
      <c r="M69" s="5" cm="1">
        <f t="array" ref="M69">ROUND(Aircrafts[[#This Row],[Wingspan_m_total_normalized]]*Parameter[Zoom],0)</f>
        <v>36</v>
      </c>
      <c r="N69" s="5" cm="1">
        <f t="array" ref="N69">ROUND(Aircrafts[[#This Row],[Length_m_normalized]]*Parameter[Zoom],0)</f>
        <v>36</v>
      </c>
      <c r="P69">
        <v>0.51</v>
      </c>
      <c r="Q69" s="5" cm="1">
        <f t="array" ref="Q69">ROUNDDOWN((WebGL[[#This Row],[Discrete_t_steps]]*WebGL_Parameter[fps]/WebGL_Parameter[n_Icons]-ROUNDDOWN(WebGL[[#This Row],[Discrete_t_steps]]*WebGL_Parameter[fps]/WebGL_Parameter[n_Icons],0))*WebGL_Parameter[n_Icons],0)</f>
        <v>2</v>
      </c>
    </row>
    <row r="70" spans="1:17" x14ac:dyDescent="0.3">
      <c r="A70" t="s">
        <v>135</v>
      </c>
      <c r="B70" s="4" t="s">
        <v>135</v>
      </c>
      <c r="C70" t="s">
        <v>355</v>
      </c>
      <c r="D70">
        <v>-1</v>
      </c>
      <c r="E70" t="s">
        <v>136</v>
      </c>
      <c r="F70">
        <v>43.5</v>
      </c>
      <c r="H70">
        <v>48.4</v>
      </c>
      <c r="I70">
        <f>ROUND(IF(ISBLANK(Aircrafts[[#This Row],[Wingspan_ft_with_winglets_sharklets]]),Aircrafts[[#This Row],[Wingspan_ft_without_winglets_sharklets]],Aircrafts[[#This Row],[Wingspan_ft_with_winglets_sharklets]])/3.28,0)</f>
        <v>13</v>
      </c>
      <c r="J70">
        <f>ROUND(Aircrafts[[#This Row],[Length_ft]]/3.28,0)</f>
        <v>15</v>
      </c>
      <c r="K70" cm="1">
        <f t="array" ref="K70">ROUND(Interpolation[b_Wingspan]+Interpolation[m_Wingspan]*Aircrafts[[#This Row],[Wingspan_m_total]],0)</f>
        <v>17</v>
      </c>
      <c r="L70" cm="1">
        <f t="array" ref="L70">ROUND(Tabelle5[b_Length]+Tabelle5[m_Length]*Aircrafts[[#This Row],[Length_m]],0)</f>
        <v>18</v>
      </c>
      <c r="M70" s="5" cm="1">
        <f t="array" ref="M70">ROUND(Aircrafts[[#This Row],[Wingspan_m_total_normalized]]*Parameter[Zoom],0)</f>
        <v>38</v>
      </c>
      <c r="N70" s="5" cm="1">
        <f t="array" ref="N70">ROUND(Aircrafts[[#This Row],[Length_m_normalized]]*Parameter[Zoom],0)</f>
        <v>41</v>
      </c>
      <c r="P70">
        <v>0.52</v>
      </c>
      <c r="Q70" s="5" cm="1">
        <f t="array" ref="Q70">ROUNDDOWN((WebGL[[#This Row],[Discrete_t_steps]]*WebGL_Parameter[fps]/WebGL_Parameter[n_Icons]-ROUNDDOWN(WebGL[[#This Row],[Discrete_t_steps]]*WebGL_Parameter[fps]/WebGL_Parameter[n_Icons],0))*WebGL_Parameter[n_Icons],0)</f>
        <v>2</v>
      </c>
    </row>
    <row r="71" spans="1:17" x14ac:dyDescent="0.3">
      <c r="A71" t="s">
        <v>137</v>
      </c>
      <c r="B71" s="4" t="s">
        <v>370</v>
      </c>
      <c r="C71" t="s">
        <v>354</v>
      </c>
      <c r="D71">
        <v>0</v>
      </c>
      <c r="E71" t="s">
        <v>138</v>
      </c>
      <c r="F71">
        <v>45.3</v>
      </c>
      <c r="H71">
        <v>31.5</v>
      </c>
      <c r="I71">
        <f>ROUND(IF(ISBLANK(Aircrafts[[#This Row],[Wingspan_ft_with_winglets_sharklets]]),Aircrafts[[#This Row],[Wingspan_ft_without_winglets_sharklets]],Aircrafts[[#This Row],[Wingspan_ft_with_winglets_sharklets]])/3.28,0)</f>
        <v>14</v>
      </c>
      <c r="J71">
        <f>ROUND(Aircrafts[[#This Row],[Length_ft]]/3.28,0)</f>
        <v>10</v>
      </c>
      <c r="K71" cm="1">
        <f t="array" ref="K71">ROUND(Interpolation[b_Wingspan]+Interpolation[m_Wingspan]*Aircrafts[[#This Row],[Wingspan_m_total]],0)</f>
        <v>17</v>
      </c>
      <c r="L71" cm="1">
        <f t="array" ref="L71">ROUND(Tabelle5[b_Length]+Tabelle5[m_Length]*Aircrafts[[#This Row],[Length_m]],0)</f>
        <v>16</v>
      </c>
      <c r="M71" s="5" cm="1">
        <f t="array" ref="M71">ROUND(Aircrafts[[#This Row],[Wingspan_m_total_normalized]]*Parameter[Zoom],0)</f>
        <v>38</v>
      </c>
      <c r="N71" s="5" cm="1">
        <f t="array" ref="N71">ROUND(Aircrafts[[#This Row],[Length_m_normalized]]*Parameter[Zoom],0)</f>
        <v>36</v>
      </c>
      <c r="P71">
        <v>0.53</v>
      </c>
      <c r="Q71" s="5" cm="1">
        <f t="array" ref="Q71">ROUNDDOWN((WebGL[[#This Row],[Discrete_t_steps]]*WebGL_Parameter[fps]/WebGL_Parameter[n_Icons]-ROUNDDOWN(WebGL[[#This Row],[Discrete_t_steps]]*WebGL_Parameter[fps]/WebGL_Parameter[n_Icons],0))*WebGL_Parameter[n_Icons],0)</f>
        <v>2</v>
      </c>
    </row>
    <row r="72" spans="1:17" x14ac:dyDescent="0.3">
      <c r="A72" t="s">
        <v>139</v>
      </c>
      <c r="B72" s="4" t="s">
        <v>139</v>
      </c>
      <c r="C72" t="s">
        <v>351</v>
      </c>
      <c r="D72">
        <v>0</v>
      </c>
      <c r="E72" t="s">
        <v>140</v>
      </c>
      <c r="F72">
        <v>213</v>
      </c>
      <c r="H72">
        <v>235.2</v>
      </c>
      <c r="I72">
        <f>ROUND(IF(ISBLANK(Aircrafts[[#This Row],[Wingspan_ft_with_winglets_sharklets]]),Aircrafts[[#This Row],[Wingspan_ft_without_winglets_sharklets]],Aircrafts[[#This Row],[Wingspan_ft_with_winglets_sharklets]])/3.28,0)</f>
        <v>65</v>
      </c>
      <c r="J72">
        <f>ROUND(Aircrafts[[#This Row],[Length_ft]]/3.28,0)</f>
        <v>72</v>
      </c>
      <c r="K72" cm="1">
        <f t="array" ref="K72">ROUND(Interpolation[b_Wingspan]+Interpolation[m_Wingspan]*Aircrafts[[#This Row],[Wingspan_m_total]],0)</f>
        <v>33</v>
      </c>
      <c r="L72" cm="1">
        <f t="array" ref="L72">ROUND(Tabelle5[b_Length]+Tabelle5[m_Length]*Aircrafts[[#This Row],[Length_m]],0)</f>
        <v>36</v>
      </c>
      <c r="M72" s="5" cm="1">
        <f t="array" ref="M72">ROUND(Aircrafts[[#This Row],[Wingspan_m_total_normalized]]*Parameter[Zoom],0)</f>
        <v>74</v>
      </c>
      <c r="N72" s="5" cm="1">
        <f t="array" ref="N72">ROUND(Aircrafts[[#This Row],[Length_m_normalized]]*Parameter[Zoom],0)</f>
        <v>81</v>
      </c>
      <c r="P72">
        <v>0.54</v>
      </c>
      <c r="Q72" s="5" cm="1">
        <f t="array" ref="Q72">ROUNDDOWN((WebGL[[#This Row],[Discrete_t_steps]]*WebGL_Parameter[fps]/WebGL_Parameter[n_Icons]-ROUNDDOWN(WebGL[[#This Row],[Discrete_t_steps]]*WebGL_Parameter[fps]/WebGL_Parameter[n_Icons],0))*WebGL_Parameter[n_Icons],0)</f>
        <v>2</v>
      </c>
    </row>
    <row r="73" spans="1:17" x14ac:dyDescent="0.3">
      <c r="A73" t="s">
        <v>141</v>
      </c>
      <c r="B73" s="4" t="s">
        <v>371</v>
      </c>
      <c r="C73" t="s">
        <v>353</v>
      </c>
      <c r="D73">
        <v>0</v>
      </c>
      <c r="E73" t="s">
        <v>142</v>
      </c>
      <c r="F73">
        <v>132.6</v>
      </c>
      <c r="H73">
        <v>97.8</v>
      </c>
      <c r="I73">
        <f>ROUND(IF(ISBLANK(Aircrafts[[#This Row],[Wingspan_ft_with_winglets_sharklets]]),Aircrafts[[#This Row],[Wingspan_ft_without_winglets_sharklets]],Aircrafts[[#This Row],[Wingspan_ft_with_winglets_sharklets]])/3.28,0)</f>
        <v>40</v>
      </c>
      <c r="J73">
        <f>ROUND(Aircrafts[[#This Row],[Length_ft]]/3.28,0)</f>
        <v>30</v>
      </c>
      <c r="K73" cm="1">
        <f t="array" ref="K73">ROUND(Interpolation[b_Wingspan]+Interpolation[m_Wingspan]*Aircrafts[[#This Row],[Wingspan_m_total]],0)</f>
        <v>25</v>
      </c>
      <c r="L73" cm="1">
        <f t="array" ref="L73">ROUND(Tabelle5[b_Length]+Tabelle5[m_Length]*Aircrafts[[#This Row],[Length_m]],0)</f>
        <v>23</v>
      </c>
      <c r="M73" s="5" cm="1">
        <f t="array" ref="M73">ROUND(Aircrafts[[#This Row],[Wingspan_m_total_normalized]]*Parameter[Zoom],0)</f>
        <v>56</v>
      </c>
      <c r="N73" s="5" cm="1">
        <f t="array" ref="N73">ROUND(Aircrafts[[#This Row],[Length_m_normalized]]*Parameter[Zoom],0)</f>
        <v>52</v>
      </c>
      <c r="P73">
        <v>0.55000000000000004</v>
      </c>
      <c r="Q73" s="5" cm="1">
        <f t="array" ref="Q73">ROUNDDOWN((WebGL[[#This Row],[Discrete_t_steps]]*WebGL_Parameter[fps]/WebGL_Parameter[n_Icons]-ROUNDDOWN(WebGL[[#This Row],[Discrete_t_steps]]*WebGL_Parameter[fps]/WebGL_Parameter[n_Icons],0))*WebGL_Parameter[n_Icons],0)</f>
        <v>2</v>
      </c>
    </row>
    <row r="74" spans="1:17" x14ac:dyDescent="0.3">
      <c r="A74" t="s">
        <v>143</v>
      </c>
      <c r="B74" s="4" t="s">
        <v>426</v>
      </c>
      <c r="C74" t="s">
        <v>354</v>
      </c>
      <c r="D74">
        <v>0</v>
      </c>
      <c r="E74" t="s">
        <v>144</v>
      </c>
      <c r="F74">
        <v>33.299999999999997</v>
      </c>
      <c r="H74">
        <v>21.5</v>
      </c>
      <c r="I74">
        <f>ROUND(IF(ISBLANK(Aircrafts[[#This Row],[Wingspan_ft_with_winglets_sharklets]]),Aircrafts[[#This Row],[Wingspan_ft_without_winglets_sharklets]],Aircrafts[[#This Row],[Wingspan_ft_with_winglets_sharklets]])/3.28,0)</f>
        <v>10</v>
      </c>
      <c r="J74">
        <f>ROUND(Aircrafts[[#This Row],[Length_ft]]/3.28,0)</f>
        <v>7</v>
      </c>
      <c r="K74" cm="1">
        <f t="array" ref="K74">ROUND(Interpolation[b_Wingspan]+Interpolation[m_Wingspan]*Aircrafts[[#This Row],[Wingspan_m_total]],0)</f>
        <v>16</v>
      </c>
      <c r="L74" cm="1">
        <f t="array" ref="L74">ROUND(Tabelle5[b_Length]+Tabelle5[m_Length]*Aircrafts[[#This Row],[Length_m]],0)</f>
        <v>15</v>
      </c>
      <c r="M74" s="5" cm="1">
        <f t="array" ref="M74">ROUND(Aircrafts[[#This Row],[Wingspan_m_total_normalized]]*Parameter[Zoom],0)</f>
        <v>36</v>
      </c>
      <c r="N74" s="5" cm="1">
        <f t="array" ref="N74">ROUND(Aircrafts[[#This Row],[Length_m_normalized]]*Parameter[Zoom],0)</f>
        <v>34</v>
      </c>
      <c r="P74">
        <v>0.56000000000000005</v>
      </c>
      <c r="Q74" s="5" cm="1">
        <f t="array" ref="Q74">ROUNDDOWN((WebGL[[#This Row],[Discrete_t_steps]]*WebGL_Parameter[fps]/WebGL_Parameter[n_Icons]-ROUNDDOWN(WebGL[[#This Row],[Discrete_t_steps]]*WebGL_Parameter[fps]/WebGL_Parameter[n_Icons],0))*WebGL_Parameter[n_Icons],0)</f>
        <v>2</v>
      </c>
    </row>
    <row r="75" spans="1:17" x14ac:dyDescent="0.3">
      <c r="A75" t="s">
        <v>145</v>
      </c>
      <c r="B75" s="4" t="s">
        <v>145</v>
      </c>
      <c r="C75" t="s">
        <v>353</v>
      </c>
      <c r="D75">
        <v>0</v>
      </c>
      <c r="E75" t="s">
        <v>146</v>
      </c>
      <c r="F75">
        <v>169.8</v>
      </c>
      <c r="H75">
        <v>174</v>
      </c>
      <c r="I75">
        <f>ROUND(IF(ISBLANK(Aircrafts[[#This Row],[Wingspan_ft_with_winglets_sharklets]]),Aircrafts[[#This Row],[Wingspan_ft_without_winglets_sharklets]],Aircrafts[[#This Row],[Wingspan_ft_with_winglets_sharklets]])/3.28,0)</f>
        <v>52</v>
      </c>
      <c r="J75">
        <f>ROUND(Aircrafts[[#This Row],[Length_ft]]/3.28,0)</f>
        <v>53</v>
      </c>
      <c r="K75" cm="1">
        <f t="array" ref="K75">ROUND(Interpolation[b_Wingspan]+Interpolation[m_Wingspan]*Aircrafts[[#This Row],[Wingspan_m_total]],0)</f>
        <v>29</v>
      </c>
      <c r="L75" cm="1">
        <f t="array" ref="L75">ROUND(Tabelle5[b_Length]+Tabelle5[m_Length]*Aircrafts[[#This Row],[Length_m]],0)</f>
        <v>30</v>
      </c>
      <c r="M75" s="5" cm="1">
        <f t="array" ref="M75">ROUND(Aircrafts[[#This Row],[Wingspan_m_total_normalized]]*Parameter[Zoom],0)</f>
        <v>65</v>
      </c>
      <c r="N75" s="5" cm="1">
        <f t="array" ref="N75">ROUND(Aircrafts[[#This Row],[Length_m_normalized]]*Parameter[Zoom],0)</f>
        <v>68</v>
      </c>
      <c r="P75">
        <v>0.56999999999999995</v>
      </c>
      <c r="Q75" s="5" cm="1">
        <f t="array" ref="Q75">ROUNDDOWN((WebGL[[#This Row],[Discrete_t_steps]]*WebGL_Parameter[fps]/WebGL_Parameter[n_Icons]-ROUNDDOWN(WebGL[[#This Row],[Discrete_t_steps]]*WebGL_Parameter[fps]/WebGL_Parameter[n_Icons],0))*WebGL_Parameter[n_Icons],0)</f>
        <v>2</v>
      </c>
    </row>
    <row r="76" spans="1:17" x14ac:dyDescent="0.3">
      <c r="A76" t="s">
        <v>147</v>
      </c>
      <c r="B76" s="4" t="s">
        <v>147</v>
      </c>
      <c r="C76" t="s">
        <v>354</v>
      </c>
      <c r="D76">
        <v>-1</v>
      </c>
      <c r="E76" t="s">
        <v>148</v>
      </c>
      <c r="F76">
        <v>52.1</v>
      </c>
      <c r="H76">
        <v>37.6</v>
      </c>
      <c r="I76">
        <f>ROUND(IF(ISBLANK(Aircrafts[[#This Row],[Wingspan_ft_with_winglets_sharklets]]),Aircrafts[[#This Row],[Wingspan_ft_without_winglets_sharklets]],Aircrafts[[#This Row],[Wingspan_ft_with_winglets_sharklets]])/3.28,0)</f>
        <v>16</v>
      </c>
      <c r="J76">
        <f>ROUND(Aircrafts[[#This Row],[Length_ft]]/3.28,0)</f>
        <v>11</v>
      </c>
      <c r="K76" cm="1">
        <f t="array" ref="K76">ROUND(Interpolation[b_Wingspan]+Interpolation[m_Wingspan]*Aircrafts[[#This Row],[Wingspan_m_total]],0)</f>
        <v>18</v>
      </c>
      <c r="L76" cm="1">
        <f t="array" ref="L76">ROUND(Tabelle5[b_Length]+Tabelle5[m_Length]*Aircrafts[[#This Row],[Length_m]],0)</f>
        <v>17</v>
      </c>
      <c r="M76" s="5" cm="1">
        <f t="array" ref="M76">ROUND(Aircrafts[[#This Row],[Wingspan_m_total_normalized]]*Parameter[Zoom],0)</f>
        <v>41</v>
      </c>
      <c r="N76" s="5" cm="1">
        <f t="array" ref="N76">ROUND(Aircrafts[[#This Row],[Length_m_normalized]]*Parameter[Zoom],0)</f>
        <v>38</v>
      </c>
      <c r="P76">
        <v>0.57999999999999996</v>
      </c>
      <c r="Q76" s="5" cm="1">
        <f t="array" ref="Q76">ROUNDDOWN((WebGL[[#This Row],[Discrete_t_steps]]*WebGL_Parameter[fps]/WebGL_Parameter[n_Icons]-ROUNDDOWN(WebGL[[#This Row],[Discrete_t_steps]]*WebGL_Parameter[fps]/WebGL_Parameter[n_Icons],0))*WebGL_Parameter[n_Icons],0)</f>
        <v>2</v>
      </c>
    </row>
    <row r="77" spans="1:17" x14ac:dyDescent="0.3">
      <c r="A77" t="s">
        <v>149</v>
      </c>
      <c r="B77" s="4" t="s">
        <v>149</v>
      </c>
      <c r="C77" t="s">
        <v>354</v>
      </c>
      <c r="D77">
        <v>-1</v>
      </c>
      <c r="E77" t="s">
        <v>150</v>
      </c>
      <c r="F77">
        <v>62.3</v>
      </c>
      <c r="H77">
        <v>53</v>
      </c>
      <c r="I77">
        <f>ROUND(IF(ISBLANK(Aircrafts[[#This Row],[Wingspan_ft_with_winglets_sharklets]]),Aircrafts[[#This Row],[Wingspan_ft_without_winglets_sharklets]],Aircrafts[[#This Row],[Wingspan_ft_with_winglets_sharklets]])/3.28,0)</f>
        <v>19</v>
      </c>
      <c r="J77">
        <f>ROUND(Aircrafts[[#This Row],[Length_ft]]/3.28,0)</f>
        <v>16</v>
      </c>
      <c r="K77" cm="1">
        <f t="array" ref="K77">ROUND(Interpolation[b_Wingspan]+Interpolation[m_Wingspan]*Aircrafts[[#This Row],[Wingspan_m_total]],0)</f>
        <v>19</v>
      </c>
      <c r="L77" cm="1">
        <f t="array" ref="L77">ROUND(Tabelle5[b_Length]+Tabelle5[m_Length]*Aircrafts[[#This Row],[Length_m]],0)</f>
        <v>18</v>
      </c>
      <c r="M77" s="5" cm="1">
        <f t="array" ref="M77">ROUND(Aircrafts[[#This Row],[Wingspan_m_total_normalized]]*Parameter[Zoom],0)</f>
        <v>43</v>
      </c>
      <c r="N77" s="5" cm="1">
        <f t="array" ref="N77">ROUND(Aircrafts[[#This Row],[Length_m_normalized]]*Parameter[Zoom],0)</f>
        <v>41</v>
      </c>
      <c r="P77">
        <v>0.59</v>
      </c>
      <c r="Q77" s="5" cm="1">
        <f t="array" ref="Q77">ROUNDDOWN((WebGL[[#This Row],[Discrete_t_steps]]*WebGL_Parameter[fps]/WebGL_Parameter[n_Icons]-ROUNDDOWN(WebGL[[#This Row],[Discrete_t_steps]]*WebGL_Parameter[fps]/WebGL_Parameter[n_Icons],0))*WebGL_Parameter[n_Icons],0)</f>
        <v>3</v>
      </c>
    </row>
    <row r="78" spans="1:17" x14ac:dyDescent="0.3">
      <c r="A78" t="s">
        <v>151</v>
      </c>
      <c r="B78" s="4" t="s">
        <v>372</v>
      </c>
      <c r="C78" t="s">
        <v>355</v>
      </c>
      <c r="D78">
        <v>0</v>
      </c>
      <c r="E78" t="s">
        <v>152</v>
      </c>
      <c r="F78">
        <v>49.8</v>
      </c>
      <c r="H78">
        <v>47.7</v>
      </c>
      <c r="I78">
        <f>ROUND(IF(ISBLANK(Aircrafts[[#This Row],[Wingspan_ft_with_winglets_sharklets]]),Aircrafts[[#This Row],[Wingspan_ft_without_winglets_sharklets]],Aircrafts[[#This Row],[Wingspan_ft_with_winglets_sharklets]])/3.28,0)</f>
        <v>15</v>
      </c>
      <c r="J78">
        <f>ROUND(Aircrafts[[#This Row],[Length_ft]]/3.28,0)</f>
        <v>15</v>
      </c>
      <c r="K78" cm="1">
        <f t="array" ref="K78">ROUND(Interpolation[b_Wingspan]+Interpolation[m_Wingspan]*Aircrafts[[#This Row],[Wingspan_m_total]],0)</f>
        <v>17</v>
      </c>
      <c r="L78" cm="1">
        <f t="array" ref="L78">ROUND(Tabelle5[b_Length]+Tabelle5[m_Length]*Aircrafts[[#This Row],[Length_m]],0)</f>
        <v>18</v>
      </c>
      <c r="M78" s="5" cm="1">
        <f t="array" ref="M78">ROUND(Aircrafts[[#This Row],[Wingspan_m_total_normalized]]*Parameter[Zoom],0)</f>
        <v>38</v>
      </c>
      <c r="N78" s="5" cm="1">
        <f t="array" ref="N78">ROUND(Aircrafts[[#This Row],[Length_m_normalized]]*Parameter[Zoom],0)</f>
        <v>41</v>
      </c>
      <c r="P78">
        <v>0.6</v>
      </c>
      <c r="Q78" s="5" cm="1">
        <f t="array" ref="Q78">ROUNDDOWN((WebGL[[#This Row],[Discrete_t_steps]]*WebGL_Parameter[fps]/WebGL_Parameter[n_Icons]-ROUNDDOWN(WebGL[[#This Row],[Discrete_t_steps]]*WebGL_Parameter[fps]/WebGL_Parameter[n_Icons],0))*WebGL_Parameter[n_Icons],0)</f>
        <v>3</v>
      </c>
    </row>
    <row r="79" spans="1:17" x14ac:dyDescent="0.3">
      <c r="A79" t="s">
        <v>153</v>
      </c>
      <c r="B79" s="4" t="s">
        <v>390</v>
      </c>
      <c r="C79" t="s">
        <v>354</v>
      </c>
      <c r="D79">
        <v>0</v>
      </c>
      <c r="E79" t="s">
        <v>154</v>
      </c>
      <c r="F79">
        <v>39</v>
      </c>
      <c r="H79">
        <v>30.4</v>
      </c>
      <c r="I79">
        <f>ROUND(IF(ISBLANK(Aircrafts[[#This Row],[Wingspan_ft_with_winglets_sharklets]]),Aircrafts[[#This Row],[Wingspan_ft_without_winglets_sharklets]],Aircrafts[[#This Row],[Wingspan_ft_with_winglets_sharklets]])/3.28,0)</f>
        <v>12</v>
      </c>
      <c r="J79">
        <f>ROUND(Aircrafts[[#This Row],[Length_ft]]/3.28,0)</f>
        <v>9</v>
      </c>
      <c r="K79" cm="1">
        <f t="array" ref="K79">ROUND(Interpolation[b_Wingspan]+Interpolation[m_Wingspan]*Aircrafts[[#This Row],[Wingspan_m_total]],0)</f>
        <v>17</v>
      </c>
      <c r="L79" cm="1">
        <f t="array" ref="L79">ROUND(Tabelle5[b_Length]+Tabelle5[m_Length]*Aircrafts[[#This Row],[Length_m]],0)</f>
        <v>16</v>
      </c>
      <c r="M79" s="5" cm="1">
        <f t="array" ref="M79">ROUND(Aircrafts[[#This Row],[Wingspan_m_total_normalized]]*Parameter[Zoom],0)</f>
        <v>38</v>
      </c>
      <c r="N79" s="5" cm="1">
        <f t="array" ref="N79">ROUND(Aircrafts[[#This Row],[Length_m_normalized]]*Parameter[Zoom],0)</f>
        <v>36</v>
      </c>
      <c r="P79">
        <v>0.61</v>
      </c>
      <c r="Q79" s="5" cm="1">
        <f t="array" ref="Q79">ROUNDDOWN((WebGL[[#This Row],[Discrete_t_steps]]*WebGL_Parameter[fps]/WebGL_Parameter[n_Icons]-ROUNDDOWN(WebGL[[#This Row],[Discrete_t_steps]]*WebGL_Parameter[fps]/WebGL_Parameter[n_Icons],0))*WebGL_Parameter[n_Icons],0)</f>
        <v>3</v>
      </c>
    </row>
    <row r="80" spans="1:17" x14ac:dyDescent="0.3">
      <c r="A80" t="s">
        <v>155</v>
      </c>
      <c r="B80" s="4" t="s">
        <v>373</v>
      </c>
      <c r="C80" t="s">
        <v>355</v>
      </c>
      <c r="D80">
        <v>0</v>
      </c>
      <c r="E80" t="s">
        <v>156</v>
      </c>
      <c r="F80">
        <v>47.1</v>
      </c>
      <c r="H80">
        <v>43.5</v>
      </c>
      <c r="I80">
        <f>ROUND(IF(ISBLANK(Aircrafts[[#This Row],[Wingspan_ft_with_winglets_sharklets]]),Aircrafts[[#This Row],[Wingspan_ft_without_winglets_sharklets]],Aircrafts[[#This Row],[Wingspan_ft_with_winglets_sharklets]])/3.28,0)</f>
        <v>14</v>
      </c>
      <c r="J80">
        <f>ROUND(Aircrafts[[#This Row],[Length_ft]]/3.28,0)</f>
        <v>13</v>
      </c>
      <c r="K80" cm="1">
        <f t="array" ref="K80">ROUND(Interpolation[b_Wingspan]+Interpolation[m_Wingspan]*Aircrafts[[#This Row],[Wingspan_m_total]],0)</f>
        <v>17</v>
      </c>
      <c r="L80" cm="1">
        <f t="array" ref="L80">ROUND(Tabelle5[b_Length]+Tabelle5[m_Length]*Aircrafts[[#This Row],[Length_m]],0)</f>
        <v>17</v>
      </c>
      <c r="M80" s="5" cm="1">
        <f t="array" ref="M80">ROUND(Aircrafts[[#This Row],[Wingspan_m_total_normalized]]*Parameter[Zoom],0)</f>
        <v>38</v>
      </c>
      <c r="N80" s="5" cm="1">
        <f t="array" ref="N80">ROUND(Aircrafts[[#This Row],[Length_m_normalized]]*Parameter[Zoom],0)</f>
        <v>38</v>
      </c>
      <c r="P80">
        <v>0.62</v>
      </c>
      <c r="Q80" s="5" cm="1">
        <f t="array" ref="Q80">ROUNDDOWN((WebGL[[#This Row],[Discrete_t_steps]]*WebGL_Parameter[fps]/WebGL_Parameter[n_Icons]-ROUNDDOWN(WebGL[[#This Row],[Discrete_t_steps]]*WebGL_Parameter[fps]/WebGL_Parameter[n_Icons],0))*WebGL_Parameter[n_Icons],0)</f>
        <v>3</v>
      </c>
    </row>
    <row r="81" spans="1:17" x14ac:dyDescent="0.3">
      <c r="A81" t="s">
        <v>157</v>
      </c>
      <c r="B81" s="4" t="s">
        <v>374</v>
      </c>
      <c r="C81" t="s">
        <v>355</v>
      </c>
      <c r="D81">
        <v>0</v>
      </c>
      <c r="E81" t="s">
        <v>158</v>
      </c>
      <c r="F81">
        <v>53.5</v>
      </c>
      <c r="H81">
        <v>55.5</v>
      </c>
      <c r="I81">
        <f>ROUND(IF(ISBLANK(Aircrafts[[#This Row],[Wingspan_ft_with_winglets_sharklets]]),Aircrafts[[#This Row],[Wingspan_ft_without_winglets_sharklets]],Aircrafts[[#This Row],[Wingspan_ft_with_winglets_sharklets]])/3.28,0)</f>
        <v>16</v>
      </c>
      <c r="J81">
        <f>ROUND(Aircrafts[[#This Row],[Length_ft]]/3.28,0)</f>
        <v>17</v>
      </c>
      <c r="K81" cm="1">
        <f t="array" ref="K81">ROUND(Interpolation[b_Wingspan]+Interpolation[m_Wingspan]*Aircrafts[[#This Row],[Wingspan_m_total]],0)</f>
        <v>18</v>
      </c>
      <c r="L81" cm="1">
        <f t="array" ref="L81">ROUND(Tabelle5[b_Length]+Tabelle5[m_Length]*Aircrafts[[#This Row],[Length_m]],0)</f>
        <v>19</v>
      </c>
      <c r="M81" s="5" cm="1">
        <f t="array" ref="M81">ROUND(Aircrafts[[#This Row],[Wingspan_m_total_normalized]]*Parameter[Zoom],0)</f>
        <v>41</v>
      </c>
      <c r="N81" s="5" cm="1">
        <f t="array" ref="N81">ROUND(Aircrafts[[#This Row],[Length_m_normalized]]*Parameter[Zoom],0)</f>
        <v>43</v>
      </c>
      <c r="P81">
        <v>0.63</v>
      </c>
      <c r="Q81" s="5" cm="1">
        <f t="array" ref="Q81">ROUNDDOWN((WebGL[[#This Row],[Discrete_t_steps]]*WebGL_Parameter[fps]/WebGL_Parameter[n_Icons]-ROUNDDOWN(WebGL[[#This Row],[Discrete_t_steps]]*WebGL_Parameter[fps]/WebGL_Parameter[n_Icons],0))*WebGL_Parameter[n_Icons],0)</f>
        <v>3</v>
      </c>
    </row>
    <row r="82" spans="1:17" x14ac:dyDescent="0.3">
      <c r="A82" t="s">
        <v>159</v>
      </c>
      <c r="B82" s="4" t="s">
        <v>375</v>
      </c>
      <c r="C82" t="s">
        <v>355</v>
      </c>
      <c r="D82">
        <v>0</v>
      </c>
      <c r="E82" t="s">
        <v>160</v>
      </c>
      <c r="F82">
        <v>68.900000000000006</v>
      </c>
      <c r="H82">
        <v>73.2</v>
      </c>
      <c r="I82">
        <f>ROUND(IF(ISBLANK(Aircrafts[[#This Row],[Wingspan_ft_with_winglets_sharklets]]),Aircrafts[[#This Row],[Wingspan_ft_without_winglets_sharklets]],Aircrafts[[#This Row],[Wingspan_ft_with_winglets_sharklets]])/3.28,0)</f>
        <v>21</v>
      </c>
      <c r="J82">
        <f>ROUND(Aircrafts[[#This Row],[Length_ft]]/3.28,0)</f>
        <v>22</v>
      </c>
      <c r="K82" cm="1">
        <f t="array" ref="K82">ROUND(Interpolation[b_Wingspan]+Interpolation[m_Wingspan]*Aircrafts[[#This Row],[Wingspan_m_total]],0)</f>
        <v>19</v>
      </c>
      <c r="L82" cm="1">
        <f t="array" ref="L82">ROUND(Tabelle5[b_Length]+Tabelle5[m_Length]*Aircrafts[[#This Row],[Length_m]],0)</f>
        <v>20</v>
      </c>
      <c r="M82" s="5" cm="1">
        <f t="array" ref="M82">ROUND(Aircrafts[[#This Row],[Wingspan_m_total_normalized]]*Parameter[Zoom],0)</f>
        <v>43</v>
      </c>
      <c r="N82" s="5" cm="1">
        <f t="array" ref="N82">ROUND(Aircrafts[[#This Row],[Length_m_normalized]]*Parameter[Zoom],0)</f>
        <v>45</v>
      </c>
      <c r="P82">
        <v>0.64</v>
      </c>
      <c r="Q82" s="5" cm="1">
        <f t="array" ref="Q82">ROUNDDOWN((WebGL[[#This Row],[Discrete_t_steps]]*WebGL_Parameter[fps]/WebGL_Parameter[n_Icons]-ROUNDDOWN(WebGL[[#This Row],[Discrete_t_steps]]*WebGL_Parameter[fps]/WebGL_Parameter[n_Icons],0))*WebGL_Parameter[n_Icons],0)</f>
        <v>3</v>
      </c>
    </row>
    <row r="83" spans="1:17" x14ac:dyDescent="0.3">
      <c r="A83" t="s">
        <v>161</v>
      </c>
      <c r="B83" s="4" t="s">
        <v>376</v>
      </c>
      <c r="C83" t="s">
        <v>355</v>
      </c>
      <c r="D83">
        <v>0</v>
      </c>
      <c r="E83" t="s">
        <v>162</v>
      </c>
      <c r="F83">
        <v>63.8</v>
      </c>
      <c r="H83">
        <v>68.8</v>
      </c>
      <c r="I83">
        <f>ROUND(IF(ISBLANK(Aircrafts[[#This Row],[Wingspan_ft_with_winglets_sharklets]]),Aircrafts[[#This Row],[Wingspan_ft_without_winglets_sharklets]],Aircrafts[[#This Row],[Wingspan_ft_with_winglets_sharklets]])/3.28,0)</f>
        <v>19</v>
      </c>
      <c r="J83">
        <f>ROUND(Aircrafts[[#This Row],[Length_ft]]/3.28,0)</f>
        <v>21</v>
      </c>
      <c r="K83" cm="1">
        <f t="array" ref="K83">ROUND(Interpolation[b_Wingspan]+Interpolation[m_Wingspan]*Aircrafts[[#This Row],[Wingspan_m_total]],0)</f>
        <v>19</v>
      </c>
      <c r="L83" cm="1">
        <f t="array" ref="L83">ROUND(Tabelle5[b_Length]+Tabelle5[m_Length]*Aircrafts[[#This Row],[Length_m]],0)</f>
        <v>20</v>
      </c>
      <c r="M83" s="5" cm="1">
        <f t="array" ref="M83">ROUND(Aircrafts[[#This Row],[Wingspan_m_total_normalized]]*Parameter[Zoom],0)</f>
        <v>43</v>
      </c>
      <c r="N83" s="5" cm="1">
        <f t="array" ref="N83">ROUND(Aircrafts[[#This Row],[Length_m_normalized]]*Parameter[Zoom],0)</f>
        <v>45</v>
      </c>
      <c r="P83">
        <v>0.65</v>
      </c>
      <c r="Q83" s="5" cm="1">
        <f t="array" ref="Q83">ROUNDDOWN((WebGL[[#This Row],[Discrete_t_steps]]*WebGL_Parameter[fps]/WebGL_Parameter[n_Icons]-ROUNDDOWN(WebGL[[#This Row],[Discrete_t_steps]]*WebGL_Parameter[fps]/WebGL_Parameter[n_Icons],0))*WebGL_Parameter[n_Icons],0)</f>
        <v>3</v>
      </c>
    </row>
    <row r="84" spans="1:17" x14ac:dyDescent="0.3">
      <c r="A84" t="s">
        <v>163</v>
      </c>
      <c r="B84" s="4" t="s">
        <v>163</v>
      </c>
      <c r="C84" t="s">
        <v>354</v>
      </c>
      <c r="D84">
        <v>-1</v>
      </c>
      <c r="E84" t="s">
        <v>164</v>
      </c>
      <c r="F84">
        <v>36.5</v>
      </c>
      <c r="H84">
        <v>32</v>
      </c>
      <c r="I84">
        <f>ROUND(IF(ISBLANK(Aircrafts[[#This Row],[Wingspan_ft_with_winglets_sharklets]]),Aircrafts[[#This Row],[Wingspan_ft_without_winglets_sharklets]],Aircrafts[[#This Row],[Wingspan_ft_with_winglets_sharklets]])/3.28,0)</f>
        <v>11</v>
      </c>
      <c r="J84">
        <f>ROUND(Aircrafts[[#This Row],[Length_ft]]/3.28,0)</f>
        <v>10</v>
      </c>
      <c r="K84" cm="1">
        <f t="array" ref="K84">ROUND(Interpolation[b_Wingspan]+Interpolation[m_Wingspan]*Aircrafts[[#This Row],[Wingspan_m_total]],0)</f>
        <v>16</v>
      </c>
      <c r="L84" cm="1">
        <f t="array" ref="L84">ROUND(Tabelle5[b_Length]+Tabelle5[m_Length]*Aircrafts[[#This Row],[Length_m]],0)</f>
        <v>16</v>
      </c>
      <c r="M84" s="5" cm="1">
        <f t="array" ref="M84">ROUND(Aircrafts[[#This Row],[Wingspan_m_total_normalized]]*Parameter[Zoom],0)</f>
        <v>36</v>
      </c>
      <c r="N84" s="5" cm="1">
        <f t="array" ref="N84">ROUND(Aircrafts[[#This Row],[Length_m_normalized]]*Parameter[Zoom],0)</f>
        <v>36</v>
      </c>
      <c r="P84">
        <v>0.66</v>
      </c>
      <c r="Q84" s="5" cm="1">
        <f t="array" ref="Q84">ROUNDDOWN((WebGL[[#This Row],[Discrete_t_steps]]*WebGL_Parameter[fps]/WebGL_Parameter[n_Icons]-ROUNDDOWN(WebGL[[#This Row],[Discrete_t_steps]]*WebGL_Parameter[fps]/WebGL_Parameter[n_Icons],0))*WebGL_Parameter[n_Icons],0)</f>
        <v>3</v>
      </c>
    </row>
    <row r="85" spans="1:17" x14ac:dyDescent="0.3">
      <c r="A85" t="s">
        <v>165</v>
      </c>
      <c r="B85" s="4" t="s">
        <v>165</v>
      </c>
      <c r="C85" t="s">
        <v>351</v>
      </c>
      <c r="D85">
        <v>-1</v>
      </c>
      <c r="E85" t="s">
        <v>166</v>
      </c>
      <c r="F85">
        <v>84.7</v>
      </c>
      <c r="H85">
        <v>64.5</v>
      </c>
      <c r="I85">
        <f>ROUND(IF(ISBLANK(Aircrafts[[#This Row],[Wingspan_ft_with_winglets_sharklets]]),Aircrafts[[#This Row],[Wingspan_ft_without_winglets_sharklets]],Aircrafts[[#This Row],[Wingspan_ft_with_winglets_sharklets]])/3.28,0)</f>
        <v>26</v>
      </c>
      <c r="J85">
        <f>ROUND(Aircrafts[[#This Row],[Length_ft]]/3.28,0)</f>
        <v>20</v>
      </c>
      <c r="K85" cm="1">
        <f t="array" ref="K85">ROUND(Interpolation[b_Wingspan]+Interpolation[m_Wingspan]*Aircrafts[[#This Row],[Wingspan_m_total]],0)</f>
        <v>21</v>
      </c>
      <c r="L85" cm="1">
        <f t="array" ref="L85">ROUND(Tabelle5[b_Length]+Tabelle5[m_Length]*Aircrafts[[#This Row],[Length_m]],0)</f>
        <v>19</v>
      </c>
      <c r="M85" s="5" cm="1">
        <f t="array" ref="M85">ROUND(Aircrafts[[#This Row],[Wingspan_m_total_normalized]]*Parameter[Zoom],0)</f>
        <v>47</v>
      </c>
      <c r="N85" s="5" cm="1">
        <f t="array" ref="N85">ROUND(Aircrafts[[#This Row],[Length_m_normalized]]*Parameter[Zoom],0)</f>
        <v>43</v>
      </c>
      <c r="P85">
        <v>0.67</v>
      </c>
      <c r="Q85" s="5" cm="1">
        <f t="array" ref="Q85">ROUNDDOWN((WebGL[[#This Row],[Discrete_t_steps]]*WebGL_Parameter[fps]/WebGL_Parameter[n_Icons]-ROUNDDOWN(WebGL[[#This Row],[Discrete_t_steps]]*WebGL_Parameter[fps]/WebGL_Parameter[n_Icons],0))*WebGL_Parameter[n_Icons],0)</f>
        <v>0</v>
      </c>
    </row>
    <row r="86" spans="1:17" x14ac:dyDescent="0.3">
      <c r="A86" t="s">
        <v>167</v>
      </c>
      <c r="B86" s="4" t="s">
        <v>377</v>
      </c>
      <c r="C86" t="s">
        <v>354</v>
      </c>
      <c r="D86">
        <v>0</v>
      </c>
      <c r="E86" t="s">
        <v>168</v>
      </c>
      <c r="F86">
        <v>36.1</v>
      </c>
      <c r="H86">
        <v>25.2</v>
      </c>
      <c r="I86">
        <f>ROUND(IF(ISBLANK(Aircrafts[[#This Row],[Wingspan_ft_with_winglets_sharklets]]),Aircrafts[[#This Row],[Wingspan_ft_without_winglets_sharklets]],Aircrafts[[#This Row],[Wingspan_ft_with_winglets_sharklets]])/3.28,0)</f>
        <v>11</v>
      </c>
      <c r="J86">
        <f>ROUND(Aircrafts[[#This Row],[Length_ft]]/3.28,0)</f>
        <v>8</v>
      </c>
      <c r="K86" cm="1">
        <f t="array" ref="K86">ROUND(Interpolation[b_Wingspan]+Interpolation[m_Wingspan]*Aircrafts[[#This Row],[Wingspan_m_total]],0)</f>
        <v>16</v>
      </c>
      <c r="L86" cm="1">
        <f t="array" ref="L86">ROUND(Tabelle5[b_Length]+Tabelle5[m_Length]*Aircrafts[[#This Row],[Length_m]],0)</f>
        <v>16</v>
      </c>
      <c r="M86" s="5" cm="1">
        <f t="array" ref="M86">ROUND(Aircrafts[[#This Row],[Wingspan_m_total_normalized]]*Parameter[Zoom],0)</f>
        <v>36</v>
      </c>
      <c r="N86" s="5" cm="1">
        <f t="array" ref="N86">ROUND(Aircrafts[[#This Row],[Length_m_normalized]]*Parameter[Zoom],0)</f>
        <v>36</v>
      </c>
      <c r="P86">
        <v>0.68</v>
      </c>
      <c r="Q86" s="5" cm="1">
        <f t="array" ref="Q86">ROUNDDOWN((WebGL[[#This Row],[Discrete_t_steps]]*WebGL_Parameter[fps]/WebGL_Parameter[n_Icons]-ROUNDDOWN(WebGL[[#This Row],[Discrete_t_steps]]*WebGL_Parameter[fps]/WebGL_Parameter[n_Icons],0))*WebGL_Parameter[n_Icons],0)</f>
        <v>0</v>
      </c>
    </row>
    <row r="87" spans="1:17" x14ac:dyDescent="0.3">
      <c r="A87" t="s">
        <v>169</v>
      </c>
      <c r="B87" s="4" t="s">
        <v>378</v>
      </c>
      <c r="C87" t="s">
        <v>352</v>
      </c>
      <c r="D87">
        <v>0</v>
      </c>
      <c r="E87" t="s">
        <v>170</v>
      </c>
      <c r="F87">
        <v>69.599999999999994</v>
      </c>
      <c r="H87">
        <v>87.8</v>
      </c>
      <c r="I87">
        <f>ROUND(IF(ISBLANK(Aircrafts[[#This Row],[Wingspan_ft_with_winglets_sharklets]]),Aircrafts[[#This Row],[Wingspan_ft_without_winglets_sharklets]],Aircrafts[[#This Row],[Wingspan_ft_with_winglets_sharklets]])/3.28,0)</f>
        <v>21</v>
      </c>
      <c r="J87">
        <f>ROUND(Aircrafts[[#This Row],[Length_ft]]/3.28,0)</f>
        <v>27</v>
      </c>
      <c r="K87" cm="1">
        <f t="array" ref="K87">ROUND(Interpolation[b_Wingspan]+Interpolation[m_Wingspan]*Aircrafts[[#This Row],[Wingspan_m_total]],0)</f>
        <v>19</v>
      </c>
      <c r="L87" cm="1">
        <f t="array" ref="L87">ROUND(Tabelle5[b_Length]+Tabelle5[m_Length]*Aircrafts[[#This Row],[Length_m]],0)</f>
        <v>22</v>
      </c>
      <c r="M87" s="5" cm="1">
        <f t="array" ref="M87">ROUND(Aircrafts[[#This Row],[Wingspan_m_total_normalized]]*Parameter[Zoom],0)</f>
        <v>43</v>
      </c>
      <c r="N87" s="5" cm="1">
        <f t="array" ref="N87">ROUND(Aircrafts[[#This Row],[Length_m_normalized]]*Parameter[Zoom],0)</f>
        <v>50</v>
      </c>
      <c r="P87">
        <v>0.69</v>
      </c>
      <c r="Q87" s="5" cm="1">
        <f t="array" ref="Q87">ROUNDDOWN((WebGL[[#This Row],[Discrete_t_steps]]*WebGL_Parameter[fps]/WebGL_Parameter[n_Icons]-ROUNDDOWN(WebGL[[#This Row],[Discrete_t_steps]]*WebGL_Parameter[fps]/WebGL_Parameter[n_Icons],0))*WebGL_Parameter[n_Icons],0)</f>
        <v>0</v>
      </c>
    </row>
    <row r="88" spans="1:17" x14ac:dyDescent="0.3">
      <c r="A88" t="s">
        <v>171</v>
      </c>
      <c r="B88" s="4" t="s">
        <v>171</v>
      </c>
      <c r="C88" t="s">
        <v>352</v>
      </c>
      <c r="D88">
        <v>0</v>
      </c>
      <c r="E88" t="s">
        <v>172</v>
      </c>
      <c r="F88">
        <v>76.3</v>
      </c>
      <c r="H88">
        <v>106.6</v>
      </c>
      <c r="I88">
        <f>ROUND(IF(ISBLANK(Aircrafts[[#This Row],[Wingspan_ft_with_winglets_sharklets]]),Aircrafts[[#This Row],[Wingspan_ft_without_winglets_sharklets]],Aircrafts[[#This Row],[Wingspan_ft_with_winglets_sharklets]])/3.28,0)</f>
        <v>23</v>
      </c>
      <c r="J88">
        <f>ROUND(Aircrafts[[#This Row],[Length_ft]]/3.28,0)</f>
        <v>33</v>
      </c>
      <c r="K88" cm="1">
        <f t="array" ref="K88">ROUND(Interpolation[b_Wingspan]+Interpolation[m_Wingspan]*Aircrafts[[#This Row],[Wingspan_m_total]],0)</f>
        <v>20</v>
      </c>
      <c r="L88" cm="1">
        <f t="array" ref="L88">ROUND(Tabelle5[b_Length]+Tabelle5[m_Length]*Aircrafts[[#This Row],[Length_m]],0)</f>
        <v>24</v>
      </c>
      <c r="M88" s="5" cm="1">
        <f t="array" ref="M88">ROUND(Aircrafts[[#This Row],[Wingspan_m_total_normalized]]*Parameter[Zoom],0)</f>
        <v>45</v>
      </c>
      <c r="N88" s="5" cm="1">
        <f t="array" ref="N88">ROUND(Aircrafts[[#This Row],[Length_m_normalized]]*Parameter[Zoom],0)</f>
        <v>54</v>
      </c>
      <c r="P88">
        <v>0.7</v>
      </c>
      <c r="Q88" s="5" cm="1">
        <f t="array" ref="Q88">ROUNDDOWN((WebGL[[#This Row],[Discrete_t_steps]]*WebGL_Parameter[fps]/WebGL_Parameter[n_Icons]-ROUNDDOWN(WebGL[[#This Row],[Discrete_t_steps]]*WebGL_Parameter[fps]/WebGL_Parameter[n_Icons],0))*WebGL_Parameter[n_Icons],0)</f>
        <v>0</v>
      </c>
    </row>
    <row r="89" spans="1:17" x14ac:dyDescent="0.3">
      <c r="A89" t="s">
        <v>173</v>
      </c>
      <c r="B89" s="4" t="s">
        <v>173</v>
      </c>
      <c r="C89" t="s">
        <v>352</v>
      </c>
      <c r="D89">
        <v>0</v>
      </c>
      <c r="E89" t="s">
        <v>174</v>
      </c>
      <c r="F89">
        <v>81.5</v>
      </c>
      <c r="H89">
        <v>118.8</v>
      </c>
      <c r="I89">
        <f>ROUND(IF(ISBLANK(Aircrafts[[#This Row],[Wingspan_ft_with_winglets_sharklets]]),Aircrafts[[#This Row],[Wingspan_ft_without_winglets_sharklets]],Aircrafts[[#This Row],[Wingspan_ft_with_winglets_sharklets]])/3.28,0)</f>
        <v>25</v>
      </c>
      <c r="J89">
        <f>ROUND(Aircrafts[[#This Row],[Length_ft]]/3.28,0)</f>
        <v>36</v>
      </c>
      <c r="K89" cm="1">
        <f t="array" ref="K89">ROUND(Interpolation[b_Wingspan]+Interpolation[m_Wingspan]*Aircrafts[[#This Row],[Wingspan_m_total]],0)</f>
        <v>21</v>
      </c>
      <c r="L89" cm="1">
        <f t="array" ref="L89">ROUND(Tabelle5[b_Length]+Tabelle5[m_Length]*Aircrafts[[#This Row],[Length_m]],0)</f>
        <v>25</v>
      </c>
      <c r="M89" s="5" cm="1">
        <f t="array" ref="M89">ROUND(Aircrafts[[#This Row],[Wingspan_m_total_normalized]]*Parameter[Zoom],0)</f>
        <v>47</v>
      </c>
      <c r="N89" s="5" cm="1">
        <f t="array" ref="N89">ROUND(Aircrafts[[#This Row],[Length_m_normalized]]*Parameter[Zoom],0)</f>
        <v>56</v>
      </c>
      <c r="P89">
        <v>0.71</v>
      </c>
      <c r="Q89" s="5" cm="1">
        <f t="array" ref="Q89">ROUNDDOWN((WebGL[[#This Row],[Discrete_t_steps]]*WebGL_Parameter[fps]/WebGL_Parameter[n_Icons]-ROUNDDOWN(WebGL[[#This Row],[Discrete_t_steps]]*WebGL_Parameter[fps]/WebGL_Parameter[n_Icons],0))*WebGL_Parameter[n_Icons],0)</f>
        <v>0</v>
      </c>
    </row>
    <row r="90" spans="1:17" x14ac:dyDescent="0.3">
      <c r="A90" t="s">
        <v>175</v>
      </c>
      <c r="B90" s="4" t="s">
        <v>379</v>
      </c>
      <c r="C90" t="s">
        <v>352</v>
      </c>
      <c r="D90">
        <v>-1</v>
      </c>
      <c r="E90" t="s">
        <v>176</v>
      </c>
      <c r="F90">
        <v>91.8</v>
      </c>
      <c r="H90">
        <v>79.2</v>
      </c>
      <c r="I90">
        <f>ROUND(IF(ISBLANK(Aircrafts[[#This Row],[Wingspan_ft_with_winglets_sharklets]]),Aircrafts[[#This Row],[Wingspan_ft_without_winglets_sharklets]],Aircrafts[[#This Row],[Wingspan_ft_with_winglets_sharklets]])/3.28,0)</f>
        <v>28</v>
      </c>
      <c r="J90">
        <f>ROUND(Aircrafts[[#This Row],[Length_ft]]/3.28,0)</f>
        <v>24</v>
      </c>
      <c r="K90" cm="1">
        <f t="array" ref="K90">ROUND(Interpolation[b_Wingspan]+Interpolation[m_Wingspan]*Aircrafts[[#This Row],[Wingspan_m_total]],0)</f>
        <v>21</v>
      </c>
      <c r="L90" cm="1">
        <f t="array" ref="L90">ROUND(Tabelle5[b_Length]+Tabelle5[m_Length]*Aircrafts[[#This Row],[Length_m]],0)</f>
        <v>21</v>
      </c>
      <c r="M90" s="5" cm="1">
        <f t="array" ref="M90">ROUND(Aircrafts[[#This Row],[Wingspan_m_total_normalized]]*Parameter[Zoom],0)</f>
        <v>47</v>
      </c>
      <c r="N90" s="5" cm="1">
        <f t="array" ref="N90">ROUND(Aircrafts[[#This Row],[Length_m_normalized]]*Parameter[Zoom],0)</f>
        <v>47</v>
      </c>
      <c r="P90">
        <v>0.72</v>
      </c>
      <c r="Q90" s="5" cm="1">
        <f t="array" ref="Q90">ROUNDDOWN((WebGL[[#This Row],[Discrete_t_steps]]*WebGL_Parameter[fps]/WebGL_Parameter[n_Icons]-ROUNDDOWN(WebGL[[#This Row],[Discrete_t_steps]]*WebGL_Parameter[fps]/WebGL_Parameter[n_Icons],0))*WebGL_Parameter[n_Icons],0)</f>
        <v>0</v>
      </c>
    </row>
    <row r="91" spans="1:17" x14ac:dyDescent="0.3">
      <c r="A91" t="s">
        <v>177</v>
      </c>
      <c r="B91" s="4" t="s">
        <v>399</v>
      </c>
      <c r="C91" t="s">
        <v>352</v>
      </c>
      <c r="D91">
        <v>-1</v>
      </c>
      <c r="E91" t="s">
        <v>178</v>
      </c>
      <c r="F91">
        <v>68.8</v>
      </c>
      <c r="H91">
        <v>69.8</v>
      </c>
      <c r="I91">
        <f>ROUND(IF(ISBLANK(Aircrafts[[#This Row],[Wingspan_ft_with_winglets_sharklets]]),Aircrafts[[#This Row],[Wingspan_ft_without_winglets_sharklets]],Aircrafts[[#This Row],[Wingspan_ft_with_winglets_sharklets]])/3.28,0)</f>
        <v>21</v>
      </c>
      <c r="J91">
        <f>ROUND(Aircrafts[[#This Row],[Length_ft]]/3.28,0)</f>
        <v>21</v>
      </c>
      <c r="K91" cm="1">
        <f t="array" ref="K91">ROUND(Interpolation[b_Wingspan]+Interpolation[m_Wingspan]*Aircrafts[[#This Row],[Wingspan_m_total]],0)</f>
        <v>19</v>
      </c>
      <c r="L91" cm="1">
        <f t="array" ref="L91">ROUND(Tabelle5[b_Length]+Tabelle5[m_Length]*Aircrafts[[#This Row],[Length_m]],0)</f>
        <v>20</v>
      </c>
      <c r="M91" s="5" cm="1">
        <f t="array" ref="M91">ROUND(Aircrafts[[#This Row],[Wingspan_m_total_normalized]]*Parameter[Zoom],0)</f>
        <v>43</v>
      </c>
      <c r="N91" s="5" cm="1">
        <f t="array" ref="N91">ROUND(Aircrafts[[#This Row],[Length_m_normalized]]*Parameter[Zoom],0)</f>
        <v>45</v>
      </c>
      <c r="P91">
        <v>0.73</v>
      </c>
      <c r="Q91" s="5" cm="1">
        <f t="array" ref="Q91">ROUNDDOWN((WebGL[[#This Row],[Discrete_t_steps]]*WebGL_Parameter[fps]/WebGL_Parameter[n_Icons]-ROUNDDOWN(WebGL[[#This Row],[Discrete_t_steps]]*WebGL_Parameter[fps]/WebGL_Parameter[n_Icons],0))*WebGL_Parameter[n_Icons],0)</f>
        <v>0</v>
      </c>
    </row>
    <row r="92" spans="1:17" x14ac:dyDescent="0.3">
      <c r="A92" t="s">
        <v>179</v>
      </c>
      <c r="B92" s="4" t="s">
        <v>421</v>
      </c>
      <c r="C92" t="s">
        <v>44</v>
      </c>
      <c r="D92">
        <v>0</v>
      </c>
      <c r="E92" t="s">
        <v>180</v>
      </c>
      <c r="F92">
        <v>39.200000000000003</v>
      </c>
      <c r="H92">
        <v>26.3</v>
      </c>
      <c r="I92">
        <f>ROUND(IF(ISBLANK(Aircrafts[[#This Row],[Wingspan_ft_with_winglets_sharklets]]),Aircrafts[[#This Row],[Wingspan_ft_without_winglets_sharklets]],Aircrafts[[#This Row],[Wingspan_ft_with_winglets_sharklets]])/3.28,0)</f>
        <v>12</v>
      </c>
      <c r="J92">
        <f>ROUND(Aircrafts[[#This Row],[Length_ft]]/3.28,0)</f>
        <v>8</v>
      </c>
      <c r="K92" cm="1">
        <f t="array" ref="K92">ROUND(Interpolation[b_Wingspan]+Interpolation[m_Wingspan]*Aircrafts[[#This Row],[Wingspan_m_total]],0)</f>
        <v>17</v>
      </c>
      <c r="L92" cm="1">
        <f t="array" ref="L92">ROUND(Tabelle5[b_Length]+Tabelle5[m_Length]*Aircrafts[[#This Row],[Length_m]],0)</f>
        <v>16</v>
      </c>
      <c r="M92" s="5" cm="1">
        <f t="array" ref="M92">ROUND(Aircrafts[[#This Row],[Wingspan_m_total_normalized]]*Parameter[Zoom],0)</f>
        <v>38</v>
      </c>
      <c r="N92" s="5" cm="1">
        <f t="array" ref="N92">ROUND(Aircrafts[[#This Row],[Length_m_normalized]]*Parameter[Zoom],0)</f>
        <v>36</v>
      </c>
      <c r="P92">
        <v>0.74</v>
      </c>
      <c r="Q92" s="5" cm="1">
        <f t="array" ref="Q92">ROUNDDOWN((WebGL[[#This Row],[Discrete_t_steps]]*WebGL_Parameter[fps]/WebGL_Parameter[n_Icons]-ROUNDDOWN(WebGL[[#This Row],[Discrete_t_steps]]*WebGL_Parameter[fps]/WebGL_Parameter[n_Icons],0))*WebGL_Parameter[n_Icons],0)</f>
        <v>0</v>
      </c>
    </row>
    <row r="93" spans="1:17" x14ac:dyDescent="0.3">
      <c r="A93" t="s">
        <v>181</v>
      </c>
      <c r="B93" s="4" t="s">
        <v>181</v>
      </c>
      <c r="C93" t="s">
        <v>352</v>
      </c>
      <c r="D93">
        <v>0</v>
      </c>
      <c r="E93" t="s">
        <v>182</v>
      </c>
      <c r="F93">
        <v>165.3</v>
      </c>
      <c r="H93">
        <v>181.6</v>
      </c>
      <c r="I93">
        <f>ROUND(IF(ISBLANK(Aircrafts[[#This Row],[Wingspan_ft_with_winglets_sharklets]]),Aircrafts[[#This Row],[Wingspan_ft_without_winglets_sharklets]],Aircrafts[[#This Row],[Wingspan_ft_with_winglets_sharklets]])/3.28,0)</f>
        <v>50</v>
      </c>
      <c r="J93">
        <f>ROUND(Aircrafts[[#This Row],[Length_ft]]/3.28,0)</f>
        <v>55</v>
      </c>
      <c r="K93" cm="1">
        <f t="array" ref="K93">ROUND(Interpolation[b_Wingspan]+Interpolation[m_Wingspan]*Aircrafts[[#This Row],[Wingspan_m_total]],0)</f>
        <v>28</v>
      </c>
      <c r="L93" cm="1">
        <f t="array" ref="L93">ROUND(Tabelle5[b_Length]+Tabelle5[m_Length]*Aircrafts[[#This Row],[Length_m]],0)</f>
        <v>31</v>
      </c>
      <c r="M93" s="5" cm="1">
        <f t="array" ref="M93">ROUND(Aircrafts[[#This Row],[Wingspan_m_total_normalized]]*Parameter[Zoom],0)</f>
        <v>63</v>
      </c>
      <c r="N93" s="5" cm="1">
        <f t="array" ref="N93">ROUND(Aircrafts[[#This Row],[Length_m_normalized]]*Parameter[Zoom],0)</f>
        <v>70</v>
      </c>
      <c r="P93">
        <v>0.75</v>
      </c>
      <c r="Q93" s="5" cm="1">
        <f t="array" ref="Q93">ROUNDDOWN((WebGL[[#This Row],[Discrete_t_steps]]*WebGL_Parameter[fps]/WebGL_Parameter[n_Icons]-ROUNDDOWN(WebGL[[#This Row],[Discrete_t_steps]]*WebGL_Parameter[fps]/WebGL_Parameter[n_Icons],0))*WebGL_Parameter[n_Icons],0)</f>
        <v>1</v>
      </c>
    </row>
    <row r="94" spans="1:17" x14ac:dyDescent="0.3">
      <c r="A94" t="s">
        <v>183</v>
      </c>
      <c r="B94" s="4" t="s">
        <v>380</v>
      </c>
      <c r="C94" t="s">
        <v>354</v>
      </c>
      <c r="D94">
        <v>-1</v>
      </c>
      <c r="E94" t="s">
        <v>184</v>
      </c>
      <c r="F94">
        <v>95.2</v>
      </c>
      <c r="H94">
        <v>64.7</v>
      </c>
      <c r="I94">
        <f>ROUND(IF(ISBLANK(Aircrafts[[#This Row],[Wingspan_ft_with_winglets_sharklets]]),Aircrafts[[#This Row],[Wingspan_ft_without_winglets_sharklets]],Aircrafts[[#This Row],[Wingspan_ft_with_winglets_sharklets]])/3.28,0)</f>
        <v>29</v>
      </c>
      <c r="J94">
        <f>ROUND(Aircrafts[[#This Row],[Length_ft]]/3.28,0)</f>
        <v>20</v>
      </c>
      <c r="K94" cm="1">
        <f t="array" ref="K94">ROUND(Interpolation[b_Wingspan]+Interpolation[m_Wingspan]*Aircrafts[[#This Row],[Wingspan_m_total]],0)</f>
        <v>22</v>
      </c>
      <c r="L94" cm="1">
        <f t="array" ref="L94">ROUND(Tabelle5[b_Length]+Tabelle5[m_Length]*Aircrafts[[#This Row],[Length_m]],0)</f>
        <v>19</v>
      </c>
      <c r="M94" s="5" cm="1">
        <f t="array" ref="M94">ROUND(Aircrafts[[#This Row],[Wingspan_m_total_normalized]]*Parameter[Zoom],0)</f>
        <v>50</v>
      </c>
      <c r="N94" s="5" cm="1">
        <f t="array" ref="N94">ROUND(Aircrafts[[#This Row],[Length_m_normalized]]*Parameter[Zoom],0)</f>
        <v>43</v>
      </c>
      <c r="P94">
        <v>0.76</v>
      </c>
      <c r="Q94" s="5" cm="1">
        <f t="array" ref="Q94">ROUNDDOWN((WebGL[[#This Row],[Discrete_t_steps]]*WebGL_Parameter[fps]/WebGL_Parameter[n_Icons]-ROUNDDOWN(WebGL[[#This Row],[Discrete_t_steps]]*WebGL_Parameter[fps]/WebGL_Parameter[n_Icons],0))*WebGL_Parameter[n_Icons],0)</f>
        <v>1</v>
      </c>
    </row>
    <row r="95" spans="1:17" x14ac:dyDescent="0.3">
      <c r="A95" t="s">
        <v>185</v>
      </c>
      <c r="B95" s="4" t="s">
        <v>185</v>
      </c>
      <c r="C95" t="s">
        <v>354</v>
      </c>
      <c r="D95">
        <v>-1</v>
      </c>
      <c r="E95" t="s">
        <v>186</v>
      </c>
      <c r="F95">
        <v>117.5</v>
      </c>
      <c r="H95">
        <v>100.6</v>
      </c>
      <c r="I95">
        <f>ROUND(IF(ISBLANK(Aircrafts[[#This Row],[Wingspan_ft_with_winglets_sharklets]]),Aircrafts[[#This Row],[Wingspan_ft_without_winglets_sharklets]],Aircrafts[[#This Row],[Wingspan_ft_with_winglets_sharklets]])/3.28,0)</f>
        <v>36</v>
      </c>
      <c r="J95">
        <f>ROUND(Aircrafts[[#This Row],[Length_ft]]/3.28,0)</f>
        <v>31</v>
      </c>
      <c r="K95" cm="1">
        <f t="array" ref="K95">ROUND(Interpolation[b_Wingspan]+Interpolation[m_Wingspan]*Aircrafts[[#This Row],[Wingspan_m_total]],0)</f>
        <v>24</v>
      </c>
      <c r="L95" cm="1">
        <f t="array" ref="L95">ROUND(Tabelle5[b_Length]+Tabelle5[m_Length]*Aircrafts[[#This Row],[Length_m]],0)</f>
        <v>23</v>
      </c>
      <c r="M95" s="5" cm="1">
        <f t="array" ref="M95">ROUND(Aircrafts[[#This Row],[Wingspan_m_total_normalized]]*Parameter[Zoom],0)</f>
        <v>54</v>
      </c>
      <c r="N95" s="5" cm="1">
        <f t="array" ref="N95">ROUND(Aircrafts[[#This Row],[Length_m_normalized]]*Parameter[Zoom],0)</f>
        <v>52</v>
      </c>
      <c r="P95">
        <v>0.77</v>
      </c>
      <c r="Q95" s="5" cm="1">
        <f t="array" ref="Q95">ROUNDDOWN((WebGL[[#This Row],[Discrete_t_steps]]*WebGL_Parameter[fps]/WebGL_Parameter[n_Icons]-ROUNDDOWN(WebGL[[#This Row],[Discrete_t_steps]]*WebGL_Parameter[fps]/WebGL_Parameter[n_Icons],0))*WebGL_Parameter[n_Icons],0)</f>
        <v>1</v>
      </c>
    </row>
    <row r="96" spans="1:17" x14ac:dyDescent="0.3">
      <c r="A96" t="s">
        <v>187</v>
      </c>
      <c r="B96" s="4" t="s">
        <v>187</v>
      </c>
      <c r="C96" t="s">
        <v>352</v>
      </c>
      <c r="D96">
        <v>-1</v>
      </c>
      <c r="E96" t="s">
        <v>188</v>
      </c>
      <c r="F96">
        <v>148.4</v>
      </c>
      <c r="H96">
        <v>187.7</v>
      </c>
      <c r="I96">
        <f>ROUND(IF(ISBLANK(Aircrafts[[#This Row],[Wingspan_ft_with_winglets_sharklets]]),Aircrafts[[#This Row],[Wingspan_ft_without_winglets_sharklets]],Aircrafts[[#This Row],[Wingspan_ft_with_winglets_sharklets]])/3.28,0)</f>
        <v>45</v>
      </c>
      <c r="J96">
        <f>ROUND(Aircrafts[[#This Row],[Length_ft]]/3.28,0)</f>
        <v>57</v>
      </c>
      <c r="K96" cm="1">
        <f t="array" ref="K96">ROUND(Interpolation[b_Wingspan]+Interpolation[m_Wingspan]*Aircrafts[[#This Row],[Wingspan_m_total]],0)</f>
        <v>27</v>
      </c>
      <c r="L96" cm="1">
        <f t="array" ref="L96">ROUND(Tabelle5[b_Length]+Tabelle5[m_Length]*Aircrafts[[#This Row],[Length_m]],0)</f>
        <v>31</v>
      </c>
      <c r="M96" s="5" cm="1">
        <f t="array" ref="M96">ROUND(Aircrafts[[#This Row],[Wingspan_m_total_normalized]]*Parameter[Zoom],0)</f>
        <v>61</v>
      </c>
      <c r="N96" s="5" cm="1">
        <f t="array" ref="N96">ROUND(Aircrafts[[#This Row],[Length_m_normalized]]*Parameter[Zoom],0)</f>
        <v>70</v>
      </c>
      <c r="P96">
        <v>0.78</v>
      </c>
      <c r="Q96" s="5" cm="1">
        <f t="array" ref="Q96">ROUNDDOWN((WebGL[[#This Row],[Discrete_t_steps]]*WebGL_Parameter[fps]/WebGL_Parameter[n_Icons]-ROUNDDOWN(WebGL[[#This Row],[Discrete_t_steps]]*WebGL_Parameter[fps]/WebGL_Parameter[n_Icons],0))*WebGL_Parameter[n_Icons],0)</f>
        <v>1</v>
      </c>
    </row>
    <row r="97" spans="1:17" x14ac:dyDescent="0.3">
      <c r="A97" t="s">
        <v>189</v>
      </c>
      <c r="B97" s="4" t="s">
        <v>381</v>
      </c>
      <c r="C97" t="s">
        <v>352</v>
      </c>
      <c r="D97">
        <v>0</v>
      </c>
      <c r="E97" t="s">
        <v>190</v>
      </c>
      <c r="F97">
        <v>89.4</v>
      </c>
      <c r="H97">
        <v>104.4</v>
      </c>
      <c r="I97">
        <f>ROUND(IF(ISBLANK(Aircrafts[[#This Row],[Wingspan_ft_with_winglets_sharklets]]),Aircrafts[[#This Row],[Wingspan_ft_without_winglets_sharklets]],Aircrafts[[#This Row],[Wingspan_ft_with_winglets_sharklets]])/3.28,0)</f>
        <v>27</v>
      </c>
      <c r="J97">
        <f>ROUND(Aircrafts[[#This Row],[Length_ft]]/3.28,0)</f>
        <v>32</v>
      </c>
      <c r="K97" cm="1">
        <f t="array" ref="K97">ROUND(Interpolation[b_Wingspan]+Interpolation[m_Wingspan]*Aircrafts[[#This Row],[Wingspan_m_total]],0)</f>
        <v>21</v>
      </c>
      <c r="L97" cm="1">
        <f t="array" ref="L97">ROUND(Tabelle5[b_Length]+Tabelle5[m_Length]*Aircrafts[[#This Row],[Length_m]],0)</f>
        <v>23</v>
      </c>
      <c r="M97" s="5" cm="1">
        <f t="array" ref="M97">ROUND(Aircrafts[[#This Row],[Wingspan_m_total_normalized]]*Parameter[Zoom],0)</f>
        <v>47</v>
      </c>
      <c r="N97" s="5" cm="1">
        <f t="array" ref="N97">ROUND(Aircrafts[[#This Row],[Length_m_normalized]]*Parameter[Zoom],0)</f>
        <v>52</v>
      </c>
      <c r="P97">
        <v>0.79</v>
      </c>
      <c r="Q97" s="5" cm="1">
        <f t="array" ref="Q97">ROUNDDOWN((WebGL[[#This Row],[Discrete_t_steps]]*WebGL_Parameter[fps]/WebGL_Parameter[n_Icons]-ROUNDDOWN(WebGL[[#This Row],[Discrete_t_steps]]*WebGL_Parameter[fps]/WebGL_Parameter[n_Icons],0))*WebGL_Parameter[n_Icons],0)</f>
        <v>1</v>
      </c>
    </row>
    <row r="98" spans="1:17" x14ac:dyDescent="0.3">
      <c r="A98" t="s">
        <v>191</v>
      </c>
      <c r="B98" s="4" t="s">
        <v>382</v>
      </c>
      <c r="C98" t="s">
        <v>352</v>
      </c>
      <c r="D98">
        <v>0</v>
      </c>
      <c r="E98" t="s">
        <v>192</v>
      </c>
      <c r="F98">
        <v>85</v>
      </c>
      <c r="H98">
        <v>73</v>
      </c>
      <c r="I98">
        <f>ROUND(IF(ISBLANK(Aircrafts[[#This Row],[Wingspan_ft_with_winglets_sharklets]]),Aircrafts[[#This Row],[Wingspan_ft_without_winglets_sharklets]],Aircrafts[[#This Row],[Wingspan_ft_with_winglets_sharklets]])/3.28,0)</f>
        <v>26</v>
      </c>
      <c r="J98">
        <f>ROUND(Aircrafts[[#This Row],[Length_ft]]/3.28,0)</f>
        <v>22</v>
      </c>
      <c r="K98" cm="1">
        <f t="array" ref="K98">ROUND(Interpolation[b_Wingspan]+Interpolation[m_Wingspan]*Aircrafts[[#This Row],[Wingspan_m_total]],0)</f>
        <v>21</v>
      </c>
      <c r="L98" cm="1">
        <f t="array" ref="L98">ROUND(Tabelle5[b_Length]+Tabelle5[m_Length]*Aircrafts[[#This Row],[Length_m]],0)</f>
        <v>20</v>
      </c>
      <c r="M98" s="5" cm="1">
        <f t="array" ref="M98">ROUND(Aircrafts[[#This Row],[Wingspan_m_total_normalized]]*Parameter[Zoom],0)</f>
        <v>47</v>
      </c>
      <c r="N98" s="5" cm="1">
        <f t="array" ref="N98">ROUND(Aircrafts[[#This Row],[Length_m_normalized]]*Parameter[Zoom],0)</f>
        <v>45</v>
      </c>
      <c r="P98">
        <v>0.8</v>
      </c>
      <c r="Q98" s="5" cm="1">
        <f t="array" ref="Q98">ROUNDDOWN((WebGL[[#This Row],[Discrete_t_steps]]*WebGL_Parameter[fps]/WebGL_Parameter[n_Icons]-ROUNDDOWN(WebGL[[#This Row],[Discrete_t_steps]]*WebGL_Parameter[fps]/WebGL_Parameter[n_Icons],0))*WebGL_Parameter[n_Icons],0)</f>
        <v>1</v>
      </c>
    </row>
    <row r="99" spans="1:17" x14ac:dyDescent="0.3">
      <c r="A99" t="s">
        <v>193</v>
      </c>
      <c r="B99" s="4" t="s">
        <v>193</v>
      </c>
      <c r="C99" t="s">
        <v>352</v>
      </c>
      <c r="D99">
        <v>0</v>
      </c>
      <c r="E99" t="s">
        <v>194</v>
      </c>
      <c r="F99">
        <v>93.3</v>
      </c>
      <c r="H99">
        <v>107.8</v>
      </c>
      <c r="I99">
        <f>ROUND(IF(ISBLANK(Aircrafts[[#This Row],[Wingspan_ft_with_winglets_sharklets]]),Aircrafts[[#This Row],[Wingspan_ft_without_winglets_sharklets]],Aircrafts[[#This Row],[Wingspan_ft_with_winglets_sharklets]])/3.28,0)</f>
        <v>28</v>
      </c>
      <c r="J99">
        <f>ROUND(Aircrafts[[#This Row],[Length_ft]]/3.28,0)</f>
        <v>33</v>
      </c>
      <c r="K99" cm="1">
        <f t="array" ref="K99">ROUND(Interpolation[b_Wingspan]+Interpolation[m_Wingspan]*Aircrafts[[#This Row],[Wingspan_m_total]],0)</f>
        <v>21</v>
      </c>
      <c r="L99" cm="1">
        <f t="array" ref="L99">ROUND(Tabelle5[b_Length]+Tabelle5[m_Length]*Aircrafts[[#This Row],[Length_m]],0)</f>
        <v>24</v>
      </c>
      <c r="M99" s="5" cm="1">
        <f t="array" ref="M99">ROUND(Aircrafts[[#This Row],[Wingspan_m_total_normalized]]*Parameter[Zoom],0)</f>
        <v>47</v>
      </c>
      <c r="N99" s="5" cm="1">
        <f t="array" ref="N99">ROUND(Aircrafts[[#This Row],[Length_m_normalized]]*Parameter[Zoom],0)</f>
        <v>54</v>
      </c>
      <c r="P99">
        <v>0.81</v>
      </c>
      <c r="Q99" s="5" cm="1">
        <f t="array" ref="Q99">ROUNDDOWN((WebGL[[#This Row],[Discrete_t_steps]]*WebGL_Parameter[fps]/WebGL_Parameter[n_Icons]-ROUNDDOWN(WebGL[[#This Row],[Discrete_t_steps]]*WebGL_Parameter[fps]/WebGL_Parameter[n_Icons],0))*WebGL_Parameter[n_Icons],0)</f>
        <v>1</v>
      </c>
    </row>
    <row r="100" spans="1:17" x14ac:dyDescent="0.3">
      <c r="A100" t="s">
        <v>195</v>
      </c>
      <c r="B100" s="4" t="s">
        <v>195</v>
      </c>
      <c r="C100" t="s">
        <v>354</v>
      </c>
      <c r="D100">
        <v>0</v>
      </c>
      <c r="E100" t="s">
        <v>196</v>
      </c>
      <c r="F100">
        <v>48</v>
      </c>
      <c r="H100">
        <v>30.3</v>
      </c>
      <c r="I100">
        <f>ROUND(IF(ISBLANK(Aircrafts[[#This Row],[Wingspan_ft_with_winglets_sharklets]]),Aircrafts[[#This Row],[Wingspan_ft_without_winglets_sharklets]],Aircrafts[[#This Row],[Wingspan_ft_with_winglets_sharklets]])/3.28,0)</f>
        <v>15</v>
      </c>
      <c r="J100">
        <f>ROUND(Aircrafts[[#This Row],[Length_ft]]/3.28,0)</f>
        <v>9</v>
      </c>
      <c r="K100" cm="1">
        <f t="array" ref="K100">ROUND(Interpolation[b_Wingspan]+Interpolation[m_Wingspan]*Aircrafts[[#This Row],[Wingspan_m_total]],0)</f>
        <v>17</v>
      </c>
      <c r="L100" cm="1">
        <f t="array" ref="L100">ROUND(Tabelle5[b_Length]+Tabelle5[m_Length]*Aircrafts[[#This Row],[Length_m]],0)</f>
        <v>16</v>
      </c>
      <c r="M100" s="5" cm="1">
        <f t="array" ref="M100">ROUND(Aircrafts[[#This Row],[Wingspan_m_total_normalized]]*Parameter[Zoom],0)</f>
        <v>38</v>
      </c>
      <c r="N100" s="5" cm="1">
        <f t="array" ref="N100">ROUND(Aircrafts[[#This Row],[Length_m_normalized]]*Parameter[Zoom],0)</f>
        <v>36</v>
      </c>
      <c r="P100">
        <v>0.82</v>
      </c>
      <c r="Q100" s="5" cm="1">
        <f t="array" ref="Q100">ROUNDDOWN((WebGL[[#This Row],[Discrete_t_steps]]*WebGL_Parameter[fps]/WebGL_Parameter[n_Icons]-ROUNDDOWN(WebGL[[#This Row],[Discrete_t_steps]]*WebGL_Parameter[fps]/WebGL_Parameter[n_Icons],0))*WebGL_Parameter[n_Icons],0)</f>
        <v>1</v>
      </c>
    </row>
    <row r="101" spans="1:17" x14ac:dyDescent="0.3">
      <c r="A101" t="s">
        <v>197</v>
      </c>
      <c r="B101" s="4" t="s">
        <v>197</v>
      </c>
      <c r="C101" t="s">
        <v>354</v>
      </c>
      <c r="D101">
        <v>0</v>
      </c>
      <c r="E101" t="s">
        <v>198</v>
      </c>
      <c r="F101">
        <v>65</v>
      </c>
      <c r="H101">
        <v>51.8</v>
      </c>
      <c r="I101">
        <f>ROUND(IF(ISBLANK(Aircrafts[[#This Row],[Wingspan_ft_with_winglets_sharklets]]),Aircrafts[[#This Row],[Wingspan_ft_without_winglets_sharklets]],Aircrafts[[#This Row],[Wingspan_ft_with_winglets_sharklets]])/3.28,0)</f>
        <v>20</v>
      </c>
      <c r="J101">
        <f>ROUND(Aircrafts[[#This Row],[Length_ft]]/3.28,0)</f>
        <v>16</v>
      </c>
      <c r="K101" cm="1">
        <f t="array" ref="K101">ROUND(Interpolation[b_Wingspan]+Interpolation[m_Wingspan]*Aircrafts[[#This Row],[Wingspan_m_total]],0)</f>
        <v>19</v>
      </c>
      <c r="L101" cm="1">
        <f t="array" ref="L101">ROUND(Tabelle5[b_Length]+Tabelle5[m_Length]*Aircrafts[[#This Row],[Length_m]],0)</f>
        <v>18</v>
      </c>
      <c r="M101" s="5" cm="1">
        <f t="array" ref="M101">ROUND(Aircrafts[[#This Row],[Wingspan_m_total_normalized]]*Parameter[Zoom],0)</f>
        <v>43</v>
      </c>
      <c r="N101" s="5" cm="1">
        <f t="array" ref="N101">ROUND(Aircrafts[[#This Row],[Length_m_normalized]]*Parameter[Zoom],0)</f>
        <v>41</v>
      </c>
      <c r="P101">
        <v>0.83</v>
      </c>
      <c r="Q101" s="5" cm="1">
        <f t="array" ref="Q101">ROUNDDOWN((WebGL[[#This Row],[Discrete_t_steps]]*WebGL_Parameter[fps]/WebGL_Parameter[n_Icons]-ROUNDDOWN(WebGL[[#This Row],[Discrete_t_steps]]*WebGL_Parameter[fps]/WebGL_Parameter[n_Icons],0))*WebGL_Parameter[n_Icons],0)</f>
        <v>1</v>
      </c>
    </row>
    <row r="102" spans="1:17" x14ac:dyDescent="0.3">
      <c r="A102" t="s">
        <v>199</v>
      </c>
      <c r="B102" s="4" t="s">
        <v>199</v>
      </c>
      <c r="C102" t="s">
        <v>354</v>
      </c>
      <c r="D102">
        <v>0</v>
      </c>
      <c r="E102" t="s">
        <v>200</v>
      </c>
      <c r="F102">
        <v>93</v>
      </c>
      <c r="H102">
        <v>80.5</v>
      </c>
      <c r="I102">
        <f>ROUND(IF(ISBLANK(Aircrafts[[#This Row],[Wingspan_ft_with_winglets_sharklets]]),Aircrafts[[#This Row],[Wingspan_ft_without_winglets_sharklets]],Aircrafts[[#This Row],[Wingspan_ft_with_winglets_sharklets]])/3.28,0)</f>
        <v>28</v>
      </c>
      <c r="J102">
        <f>ROUND(Aircrafts[[#This Row],[Length_ft]]/3.28,0)</f>
        <v>25</v>
      </c>
      <c r="K102" cm="1">
        <f t="array" ref="K102">ROUND(Interpolation[b_Wingspan]+Interpolation[m_Wingspan]*Aircrafts[[#This Row],[Wingspan_m_total]],0)</f>
        <v>21</v>
      </c>
      <c r="L102" cm="1">
        <f t="array" ref="L102">ROUND(Tabelle5[b_Length]+Tabelle5[m_Length]*Aircrafts[[#This Row],[Length_m]],0)</f>
        <v>21</v>
      </c>
      <c r="M102" s="5" cm="1">
        <f t="array" ref="M102">ROUND(Aircrafts[[#This Row],[Wingspan_m_total_normalized]]*Parameter[Zoom],0)</f>
        <v>47</v>
      </c>
      <c r="N102" s="5" cm="1">
        <f t="array" ref="N102">ROUND(Aircrafts[[#This Row],[Length_m_normalized]]*Parameter[Zoom],0)</f>
        <v>47</v>
      </c>
      <c r="P102">
        <v>0.84</v>
      </c>
      <c r="Q102" s="5" cm="1">
        <f t="array" ref="Q102">ROUNDDOWN((WebGL[[#This Row],[Discrete_t_steps]]*WebGL_Parameter[fps]/WebGL_Parameter[n_Icons]-ROUNDDOWN(WebGL[[#This Row],[Discrete_t_steps]]*WebGL_Parameter[fps]/WebGL_Parameter[n_Icons],0))*WebGL_Parameter[n_Icons],0)</f>
        <v>2</v>
      </c>
    </row>
    <row r="103" spans="1:17" x14ac:dyDescent="0.3">
      <c r="A103" t="s">
        <v>201</v>
      </c>
      <c r="B103" s="4" t="s">
        <v>201</v>
      </c>
      <c r="C103" t="s">
        <v>354</v>
      </c>
      <c r="D103">
        <v>-1</v>
      </c>
      <c r="E103" t="s">
        <v>202</v>
      </c>
      <c r="F103">
        <v>50.3</v>
      </c>
      <c r="H103">
        <v>50.3</v>
      </c>
      <c r="I103">
        <f>ROUND(IF(ISBLANK(Aircrafts[[#This Row],[Wingspan_ft_with_winglets_sharklets]]),Aircrafts[[#This Row],[Wingspan_ft_without_winglets_sharklets]],Aircrafts[[#This Row],[Wingspan_ft_with_winglets_sharklets]])/3.28,0)</f>
        <v>15</v>
      </c>
      <c r="J103">
        <f>ROUND(Aircrafts[[#This Row],[Length_ft]]/3.28,0)</f>
        <v>15</v>
      </c>
      <c r="K103" cm="1">
        <f t="array" ref="K103">ROUND(Interpolation[b_Wingspan]+Interpolation[m_Wingspan]*Aircrafts[[#This Row],[Wingspan_m_total]],0)</f>
        <v>17</v>
      </c>
      <c r="L103" cm="1">
        <f t="array" ref="L103">ROUND(Tabelle5[b_Length]+Tabelle5[m_Length]*Aircrafts[[#This Row],[Length_m]],0)</f>
        <v>18</v>
      </c>
      <c r="M103" s="5" cm="1">
        <f t="array" ref="M103">ROUND(Aircrafts[[#This Row],[Wingspan_m_total_normalized]]*Parameter[Zoom],0)</f>
        <v>38</v>
      </c>
      <c r="N103" s="5" cm="1">
        <f t="array" ref="N103">ROUND(Aircrafts[[#This Row],[Length_m_normalized]]*Parameter[Zoom],0)</f>
        <v>41</v>
      </c>
      <c r="P103">
        <v>0.85</v>
      </c>
      <c r="Q103" s="5" cm="1">
        <f t="array" ref="Q103">ROUNDDOWN((WebGL[[#This Row],[Discrete_t_steps]]*WebGL_Parameter[fps]/WebGL_Parameter[n_Icons]-ROUNDDOWN(WebGL[[#This Row],[Discrete_t_steps]]*WebGL_Parameter[fps]/WebGL_Parameter[n_Icons],0))*WebGL_Parameter[n_Icons],0)</f>
        <v>2</v>
      </c>
    </row>
    <row r="104" spans="1:17" x14ac:dyDescent="0.3">
      <c r="A104" t="s">
        <v>203</v>
      </c>
      <c r="B104" s="4" t="s">
        <v>203</v>
      </c>
      <c r="C104" t="s">
        <v>354</v>
      </c>
      <c r="D104">
        <v>-1</v>
      </c>
      <c r="E104" t="s">
        <v>204</v>
      </c>
      <c r="F104">
        <v>64.900000000000006</v>
      </c>
      <c r="H104">
        <v>65.7</v>
      </c>
      <c r="I104">
        <f>ROUND(IF(ISBLANK(Aircrafts[[#This Row],[Wingspan_ft_with_winglets_sharklets]]),Aircrafts[[#This Row],[Wingspan_ft_without_winglets_sharklets]],Aircrafts[[#This Row],[Wingspan_ft_with_winglets_sharklets]])/3.28,0)</f>
        <v>20</v>
      </c>
      <c r="J104">
        <f>ROUND(Aircrafts[[#This Row],[Length_ft]]/3.28,0)</f>
        <v>20</v>
      </c>
      <c r="K104" cm="1">
        <f t="array" ref="K104">ROUND(Interpolation[b_Wingspan]+Interpolation[m_Wingspan]*Aircrafts[[#This Row],[Wingspan_m_total]],0)</f>
        <v>19</v>
      </c>
      <c r="L104" cm="1">
        <f t="array" ref="L104">ROUND(Tabelle5[b_Length]+Tabelle5[m_Length]*Aircrafts[[#This Row],[Length_m]],0)</f>
        <v>19</v>
      </c>
      <c r="M104" s="5" cm="1">
        <f t="array" ref="M104">ROUND(Aircrafts[[#This Row],[Wingspan_m_total_normalized]]*Parameter[Zoom],0)</f>
        <v>43</v>
      </c>
      <c r="N104" s="5" cm="1">
        <f t="array" ref="N104">ROUND(Aircrafts[[#This Row],[Length_m_normalized]]*Parameter[Zoom],0)</f>
        <v>43</v>
      </c>
      <c r="P104">
        <v>0.86</v>
      </c>
      <c r="Q104" s="5" cm="1">
        <f t="array" ref="Q104">ROUNDDOWN((WebGL[[#This Row],[Discrete_t_steps]]*WebGL_Parameter[fps]/WebGL_Parameter[n_Icons]-ROUNDDOWN(WebGL[[#This Row],[Discrete_t_steps]]*WebGL_Parameter[fps]/WebGL_Parameter[n_Icons],0))*WebGL_Parameter[n_Icons],0)</f>
        <v>2</v>
      </c>
    </row>
    <row r="105" spans="1:17" x14ac:dyDescent="0.3">
      <c r="A105" t="s">
        <v>205</v>
      </c>
      <c r="B105" s="4" t="s">
        <v>383</v>
      </c>
      <c r="C105" t="s">
        <v>352</v>
      </c>
      <c r="D105">
        <v>0</v>
      </c>
      <c r="E105" t="s">
        <v>206</v>
      </c>
      <c r="F105">
        <v>65.8</v>
      </c>
      <c r="H105">
        <v>93.4</v>
      </c>
      <c r="I105">
        <f>ROUND(IF(ISBLANK(Aircrafts[[#This Row],[Wingspan_ft_with_winglets_sharklets]]),Aircrafts[[#This Row],[Wingspan_ft_without_winglets_sharklets]],Aircrafts[[#This Row],[Wingspan_ft_with_winglets_sharklets]])/3.28,0)</f>
        <v>20</v>
      </c>
      <c r="J105">
        <f>ROUND(Aircrafts[[#This Row],[Length_ft]]/3.28,0)</f>
        <v>28</v>
      </c>
      <c r="K105" cm="1">
        <f t="array" ref="K105">ROUND(Interpolation[b_Wingspan]+Interpolation[m_Wingspan]*Aircrafts[[#This Row],[Wingspan_m_total]],0)</f>
        <v>19</v>
      </c>
      <c r="L105" cm="1">
        <f t="array" ref="L105">ROUND(Tabelle5[b_Length]+Tabelle5[m_Length]*Aircrafts[[#This Row],[Length_m]],0)</f>
        <v>22</v>
      </c>
      <c r="M105" s="5" cm="1">
        <f t="array" ref="M105">ROUND(Aircrafts[[#This Row],[Wingspan_m_total_normalized]]*Parameter[Zoom],0)</f>
        <v>43</v>
      </c>
      <c r="N105" s="5" cm="1">
        <f t="array" ref="N105">ROUND(Aircrafts[[#This Row],[Length_m_normalized]]*Parameter[Zoom],0)</f>
        <v>50</v>
      </c>
      <c r="P105">
        <v>0.87</v>
      </c>
      <c r="Q105" s="5" cm="1">
        <f t="array" ref="Q105">ROUNDDOWN((WebGL[[#This Row],[Discrete_t_steps]]*WebGL_Parameter[fps]/WebGL_Parameter[n_Icons]-ROUNDDOWN(WebGL[[#This Row],[Discrete_t_steps]]*WebGL_Parameter[fps]/WebGL_Parameter[n_Icons],0))*WebGL_Parameter[n_Icons],0)</f>
        <v>2</v>
      </c>
    </row>
    <row r="106" spans="1:17" x14ac:dyDescent="0.3">
      <c r="A106" t="s">
        <v>207</v>
      </c>
      <c r="B106" s="4" t="s">
        <v>388</v>
      </c>
      <c r="C106" t="s">
        <v>352</v>
      </c>
      <c r="D106">
        <v>0</v>
      </c>
      <c r="E106" t="s">
        <v>208</v>
      </c>
      <c r="G106">
        <v>85.3</v>
      </c>
      <c r="H106">
        <v>98.1</v>
      </c>
      <c r="I106">
        <f>ROUND(IF(ISBLANK(Aircrafts[[#This Row],[Wingspan_ft_with_winglets_sharklets]]),Aircrafts[[#This Row],[Wingspan_ft_without_winglets_sharklets]],Aircrafts[[#This Row],[Wingspan_ft_with_winglets_sharklets]])/3.28,0)</f>
        <v>26</v>
      </c>
      <c r="J106">
        <f>ROUND(Aircrafts[[#This Row],[Length_ft]]/3.28,0)</f>
        <v>30</v>
      </c>
      <c r="K106" cm="1">
        <f t="array" ref="K106">ROUND(Interpolation[b_Wingspan]+Interpolation[m_Wingspan]*Aircrafts[[#This Row],[Wingspan_m_total]],0)</f>
        <v>21</v>
      </c>
      <c r="L106" cm="1">
        <f t="array" ref="L106">ROUND(Tabelle5[b_Length]+Tabelle5[m_Length]*Aircrafts[[#This Row],[Length_m]],0)</f>
        <v>23</v>
      </c>
      <c r="M106" s="5" cm="1">
        <f t="array" ref="M106">ROUND(Aircrafts[[#This Row],[Wingspan_m_total_normalized]]*Parameter[Zoom],0)</f>
        <v>47</v>
      </c>
      <c r="N106" s="5" cm="1">
        <f t="array" ref="N106">ROUND(Aircrafts[[#This Row],[Length_m_normalized]]*Parameter[Zoom],0)</f>
        <v>52</v>
      </c>
      <c r="P106">
        <v>0.88</v>
      </c>
      <c r="Q106" s="5" cm="1">
        <f t="array" ref="Q106">ROUNDDOWN((WebGL[[#This Row],[Discrete_t_steps]]*WebGL_Parameter[fps]/WebGL_Parameter[n_Icons]-ROUNDDOWN(WebGL[[#This Row],[Discrete_t_steps]]*WebGL_Parameter[fps]/WebGL_Parameter[n_Icons],0))*WebGL_Parameter[n_Icons],0)</f>
        <v>2</v>
      </c>
    </row>
    <row r="107" spans="1:17" x14ac:dyDescent="0.3">
      <c r="A107" t="s">
        <v>209</v>
      </c>
      <c r="B107" s="4" t="s">
        <v>384</v>
      </c>
      <c r="C107" t="s">
        <v>352</v>
      </c>
      <c r="D107">
        <v>0</v>
      </c>
      <c r="E107" t="s">
        <v>210</v>
      </c>
      <c r="G107">
        <v>94.2</v>
      </c>
      <c r="H107">
        <v>118.9</v>
      </c>
      <c r="I107">
        <f>ROUND(IF(ISBLANK(Aircrafts[[#This Row],[Wingspan_ft_with_winglets_sharklets]]),Aircrafts[[#This Row],[Wingspan_ft_without_winglets_sharklets]],Aircrafts[[#This Row],[Wingspan_ft_with_winglets_sharklets]])/3.28,0)</f>
        <v>29</v>
      </c>
      <c r="J107">
        <f>ROUND(Aircrafts[[#This Row],[Length_ft]]/3.28,0)</f>
        <v>36</v>
      </c>
      <c r="K107" cm="1">
        <f t="array" ref="K107">ROUND(Interpolation[b_Wingspan]+Interpolation[m_Wingspan]*Aircrafts[[#This Row],[Wingspan_m_total]],0)</f>
        <v>22</v>
      </c>
      <c r="L107" cm="1">
        <f t="array" ref="L107">ROUND(Tabelle5[b_Length]+Tabelle5[m_Length]*Aircrafts[[#This Row],[Length_m]],0)</f>
        <v>25</v>
      </c>
      <c r="M107" s="5" cm="1">
        <f t="array" ref="M107">ROUND(Aircrafts[[#This Row],[Wingspan_m_total_normalized]]*Parameter[Zoom],0)</f>
        <v>50</v>
      </c>
      <c r="N107" s="5" cm="1">
        <f t="array" ref="N107">ROUND(Aircrafts[[#This Row],[Length_m_normalized]]*Parameter[Zoom],0)</f>
        <v>56</v>
      </c>
      <c r="P107">
        <v>0.89</v>
      </c>
      <c r="Q107" s="5" cm="1">
        <f t="array" ref="Q107">ROUNDDOWN((WebGL[[#This Row],[Discrete_t_steps]]*WebGL_Parameter[fps]/WebGL_Parameter[n_Icons]-ROUNDDOWN(WebGL[[#This Row],[Discrete_t_steps]]*WebGL_Parameter[fps]/WebGL_Parameter[n_Icons],0))*WebGL_Parameter[n_Icons],0)</f>
        <v>2</v>
      </c>
    </row>
    <row r="108" spans="1:17" x14ac:dyDescent="0.3">
      <c r="A108" t="s">
        <v>211</v>
      </c>
      <c r="B108" s="4" t="s">
        <v>385</v>
      </c>
      <c r="C108" t="s">
        <v>352</v>
      </c>
      <c r="D108">
        <v>0</v>
      </c>
      <c r="E108" t="s">
        <v>212</v>
      </c>
      <c r="F108">
        <v>110.6</v>
      </c>
      <c r="H108">
        <v>118.8</v>
      </c>
      <c r="I108">
        <f>ROUND(IF(ISBLANK(Aircrafts[[#This Row],[Wingspan_ft_with_winglets_sharklets]]),Aircrafts[[#This Row],[Wingspan_ft_without_winglets_sharklets]],Aircrafts[[#This Row],[Wingspan_ft_with_winglets_sharklets]])/3.28,0)</f>
        <v>34</v>
      </c>
      <c r="J108">
        <f>ROUND(Aircrafts[[#This Row],[Length_ft]]/3.28,0)</f>
        <v>36</v>
      </c>
      <c r="K108" cm="1">
        <f t="array" ref="K108">ROUND(Interpolation[b_Wingspan]+Interpolation[m_Wingspan]*Aircrafts[[#This Row],[Wingspan_m_total]],0)</f>
        <v>23</v>
      </c>
      <c r="L108" cm="1">
        <f t="array" ref="L108">ROUND(Tabelle5[b_Length]+Tabelle5[m_Length]*Aircrafts[[#This Row],[Length_m]],0)</f>
        <v>25</v>
      </c>
      <c r="M108" s="5" cm="1">
        <f t="array" ref="M108">ROUND(Aircrafts[[#This Row],[Wingspan_m_total_normalized]]*Parameter[Zoom],0)</f>
        <v>52</v>
      </c>
      <c r="N108" s="5" cm="1">
        <f t="array" ref="N108">ROUND(Aircrafts[[#This Row],[Length_m_normalized]]*Parameter[Zoom],0)</f>
        <v>56</v>
      </c>
      <c r="P108">
        <v>0.9</v>
      </c>
      <c r="Q108" s="5" cm="1">
        <f t="array" ref="Q108">ROUNDDOWN((WebGL[[#This Row],[Discrete_t_steps]]*WebGL_Parameter[fps]/WebGL_Parameter[n_Icons]-ROUNDDOWN(WebGL[[#This Row],[Discrete_t_steps]]*WebGL_Parameter[fps]/WebGL_Parameter[n_Icons],0))*WebGL_Parameter[n_Icons],0)</f>
        <v>2</v>
      </c>
    </row>
    <row r="109" spans="1:17" x14ac:dyDescent="0.3">
      <c r="A109" t="s">
        <v>213</v>
      </c>
      <c r="B109" s="4" t="s">
        <v>386</v>
      </c>
      <c r="C109" t="s">
        <v>355</v>
      </c>
      <c r="D109">
        <v>0</v>
      </c>
      <c r="E109" t="s">
        <v>214</v>
      </c>
      <c r="G109">
        <v>69.2</v>
      </c>
      <c r="H109">
        <v>86.4</v>
      </c>
      <c r="I109">
        <f>ROUND(IF(ISBLANK(Aircrafts[[#This Row],[Wingspan_ft_with_winglets_sharklets]]),Aircrafts[[#This Row],[Wingspan_ft_without_winglets_sharklets]],Aircrafts[[#This Row],[Wingspan_ft_with_winglets_sharklets]])/3.28,0)</f>
        <v>21</v>
      </c>
      <c r="J109">
        <f>ROUND(Aircrafts[[#This Row],[Length_ft]]/3.28,0)</f>
        <v>26</v>
      </c>
      <c r="K109" cm="1">
        <f t="array" ref="K109">ROUND(Interpolation[b_Wingspan]+Interpolation[m_Wingspan]*Aircrafts[[#This Row],[Wingspan_m_total]],0)</f>
        <v>19</v>
      </c>
      <c r="L109" cm="1">
        <f t="array" ref="L109">ROUND(Tabelle5[b_Length]+Tabelle5[m_Length]*Aircrafts[[#This Row],[Length_m]],0)</f>
        <v>21</v>
      </c>
      <c r="M109" s="5" cm="1">
        <f t="array" ref="M109">ROUND(Aircrafts[[#This Row],[Wingspan_m_total_normalized]]*Parameter[Zoom],0)</f>
        <v>43</v>
      </c>
      <c r="N109" s="5" cm="1">
        <f t="array" ref="N109">ROUND(Aircrafts[[#This Row],[Length_m_normalized]]*Parameter[Zoom],0)</f>
        <v>47</v>
      </c>
      <c r="P109">
        <v>0.91</v>
      </c>
      <c r="Q109" s="5" cm="1">
        <f t="array" ref="Q109">ROUNDDOWN((WebGL[[#This Row],[Discrete_t_steps]]*WebGL_Parameter[fps]/WebGL_Parameter[n_Icons]-ROUNDDOWN(WebGL[[#This Row],[Discrete_t_steps]]*WebGL_Parameter[fps]/WebGL_Parameter[n_Icons],0))*WebGL_Parameter[n_Icons],0)</f>
        <v>2</v>
      </c>
    </row>
    <row r="110" spans="1:17" x14ac:dyDescent="0.3">
      <c r="A110" t="s">
        <v>215</v>
      </c>
      <c r="B110" s="4" t="s">
        <v>215</v>
      </c>
      <c r="C110" t="s">
        <v>355</v>
      </c>
      <c r="D110">
        <v>-1</v>
      </c>
      <c r="E110" t="s">
        <v>216</v>
      </c>
      <c r="F110">
        <v>40.299999999999997</v>
      </c>
      <c r="H110">
        <v>42.1</v>
      </c>
      <c r="I110">
        <f>ROUND(IF(ISBLANK(Aircrafts[[#This Row],[Wingspan_ft_with_winglets_sharklets]]),Aircrafts[[#This Row],[Wingspan_ft_without_winglets_sharklets]],Aircrafts[[#This Row],[Wingspan_ft_with_winglets_sharklets]])/3.28,0)</f>
        <v>12</v>
      </c>
      <c r="J110">
        <f>ROUND(Aircrafts[[#This Row],[Length_ft]]/3.28,0)</f>
        <v>13</v>
      </c>
      <c r="K110" cm="1">
        <f t="array" ref="K110">ROUND(Interpolation[b_Wingspan]+Interpolation[m_Wingspan]*Aircrafts[[#This Row],[Wingspan_m_total]],0)</f>
        <v>17</v>
      </c>
      <c r="L110" cm="1">
        <f t="array" ref="L110">ROUND(Tabelle5[b_Length]+Tabelle5[m_Length]*Aircrafts[[#This Row],[Length_m]],0)</f>
        <v>17</v>
      </c>
      <c r="M110" s="5" cm="1">
        <f t="array" ref="M110">ROUND(Aircrafts[[#This Row],[Wingspan_m_total_normalized]]*Parameter[Zoom],0)</f>
        <v>38</v>
      </c>
      <c r="N110" s="5" cm="1">
        <f t="array" ref="N110">ROUND(Aircrafts[[#This Row],[Length_m_normalized]]*Parameter[Zoom],0)</f>
        <v>38</v>
      </c>
      <c r="P110">
        <v>0.92</v>
      </c>
      <c r="Q110" s="5" cm="1">
        <f t="array" ref="Q110">ROUNDDOWN((WebGL[[#This Row],[Discrete_t_steps]]*WebGL_Parameter[fps]/WebGL_Parameter[n_Icons]-ROUNDDOWN(WebGL[[#This Row],[Discrete_t_steps]]*WebGL_Parameter[fps]/WebGL_Parameter[n_Icons],0))*WebGL_Parameter[n_Icons],0)</f>
        <v>3</v>
      </c>
    </row>
    <row r="111" spans="1:17" x14ac:dyDescent="0.3">
      <c r="A111" t="s">
        <v>217</v>
      </c>
      <c r="B111" s="4" t="s">
        <v>387</v>
      </c>
      <c r="C111" t="s">
        <v>355</v>
      </c>
      <c r="D111">
        <v>0</v>
      </c>
      <c r="E111" t="s">
        <v>218</v>
      </c>
      <c r="G111">
        <v>66.400000000000006</v>
      </c>
      <c r="H111">
        <v>64.599999999999994</v>
      </c>
      <c r="I111">
        <f>ROUND(IF(ISBLANK(Aircrafts[[#This Row],[Wingspan_ft_with_winglets_sharklets]]),Aircrafts[[#This Row],[Wingspan_ft_without_winglets_sharklets]],Aircrafts[[#This Row],[Wingspan_ft_with_winglets_sharklets]])/3.28,0)</f>
        <v>20</v>
      </c>
      <c r="J111">
        <f>ROUND(Aircrafts[[#This Row],[Length_ft]]/3.28,0)</f>
        <v>20</v>
      </c>
      <c r="K111" cm="1">
        <f t="array" ref="K111">ROUND(Interpolation[b_Wingspan]+Interpolation[m_Wingspan]*Aircrafts[[#This Row],[Wingspan_m_total]],0)</f>
        <v>19</v>
      </c>
      <c r="L111" cm="1">
        <f t="array" ref="L111">ROUND(Tabelle5[b_Length]+Tabelle5[m_Length]*Aircrafts[[#This Row],[Length_m]],0)</f>
        <v>19</v>
      </c>
      <c r="M111" s="5" cm="1">
        <f t="array" ref="M111">ROUND(Aircrafts[[#This Row],[Wingspan_m_total_normalized]]*Parameter[Zoom],0)</f>
        <v>43</v>
      </c>
      <c r="N111" s="5" cm="1">
        <f t="array" ref="N111">ROUND(Aircrafts[[#This Row],[Length_m_normalized]]*Parameter[Zoom],0)</f>
        <v>43</v>
      </c>
      <c r="P111">
        <v>0.93</v>
      </c>
      <c r="Q111" s="5" cm="1">
        <f t="array" ref="Q111">ROUNDDOWN((WebGL[[#This Row],[Discrete_t_steps]]*WebGL_Parameter[fps]/WebGL_Parameter[n_Icons]-ROUNDDOWN(WebGL[[#This Row],[Discrete_t_steps]]*WebGL_Parameter[fps]/WebGL_Parameter[n_Icons],0))*WebGL_Parameter[n_Icons],0)</f>
        <v>3</v>
      </c>
    </row>
    <row r="112" spans="1:17" x14ac:dyDescent="0.3">
      <c r="A112" t="s">
        <v>219</v>
      </c>
      <c r="B112" s="4" t="s">
        <v>219</v>
      </c>
      <c r="C112" t="s">
        <v>354</v>
      </c>
      <c r="D112">
        <v>-1</v>
      </c>
      <c r="E112" t="s">
        <v>220</v>
      </c>
      <c r="F112">
        <v>37.299999999999997</v>
      </c>
      <c r="H112">
        <v>33.1</v>
      </c>
      <c r="I112">
        <f>ROUND(IF(ISBLANK(Aircrafts[[#This Row],[Wingspan_ft_with_winglets_sharklets]]),Aircrafts[[#This Row],[Wingspan_ft_without_winglets_sharklets]],Aircrafts[[#This Row],[Wingspan_ft_with_winglets_sharklets]])/3.28,0)</f>
        <v>11</v>
      </c>
      <c r="J112">
        <f>ROUND(Aircrafts[[#This Row],[Length_ft]]/3.28,0)</f>
        <v>10</v>
      </c>
      <c r="K112" cm="1">
        <f t="array" ref="K112">ROUND(Interpolation[b_Wingspan]+Interpolation[m_Wingspan]*Aircrafts[[#This Row],[Wingspan_m_total]],0)</f>
        <v>16</v>
      </c>
      <c r="L112" cm="1">
        <f t="array" ref="L112">ROUND(Tabelle5[b_Length]+Tabelle5[m_Length]*Aircrafts[[#This Row],[Length_m]],0)</f>
        <v>16</v>
      </c>
      <c r="M112" s="5" cm="1">
        <f t="array" ref="M112">ROUND(Aircrafts[[#This Row],[Wingspan_m_total_normalized]]*Parameter[Zoom],0)</f>
        <v>36</v>
      </c>
      <c r="N112" s="5" cm="1">
        <f t="array" ref="N112">ROUND(Aircrafts[[#This Row],[Length_m_normalized]]*Parameter[Zoom],0)</f>
        <v>36</v>
      </c>
      <c r="P112">
        <v>0.94</v>
      </c>
      <c r="Q112" s="5" cm="1">
        <f t="array" ref="Q112">ROUNDDOWN((WebGL[[#This Row],[Discrete_t_steps]]*WebGL_Parameter[fps]/WebGL_Parameter[n_Icons]-ROUNDDOWN(WebGL[[#This Row],[Discrete_t_steps]]*WebGL_Parameter[fps]/WebGL_Parameter[n_Icons],0))*WebGL_Parameter[n_Icons],0)</f>
        <v>3</v>
      </c>
    </row>
    <row r="113" spans="1:17" x14ac:dyDescent="0.3">
      <c r="A113" t="s">
        <v>221</v>
      </c>
      <c r="B113" s="4" t="s">
        <v>221</v>
      </c>
      <c r="C113" t="s">
        <v>354</v>
      </c>
      <c r="D113">
        <v>-1</v>
      </c>
      <c r="E113" t="s">
        <v>222</v>
      </c>
      <c r="F113">
        <v>30</v>
      </c>
      <c r="H113">
        <v>20.8</v>
      </c>
      <c r="I113">
        <f>ROUND(IF(ISBLANK(Aircrafts[[#This Row],[Wingspan_ft_with_winglets_sharklets]]),Aircrafts[[#This Row],[Wingspan_ft_without_winglets_sharklets]],Aircrafts[[#This Row],[Wingspan_ft_with_winglets_sharklets]])/3.28,0)</f>
        <v>9</v>
      </c>
      <c r="J113">
        <f>ROUND(Aircrafts[[#This Row],[Length_ft]]/3.28,0)</f>
        <v>6</v>
      </c>
      <c r="K113" cm="1">
        <f t="array" ref="K113">ROUND(Interpolation[b_Wingspan]+Interpolation[m_Wingspan]*Aircrafts[[#This Row],[Wingspan_m_total]],0)</f>
        <v>16</v>
      </c>
      <c r="L113" cm="1">
        <f t="array" ref="L113">ROUND(Tabelle5[b_Length]+Tabelle5[m_Length]*Aircrafts[[#This Row],[Length_m]],0)</f>
        <v>15</v>
      </c>
      <c r="M113" s="5" cm="1">
        <f t="array" ref="M113">ROUND(Aircrafts[[#This Row],[Wingspan_m_total_normalized]]*Parameter[Zoom],0)</f>
        <v>36</v>
      </c>
      <c r="N113" s="5" cm="1">
        <f t="array" ref="N113">ROUND(Aircrafts[[#This Row],[Length_m_normalized]]*Parameter[Zoom],0)</f>
        <v>34</v>
      </c>
      <c r="P113">
        <v>0.95</v>
      </c>
      <c r="Q113" s="5" cm="1">
        <f t="array" ref="Q113">ROUNDDOWN((WebGL[[#This Row],[Discrete_t_steps]]*WebGL_Parameter[fps]/WebGL_Parameter[n_Icons]-ROUNDDOWN(WebGL[[#This Row],[Discrete_t_steps]]*WebGL_Parameter[fps]/WebGL_Parameter[n_Icons],0))*WebGL_Parameter[n_Icons],0)</f>
        <v>3</v>
      </c>
    </row>
    <row r="114" spans="1:17" x14ac:dyDescent="0.3">
      <c r="A114" t="s">
        <v>223</v>
      </c>
      <c r="B114" s="4" t="s">
        <v>223</v>
      </c>
      <c r="C114" t="s">
        <v>354</v>
      </c>
      <c r="D114">
        <v>-1</v>
      </c>
      <c r="E114" t="s">
        <v>224</v>
      </c>
      <c r="F114">
        <v>37</v>
      </c>
      <c r="H114">
        <v>30</v>
      </c>
      <c r="I114">
        <f>ROUND(IF(ISBLANK(Aircrafts[[#This Row],[Wingspan_ft_with_winglets_sharklets]]),Aircrafts[[#This Row],[Wingspan_ft_without_winglets_sharklets]],Aircrafts[[#This Row],[Wingspan_ft_with_winglets_sharklets]])/3.28,0)</f>
        <v>11</v>
      </c>
      <c r="J114">
        <f>ROUND(Aircrafts[[#This Row],[Length_ft]]/3.28,0)</f>
        <v>9</v>
      </c>
      <c r="K114" cm="1">
        <f t="array" ref="K114">ROUND(Interpolation[b_Wingspan]+Interpolation[m_Wingspan]*Aircrafts[[#This Row],[Wingspan_m_total]],0)</f>
        <v>16</v>
      </c>
      <c r="L114" cm="1">
        <f t="array" ref="L114">ROUND(Tabelle5[b_Length]+Tabelle5[m_Length]*Aircrafts[[#This Row],[Length_m]],0)</f>
        <v>16</v>
      </c>
      <c r="M114" s="5" cm="1">
        <f t="array" ref="M114">ROUND(Aircrafts[[#This Row],[Wingspan_m_total_normalized]]*Parameter[Zoom],0)</f>
        <v>36</v>
      </c>
      <c r="N114" s="5" cm="1">
        <f t="array" ref="N114">ROUND(Aircrafts[[#This Row],[Length_m_normalized]]*Parameter[Zoom],0)</f>
        <v>36</v>
      </c>
      <c r="P114">
        <v>0.96</v>
      </c>
      <c r="Q114" s="5" cm="1">
        <f t="array" ref="Q114">ROUNDDOWN((WebGL[[#This Row],[Discrete_t_steps]]*WebGL_Parameter[fps]/WebGL_Parameter[n_Icons]-ROUNDDOWN(WebGL[[#This Row],[Discrete_t_steps]]*WebGL_Parameter[fps]/WebGL_Parameter[n_Icons],0))*WebGL_Parameter[n_Icons],0)</f>
        <v>3</v>
      </c>
    </row>
    <row r="115" spans="1:17" x14ac:dyDescent="0.3">
      <c r="A115" t="s">
        <v>225</v>
      </c>
      <c r="B115" s="4" t="s">
        <v>225</v>
      </c>
      <c r="C115" t="s">
        <v>353</v>
      </c>
      <c r="D115">
        <v>0</v>
      </c>
      <c r="E115" t="s">
        <v>226</v>
      </c>
      <c r="F115">
        <v>42.8</v>
      </c>
      <c r="H115">
        <v>63.8</v>
      </c>
      <c r="I115">
        <f>ROUND(IF(ISBLANK(Aircrafts[[#This Row],[Wingspan_ft_with_winglets_sharklets]]),Aircrafts[[#This Row],[Wingspan_ft_without_winglets_sharklets]],Aircrafts[[#This Row],[Wingspan_ft_with_winglets_sharklets]])/3.28,0)</f>
        <v>13</v>
      </c>
      <c r="J115">
        <f>ROUND(Aircrafts[[#This Row],[Length_ft]]/3.28,0)</f>
        <v>19</v>
      </c>
      <c r="K115" cm="1">
        <f t="array" ref="K115">ROUND(Interpolation[b_Wingspan]+Interpolation[m_Wingspan]*Aircrafts[[#This Row],[Wingspan_m_total]],0)</f>
        <v>17</v>
      </c>
      <c r="L115" cm="1">
        <f t="array" ref="L115">ROUND(Tabelle5[b_Length]+Tabelle5[m_Length]*Aircrafts[[#This Row],[Length_m]],0)</f>
        <v>19</v>
      </c>
      <c r="M115" s="5" cm="1">
        <f t="array" ref="M115">ROUND(Aircrafts[[#This Row],[Wingspan_m_total_normalized]]*Parameter[Zoom],0)</f>
        <v>38</v>
      </c>
      <c r="N115" s="5" cm="1">
        <f t="array" ref="N115">ROUND(Aircrafts[[#This Row],[Length_m_normalized]]*Parameter[Zoom],0)</f>
        <v>43</v>
      </c>
      <c r="P115">
        <v>0.97</v>
      </c>
      <c r="Q115" s="5" cm="1">
        <f t="array" ref="Q115">ROUNDDOWN((WebGL[[#This Row],[Discrete_t_steps]]*WebGL_Parameter[fps]/WebGL_Parameter[n_Icons]-ROUNDDOWN(WebGL[[#This Row],[Discrete_t_steps]]*WebGL_Parameter[fps]/WebGL_Parameter[n_Icons],0))*WebGL_Parameter[n_Icons],0)</f>
        <v>3</v>
      </c>
    </row>
    <row r="116" spans="1:17" x14ac:dyDescent="0.3">
      <c r="A116" t="s">
        <v>227</v>
      </c>
      <c r="B116" s="4" t="s">
        <v>227</v>
      </c>
      <c r="C116" t="s">
        <v>353</v>
      </c>
      <c r="D116">
        <v>0</v>
      </c>
      <c r="E116" t="s">
        <v>228</v>
      </c>
      <c r="F116">
        <v>32.700000000000003</v>
      </c>
      <c r="H116">
        <v>49.4</v>
      </c>
      <c r="I116">
        <f>ROUND(IF(ISBLANK(Aircrafts[[#This Row],[Wingspan_ft_with_winglets_sharklets]]),Aircrafts[[#This Row],[Wingspan_ft_without_winglets_sharklets]],Aircrafts[[#This Row],[Wingspan_ft_with_winglets_sharklets]])/3.28,0)</f>
        <v>10</v>
      </c>
      <c r="J116">
        <f>ROUND(Aircrafts[[#This Row],[Length_ft]]/3.28,0)</f>
        <v>15</v>
      </c>
      <c r="K116" cm="1">
        <f t="array" ref="K116">ROUND(Interpolation[b_Wingspan]+Interpolation[m_Wingspan]*Aircrafts[[#This Row],[Wingspan_m_total]],0)</f>
        <v>16</v>
      </c>
      <c r="L116" cm="1">
        <f t="array" ref="L116">ROUND(Tabelle5[b_Length]+Tabelle5[m_Length]*Aircrafts[[#This Row],[Length_m]],0)</f>
        <v>18</v>
      </c>
      <c r="M116" s="5" cm="1">
        <f t="array" ref="M116">ROUND(Aircrafts[[#This Row],[Wingspan_m_total_normalized]]*Parameter[Zoom],0)</f>
        <v>36</v>
      </c>
      <c r="N116" s="5" cm="1">
        <f t="array" ref="N116">ROUND(Aircrafts[[#This Row],[Length_m_normalized]]*Parameter[Zoom],0)</f>
        <v>41</v>
      </c>
      <c r="P116">
        <v>0.98</v>
      </c>
      <c r="Q116" s="5" cm="1">
        <f t="array" ref="Q116">ROUNDDOWN((WebGL[[#This Row],[Discrete_t_steps]]*WebGL_Parameter[fps]/WebGL_Parameter[n_Icons]-ROUNDDOWN(WebGL[[#This Row],[Discrete_t_steps]]*WebGL_Parameter[fps]/WebGL_Parameter[n_Icons],0))*WebGL_Parameter[n_Icons],0)</f>
        <v>3</v>
      </c>
    </row>
    <row r="117" spans="1:17" x14ac:dyDescent="0.3">
      <c r="A117" t="s">
        <v>229</v>
      </c>
      <c r="B117" s="4" t="s">
        <v>389</v>
      </c>
      <c r="C117" t="s">
        <v>353</v>
      </c>
      <c r="D117">
        <v>0</v>
      </c>
      <c r="E117" t="s">
        <v>230</v>
      </c>
      <c r="F117">
        <v>40.4</v>
      </c>
      <c r="H117">
        <v>56</v>
      </c>
      <c r="I117">
        <f>ROUND(IF(ISBLANK(Aircrafts[[#This Row],[Wingspan_ft_with_winglets_sharklets]]),Aircrafts[[#This Row],[Wingspan_ft_without_winglets_sharklets]],Aircrafts[[#This Row],[Wingspan_ft_with_winglets_sharklets]])/3.28,0)</f>
        <v>12</v>
      </c>
      <c r="J117">
        <f>ROUND(Aircrafts[[#This Row],[Length_ft]]/3.28,0)</f>
        <v>17</v>
      </c>
      <c r="K117" cm="1">
        <f t="array" ref="K117">ROUND(Interpolation[b_Wingspan]+Interpolation[m_Wingspan]*Aircrafts[[#This Row],[Wingspan_m_total]],0)</f>
        <v>17</v>
      </c>
      <c r="L117" cm="1">
        <f t="array" ref="L117">ROUND(Tabelle5[b_Length]+Tabelle5[m_Length]*Aircrafts[[#This Row],[Length_m]],0)</f>
        <v>19</v>
      </c>
      <c r="M117" s="5" cm="1">
        <f t="array" ref="M117">ROUND(Aircrafts[[#This Row],[Wingspan_m_total_normalized]]*Parameter[Zoom],0)</f>
        <v>38</v>
      </c>
      <c r="N117" s="5" cm="1">
        <f t="array" ref="N117">ROUND(Aircrafts[[#This Row],[Length_m_normalized]]*Parameter[Zoom],0)</f>
        <v>43</v>
      </c>
      <c r="P117">
        <v>0.99</v>
      </c>
      <c r="Q117" s="5" cm="1">
        <f t="array" ref="Q117">ROUNDDOWN((WebGL[[#This Row],[Discrete_t_steps]]*WebGL_Parameter[fps]/WebGL_Parameter[n_Icons]-ROUNDDOWN(WebGL[[#This Row],[Discrete_t_steps]]*WebGL_Parameter[fps]/WebGL_Parameter[n_Icons],0))*WebGL_Parameter[n_Icons],0)</f>
        <v>3</v>
      </c>
    </row>
    <row r="118" spans="1:17" x14ac:dyDescent="0.3">
      <c r="A118" t="s">
        <v>231</v>
      </c>
      <c r="B118" s="4" t="s">
        <v>231</v>
      </c>
      <c r="C118" t="s">
        <v>353</v>
      </c>
      <c r="D118">
        <v>0</v>
      </c>
      <c r="E118" t="s">
        <v>232</v>
      </c>
      <c r="F118">
        <v>44.5</v>
      </c>
      <c r="H118">
        <v>62.1</v>
      </c>
      <c r="I118">
        <f>ROUND(IF(ISBLANK(Aircrafts[[#This Row],[Wingspan_ft_with_winglets_sharklets]]),Aircrafts[[#This Row],[Wingspan_ft_without_winglets_sharklets]],Aircrafts[[#This Row],[Wingspan_ft_with_winglets_sharklets]])/3.28,0)</f>
        <v>14</v>
      </c>
      <c r="J118">
        <f>ROUND(Aircrafts[[#This Row],[Length_ft]]/3.28,0)</f>
        <v>19</v>
      </c>
      <c r="K118" cm="1">
        <f t="array" ref="K118">ROUND(Interpolation[b_Wingspan]+Interpolation[m_Wingspan]*Aircrafts[[#This Row],[Wingspan_m_total]],0)</f>
        <v>17</v>
      </c>
      <c r="L118" cm="1">
        <f t="array" ref="L118">ROUND(Tabelle5[b_Length]+Tabelle5[m_Length]*Aircrafts[[#This Row],[Length_m]],0)</f>
        <v>19</v>
      </c>
      <c r="M118" s="5" cm="1">
        <f t="array" ref="M118">ROUND(Aircrafts[[#This Row],[Wingspan_m_total_normalized]]*Parameter[Zoom],0)</f>
        <v>38</v>
      </c>
      <c r="N118" s="5" cm="1">
        <f t="array" ref="N118">ROUND(Aircrafts[[#This Row],[Length_m_normalized]]*Parameter[Zoom],0)</f>
        <v>43</v>
      </c>
      <c r="P118">
        <v>1</v>
      </c>
      <c r="Q118" s="5" cm="1">
        <f t="array" ref="Q118">ROUNDDOWN((WebGL[[#This Row],[Discrete_t_steps]]*WebGL_Parameter[fps]/WebGL_Parameter[n_Icons]-ROUNDDOWN(WebGL[[#This Row],[Discrete_t_steps]]*WebGL_Parameter[fps]/WebGL_Parameter[n_Icons],0))*WebGL_Parameter[n_Icons],0)</f>
        <v>0</v>
      </c>
    </row>
    <row r="119" spans="1:17" x14ac:dyDescent="0.3">
      <c r="A119" t="s">
        <v>233</v>
      </c>
      <c r="B119" s="4" t="s">
        <v>391</v>
      </c>
      <c r="C119" t="s">
        <v>355</v>
      </c>
      <c r="D119">
        <v>0</v>
      </c>
      <c r="E119" t="s">
        <v>234</v>
      </c>
      <c r="F119">
        <v>63.4</v>
      </c>
      <c r="H119">
        <v>66.3</v>
      </c>
      <c r="I119">
        <f>ROUND(IF(ISBLANK(Aircrafts[[#This Row],[Wingspan_ft_with_winglets_sharklets]]),Aircrafts[[#This Row],[Wingspan_ft_without_winglets_sharklets]],Aircrafts[[#This Row],[Wingspan_ft_with_winglets_sharklets]])/3.28,0)</f>
        <v>19</v>
      </c>
      <c r="J119">
        <f>ROUND(Aircrafts[[#This Row],[Length_ft]]/3.28,0)</f>
        <v>20</v>
      </c>
      <c r="K119" cm="1">
        <f t="array" ref="K119">ROUND(Interpolation[b_Wingspan]+Interpolation[m_Wingspan]*Aircrafts[[#This Row],[Wingspan_m_total]],0)</f>
        <v>19</v>
      </c>
      <c r="L119" cm="1">
        <f t="array" ref="L119">ROUND(Tabelle5[b_Length]+Tabelle5[m_Length]*Aircrafts[[#This Row],[Length_m]],0)</f>
        <v>19</v>
      </c>
      <c r="M119" s="5" cm="1">
        <f t="array" ref="M119">ROUND(Aircrafts[[#This Row],[Wingspan_m_total_normalized]]*Parameter[Zoom],0)</f>
        <v>43</v>
      </c>
      <c r="N119" s="5" cm="1">
        <f t="array" ref="N119">ROUND(Aircrafts[[#This Row],[Length_m_normalized]]*Parameter[Zoom],0)</f>
        <v>43</v>
      </c>
      <c r="P119">
        <v>1.01</v>
      </c>
      <c r="Q119" s="5" cm="1">
        <f t="array" ref="Q119">ROUNDDOWN((WebGL[[#This Row],[Discrete_t_steps]]*WebGL_Parameter[fps]/WebGL_Parameter[n_Icons]-ROUNDDOWN(WebGL[[#This Row],[Discrete_t_steps]]*WebGL_Parameter[fps]/WebGL_Parameter[n_Icons],0))*WebGL_Parameter[n_Icons],0)</f>
        <v>0</v>
      </c>
    </row>
    <row r="120" spans="1:17" x14ac:dyDescent="0.3">
      <c r="A120" t="s">
        <v>235</v>
      </c>
      <c r="B120" s="4" t="s">
        <v>392</v>
      </c>
      <c r="C120" t="s">
        <v>355</v>
      </c>
      <c r="D120">
        <v>0</v>
      </c>
      <c r="E120" t="s">
        <v>236</v>
      </c>
      <c r="F120">
        <v>42.9</v>
      </c>
      <c r="H120">
        <v>45.5</v>
      </c>
      <c r="I120">
        <f>ROUND(IF(ISBLANK(Aircrafts[[#This Row],[Wingspan_ft_with_winglets_sharklets]]),Aircrafts[[#This Row],[Wingspan_ft_without_winglets_sharklets]],Aircrafts[[#This Row],[Wingspan_ft_with_winglets_sharklets]])/3.28,0)</f>
        <v>13</v>
      </c>
      <c r="J120">
        <f>ROUND(Aircrafts[[#This Row],[Length_ft]]/3.28,0)</f>
        <v>14</v>
      </c>
      <c r="K120" cm="1">
        <f t="array" ref="K120">ROUND(Interpolation[b_Wingspan]+Interpolation[m_Wingspan]*Aircrafts[[#This Row],[Wingspan_m_total]],0)</f>
        <v>17</v>
      </c>
      <c r="L120" cm="1">
        <f t="array" ref="L120">ROUND(Tabelle5[b_Length]+Tabelle5[m_Length]*Aircrafts[[#This Row],[Length_m]],0)</f>
        <v>18</v>
      </c>
      <c r="M120" s="5" cm="1">
        <f t="array" ref="M120">ROUND(Aircrafts[[#This Row],[Wingspan_m_total_normalized]]*Parameter[Zoom],0)</f>
        <v>38</v>
      </c>
      <c r="N120" s="5" cm="1">
        <f t="array" ref="N120">ROUND(Aircrafts[[#This Row],[Length_m_normalized]]*Parameter[Zoom],0)</f>
        <v>41</v>
      </c>
      <c r="P120">
        <v>1.02</v>
      </c>
      <c r="Q120" s="5" cm="1">
        <f t="array" ref="Q120">ROUNDDOWN((WebGL[[#This Row],[Discrete_t_steps]]*WebGL_Parameter[fps]/WebGL_Parameter[n_Icons]-ROUNDDOWN(WebGL[[#This Row],[Discrete_t_steps]]*WebGL_Parameter[fps]/WebGL_Parameter[n_Icons],0))*WebGL_Parameter[n_Icons],0)</f>
        <v>0</v>
      </c>
    </row>
    <row r="121" spans="1:17" x14ac:dyDescent="0.3">
      <c r="A121" t="s">
        <v>237</v>
      </c>
      <c r="B121" s="4" t="s">
        <v>237</v>
      </c>
      <c r="C121" t="s">
        <v>355</v>
      </c>
      <c r="D121">
        <v>-1</v>
      </c>
      <c r="E121" t="s">
        <v>238</v>
      </c>
      <c r="F121">
        <v>61.9</v>
      </c>
      <c r="H121">
        <v>60.8</v>
      </c>
      <c r="I121">
        <f>ROUND(IF(ISBLANK(Aircrafts[[#This Row],[Wingspan_ft_with_winglets_sharklets]]),Aircrafts[[#This Row],[Wingspan_ft_without_winglets_sharklets]],Aircrafts[[#This Row],[Wingspan_ft_with_winglets_sharklets]])/3.28,0)</f>
        <v>19</v>
      </c>
      <c r="J121">
        <f>ROUND(Aircrafts[[#This Row],[Length_ft]]/3.28,0)</f>
        <v>19</v>
      </c>
      <c r="K121" cm="1">
        <f t="array" ref="K121">ROUND(Interpolation[b_Wingspan]+Interpolation[m_Wingspan]*Aircrafts[[#This Row],[Wingspan_m_total]],0)</f>
        <v>19</v>
      </c>
      <c r="L121" cm="1">
        <f t="array" ref="L121">ROUND(Tabelle5[b_Length]+Tabelle5[m_Length]*Aircrafts[[#This Row],[Length_m]],0)</f>
        <v>19</v>
      </c>
      <c r="M121" s="5" cm="1">
        <f t="array" ref="M121">ROUND(Aircrafts[[#This Row],[Wingspan_m_total_normalized]]*Parameter[Zoom],0)</f>
        <v>43</v>
      </c>
      <c r="N121" s="5" cm="1">
        <f t="array" ref="N121">ROUND(Aircrafts[[#This Row],[Length_m_normalized]]*Parameter[Zoom],0)</f>
        <v>43</v>
      </c>
      <c r="P121">
        <v>1.03</v>
      </c>
      <c r="Q121" s="5" cm="1">
        <f t="array" ref="Q121">ROUNDDOWN((WebGL[[#This Row],[Discrete_t_steps]]*WebGL_Parameter[fps]/WebGL_Parameter[n_Icons]-ROUNDDOWN(WebGL[[#This Row],[Discrete_t_steps]]*WebGL_Parameter[fps]/WebGL_Parameter[n_Icons],0))*WebGL_Parameter[n_Icons],0)</f>
        <v>0</v>
      </c>
    </row>
    <row r="122" spans="1:17" x14ac:dyDescent="0.3">
      <c r="A122" t="s">
        <v>239</v>
      </c>
      <c r="B122" s="4" t="s">
        <v>393</v>
      </c>
      <c r="C122" t="s">
        <v>355</v>
      </c>
      <c r="D122">
        <v>-1</v>
      </c>
      <c r="E122" t="s">
        <v>240</v>
      </c>
      <c r="F122">
        <v>86</v>
      </c>
      <c r="H122">
        <v>76.099999999999994</v>
      </c>
      <c r="I122">
        <f>ROUND(IF(ISBLANK(Aircrafts[[#This Row],[Wingspan_ft_with_winglets_sharklets]]),Aircrafts[[#This Row],[Wingspan_ft_without_winglets_sharklets]],Aircrafts[[#This Row],[Wingspan_ft_with_winglets_sharklets]])/3.28,0)</f>
        <v>26</v>
      </c>
      <c r="J122">
        <f>ROUND(Aircrafts[[#This Row],[Length_ft]]/3.28,0)</f>
        <v>23</v>
      </c>
      <c r="K122" cm="1">
        <f t="array" ref="K122">ROUND(Interpolation[b_Wingspan]+Interpolation[m_Wingspan]*Aircrafts[[#This Row],[Wingspan_m_total]],0)</f>
        <v>21</v>
      </c>
      <c r="L122" cm="1">
        <f t="array" ref="L122">ROUND(Tabelle5[b_Length]+Tabelle5[m_Length]*Aircrafts[[#This Row],[Length_m]],0)</f>
        <v>20</v>
      </c>
      <c r="M122" s="5" cm="1">
        <f t="array" ref="M122">ROUND(Aircrafts[[#This Row],[Wingspan_m_total_normalized]]*Parameter[Zoom],0)</f>
        <v>47</v>
      </c>
      <c r="N122" s="5" cm="1">
        <f t="array" ref="N122">ROUND(Aircrafts[[#This Row],[Length_m_normalized]]*Parameter[Zoom],0)</f>
        <v>45</v>
      </c>
      <c r="P122">
        <v>1.04</v>
      </c>
      <c r="Q122" s="5" cm="1">
        <f t="array" ref="Q122">ROUNDDOWN((WebGL[[#This Row],[Discrete_t_steps]]*WebGL_Parameter[fps]/WebGL_Parameter[n_Icons]-ROUNDDOWN(WebGL[[#This Row],[Discrete_t_steps]]*WebGL_Parameter[fps]/WebGL_Parameter[n_Icons],0))*WebGL_Parameter[n_Icons],0)</f>
        <v>0</v>
      </c>
    </row>
    <row r="123" spans="1:17" x14ac:dyDescent="0.3">
      <c r="A123" t="s">
        <v>241</v>
      </c>
      <c r="B123" s="4" t="s">
        <v>395</v>
      </c>
      <c r="C123" t="s">
        <v>355</v>
      </c>
      <c r="D123">
        <v>0</v>
      </c>
      <c r="E123" t="s">
        <v>242</v>
      </c>
      <c r="F123">
        <v>55.6</v>
      </c>
      <c r="H123">
        <v>56.8</v>
      </c>
      <c r="I123">
        <f>ROUND(IF(ISBLANK(Aircrafts[[#This Row],[Wingspan_ft_with_winglets_sharklets]]),Aircrafts[[#This Row],[Wingspan_ft_without_winglets_sharklets]],Aircrafts[[#This Row],[Wingspan_ft_with_winglets_sharklets]])/3.28,0)</f>
        <v>17</v>
      </c>
      <c r="J123">
        <f>ROUND(Aircrafts[[#This Row],[Length_ft]]/3.28,0)</f>
        <v>17</v>
      </c>
      <c r="K123" cm="1">
        <f t="array" ref="K123">ROUND(Interpolation[b_Wingspan]+Interpolation[m_Wingspan]*Aircrafts[[#This Row],[Wingspan_m_total]],0)</f>
        <v>18</v>
      </c>
      <c r="L123" cm="1">
        <f t="array" ref="L123">ROUND(Tabelle5[b_Length]+Tabelle5[m_Length]*Aircrafts[[#This Row],[Length_m]],0)</f>
        <v>19</v>
      </c>
      <c r="M123" s="5" cm="1">
        <f t="array" ref="M123">ROUND(Aircrafts[[#This Row],[Wingspan_m_total_normalized]]*Parameter[Zoom],0)</f>
        <v>41</v>
      </c>
      <c r="N123" s="5" cm="1">
        <f t="array" ref="N123">ROUND(Aircrafts[[#This Row],[Length_m_normalized]]*Parameter[Zoom],0)</f>
        <v>43</v>
      </c>
      <c r="P123">
        <v>1.05</v>
      </c>
      <c r="Q123" s="5" cm="1">
        <f t="array" ref="Q123">ROUNDDOWN((WebGL[[#This Row],[Discrete_t_steps]]*WebGL_Parameter[fps]/WebGL_Parameter[n_Icons]-ROUNDDOWN(WebGL[[#This Row],[Discrete_t_steps]]*WebGL_Parameter[fps]/WebGL_Parameter[n_Icons],0))*WebGL_Parameter[n_Icons],0)</f>
        <v>0</v>
      </c>
    </row>
    <row r="124" spans="1:17" x14ac:dyDescent="0.3">
      <c r="A124" t="s">
        <v>243</v>
      </c>
      <c r="B124" s="4" t="s">
        <v>394</v>
      </c>
      <c r="C124" t="s">
        <v>354</v>
      </c>
      <c r="D124">
        <v>-1</v>
      </c>
      <c r="E124" t="s">
        <v>244</v>
      </c>
      <c r="F124">
        <v>42.3</v>
      </c>
      <c r="H124">
        <v>25.9</v>
      </c>
      <c r="I124">
        <f>ROUND(IF(ISBLANK(Aircrafts[[#This Row],[Wingspan_ft_with_winglets_sharklets]]),Aircrafts[[#This Row],[Wingspan_ft_without_winglets_sharklets]],Aircrafts[[#This Row],[Wingspan_ft_with_winglets_sharklets]])/3.28,0)</f>
        <v>13</v>
      </c>
      <c r="J124">
        <f>ROUND(Aircrafts[[#This Row],[Length_ft]]/3.28,0)</f>
        <v>8</v>
      </c>
      <c r="K124" cm="1">
        <f t="array" ref="K124">ROUND(Interpolation[b_Wingspan]+Interpolation[m_Wingspan]*Aircrafts[[#This Row],[Wingspan_m_total]],0)</f>
        <v>17</v>
      </c>
      <c r="L124" cm="1">
        <f t="array" ref="L124">ROUND(Tabelle5[b_Length]+Tabelle5[m_Length]*Aircrafts[[#This Row],[Length_m]],0)</f>
        <v>16</v>
      </c>
      <c r="M124" s="5" cm="1">
        <f t="array" ref="M124">ROUND(Aircrafts[[#This Row],[Wingspan_m_total_normalized]]*Parameter[Zoom],0)</f>
        <v>38</v>
      </c>
      <c r="N124" s="5" cm="1">
        <f t="array" ref="N124">ROUND(Aircrafts[[#This Row],[Length_m_normalized]]*Parameter[Zoom],0)</f>
        <v>36</v>
      </c>
      <c r="P124">
        <v>1.06</v>
      </c>
      <c r="Q124" s="5" cm="1">
        <f t="array" ref="Q124">ROUNDDOWN((WebGL[[#This Row],[Discrete_t_steps]]*WebGL_Parameter[fps]/WebGL_Parameter[n_Icons]-ROUNDDOWN(WebGL[[#This Row],[Discrete_t_steps]]*WebGL_Parameter[fps]/WebGL_Parameter[n_Icons],0))*WebGL_Parameter[n_Icons],0)</f>
        <v>0</v>
      </c>
    </row>
    <row r="125" spans="1:17" x14ac:dyDescent="0.3">
      <c r="A125" t="s">
        <v>245</v>
      </c>
      <c r="B125" s="4" t="s">
        <v>397</v>
      </c>
      <c r="C125" t="s">
        <v>355</v>
      </c>
      <c r="D125">
        <v>0</v>
      </c>
      <c r="E125" t="s">
        <v>246</v>
      </c>
      <c r="F125">
        <v>87.1</v>
      </c>
      <c r="H125">
        <v>91.2</v>
      </c>
      <c r="I125">
        <f>ROUND(IF(ISBLANK(Aircrafts[[#This Row],[Wingspan_ft_with_winglets_sharklets]]),Aircrafts[[#This Row],[Wingspan_ft_without_winglets_sharklets]],Aircrafts[[#This Row],[Wingspan_ft_with_winglets_sharklets]])/3.28,0)</f>
        <v>27</v>
      </c>
      <c r="J125">
        <f>ROUND(Aircrafts[[#This Row],[Length_ft]]/3.28,0)</f>
        <v>28</v>
      </c>
      <c r="K125" cm="1">
        <f t="array" ref="K125">ROUND(Interpolation[b_Wingspan]+Interpolation[m_Wingspan]*Aircrafts[[#This Row],[Wingspan_m_total]],0)</f>
        <v>21</v>
      </c>
      <c r="L125" cm="1">
        <f t="array" ref="L125">ROUND(Tabelle5[b_Length]+Tabelle5[m_Length]*Aircrafts[[#This Row],[Length_m]],0)</f>
        <v>22</v>
      </c>
      <c r="M125" s="5" cm="1">
        <f t="array" ref="M125">ROUND(Aircrafts[[#This Row],[Wingspan_m_total_normalized]]*Parameter[Zoom],0)</f>
        <v>47</v>
      </c>
      <c r="N125" s="5" cm="1">
        <f t="array" ref="N125">ROUND(Aircrafts[[#This Row],[Length_m_normalized]]*Parameter[Zoom],0)</f>
        <v>50</v>
      </c>
      <c r="P125">
        <v>1.07</v>
      </c>
      <c r="Q125" s="5" cm="1">
        <f t="array" ref="Q125">ROUNDDOWN((WebGL[[#This Row],[Discrete_t_steps]]*WebGL_Parameter[fps]/WebGL_Parameter[n_Icons]-ROUNDDOWN(WebGL[[#This Row],[Discrete_t_steps]]*WebGL_Parameter[fps]/WebGL_Parameter[n_Icons],0))*WebGL_Parameter[n_Icons],0)</f>
        <v>0</v>
      </c>
    </row>
    <row r="126" spans="1:17" x14ac:dyDescent="0.3">
      <c r="A126" t="s">
        <v>247</v>
      </c>
      <c r="B126" s="4" t="s">
        <v>396</v>
      </c>
      <c r="C126" t="s">
        <v>355</v>
      </c>
      <c r="D126">
        <v>0</v>
      </c>
      <c r="E126" t="s">
        <v>248</v>
      </c>
      <c r="F126">
        <v>94</v>
      </c>
      <c r="H126">
        <v>96.8</v>
      </c>
      <c r="I126">
        <f>ROUND(IF(ISBLANK(Aircrafts[[#This Row],[Wingspan_ft_with_winglets_sharklets]]),Aircrafts[[#This Row],[Wingspan_ft_without_winglets_sharklets]],Aircrafts[[#This Row],[Wingspan_ft_with_winglets_sharklets]])/3.28,0)</f>
        <v>29</v>
      </c>
      <c r="J126">
        <f>ROUND(Aircrafts[[#This Row],[Length_ft]]/3.28,0)</f>
        <v>30</v>
      </c>
      <c r="K126" cm="1">
        <f t="array" ref="K126">ROUND(Interpolation[b_Wingspan]+Interpolation[m_Wingspan]*Aircrafts[[#This Row],[Wingspan_m_total]],0)</f>
        <v>22</v>
      </c>
      <c r="L126" cm="1">
        <f t="array" ref="L126">ROUND(Tabelle5[b_Length]+Tabelle5[m_Length]*Aircrafts[[#This Row],[Length_m]],0)</f>
        <v>23</v>
      </c>
      <c r="M126" s="5" cm="1">
        <f t="array" ref="M126">ROUND(Aircrafts[[#This Row],[Wingspan_m_total_normalized]]*Parameter[Zoom],0)</f>
        <v>50</v>
      </c>
      <c r="N126" s="5" cm="1">
        <f t="array" ref="N126">ROUND(Aircrafts[[#This Row],[Length_m_normalized]]*Parameter[Zoom],0)</f>
        <v>52</v>
      </c>
      <c r="P126">
        <v>1.08</v>
      </c>
      <c r="Q126" s="5" cm="1">
        <f t="array" ref="Q126">ROUNDDOWN((WebGL[[#This Row],[Discrete_t_steps]]*WebGL_Parameter[fps]/WebGL_Parameter[n_Icons]-ROUNDDOWN(WebGL[[#This Row],[Discrete_t_steps]]*WebGL_Parameter[fps]/WebGL_Parameter[n_Icons],0))*WebGL_Parameter[n_Icons],0)</f>
        <v>0</v>
      </c>
    </row>
    <row r="127" spans="1:17" x14ac:dyDescent="0.3">
      <c r="A127" t="s">
        <v>249</v>
      </c>
      <c r="B127" s="4" t="s">
        <v>398</v>
      </c>
      <c r="C127" t="s">
        <v>355</v>
      </c>
      <c r="D127">
        <v>0</v>
      </c>
      <c r="E127" t="s">
        <v>250</v>
      </c>
      <c r="F127">
        <v>47</v>
      </c>
      <c r="H127">
        <v>50.5</v>
      </c>
      <c r="I127">
        <f>ROUND(IF(ISBLANK(Aircrafts[[#This Row],[Wingspan_ft_with_winglets_sharklets]]),Aircrafts[[#This Row],[Wingspan_ft_without_winglets_sharklets]],Aircrafts[[#This Row],[Wingspan_ft_with_winglets_sharklets]])/3.28,0)</f>
        <v>14</v>
      </c>
      <c r="J127">
        <f>ROUND(Aircrafts[[#This Row],[Length_ft]]/3.28,0)</f>
        <v>15</v>
      </c>
      <c r="K127" cm="1">
        <f t="array" ref="K127">ROUND(Interpolation[b_Wingspan]+Interpolation[m_Wingspan]*Aircrafts[[#This Row],[Wingspan_m_total]],0)</f>
        <v>17</v>
      </c>
      <c r="L127" cm="1">
        <f t="array" ref="L127">ROUND(Tabelle5[b_Length]+Tabelle5[m_Length]*Aircrafts[[#This Row],[Length_m]],0)</f>
        <v>18</v>
      </c>
      <c r="M127" s="5" cm="1">
        <f t="array" ref="M127">ROUND(Aircrafts[[#This Row],[Wingspan_m_total_normalized]]*Parameter[Zoom],0)</f>
        <v>38</v>
      </c>
      <c r="N127" s="5" cm="1">
        <f t="array" ref="N127">ROUND(Aircrafts[[#This Row],[Length_m_normalized]]*Parameter[Zoom],0)</f>
        <v>41</v>
      </c>
      <c r="P127">
        <v>1.0900000000000001</v>
      </c>
      <c r="Q127" s="5" cm="1">
        <f t="array" ref="Q127">ROUNDDOWN((WebGL[[#This Row],[Discrete_t_steps]]*WebGL_Parameter[fps]/WebGL_Parameter[n_Icons]-ROUNDDOWN(WebGL[[#This Row],[Discrete_t_steps]]*WebGL_Parameter[fps]/WebGL_Parameter[n_Icons],0))*WebGL_Parameter[n_Icons],0)</f>
        <v>1</v>
      </c>
    </row>
    <row r="128" spans="1:17" x14ac:dyDescent="0.3">
      <c r="A128" t="s">
        <v>251</v>
      </c>
      <c r="B128" s="4" t="s">
        <v>251</v>
      </c>
      <c r="C128" t="s">
        <v>353</v>
      </c>
      <c r="D128">
        <v>-1</v>
      </c>
      <c r="E128" t="s">
        <v>252</v>
      </c>
      <c r="F128">
        <v>32.6</v>
      </c>
      <c r="H128">
        <v>37.4</v>
      </c>
      <c r="I128">
        <f>ROUND(IF(ISBLANK(Aircrafts[[#This Row],[Wingspan_ft_with_winglets_sharklets]]),Aircrafts[[#This Row],[Wingspan_ft_without_winglets_sharklets]],Aircrafts[[#This Row],[Wingspan_ft_with_winglets_sharklets]])/3.28,0)</f>
        <v>10</v>
      </c>
      <c r="J128">
        <f>ROUND(Aircrafts[[#This Row],[Length_ft]]/3.28,0)</f>
        <v>11</v>
      </c>
      <c r="K128" cm="1">
        <f t="array" ref="K128">ROUND(Interpolation[b_Wingspan]+Interpolation[m_Wingspan]*Aircrafts[[#This Row],[Wingspan_m_total]],0)</f>
        <v>16</v>
      </c>
      <c r="L128" cm="1">
        <f t="array" ref="L128">ROUND(Tabelle5[b_Length]+Tabelle5[m_Length]*Aircrafts[[#This Row],[Length_m]],0)</f>
        <v>17</v>
      </c>
      <c r="M128" s="5" cm="1">
        <f t="array" ref="M128">ROUND(Aircrafts[[#This Row],[Wingspan_m_total_normalized]]*Parameter[Zoom],0)</f>
        <v>36</v>
      </c>
      <c r="N128" s="5" cm="1">
        <f t="array" ref="N128">ROUND(Aircrafts[[#This Row],[Length_m_normalized]]*Parameter[Zoom],0)</f>
        <v>38</v>
      </c>
      <c r="P128">
        <v>1.1000000000000001</v>
      </c>
      <c r="Q128" s="5" cm="1">
        <f t="array" ref="Q128">ROUNDDOWN((WebGL[[#This Row],[Discrete_t_steps]]*WebGL_Parameter[fps]/WebGL_Parameter[n_Icons]-ROUNDDOWN(WebGL[[#This Row],[Discrete_t_steps]]*WebGL_Parameter[fps]/WebGL_Parameter[n_Icons],0))*WebGL_Parameter[n_Icons],0)</f>
        <v>1</v>
      </c>
    </row>
    <row r="129" spans="1:14" x14ac:dyDescent="0.3">
      <c r="A129" t="s">
        <v>253</v>
      </c>
      <c r="B129" s="4" t="s">
        <v>253</v>
      </c>
      <c r="C129" t="s">
        <v>355</v>
      </c>
      <c r="D129">
        <v>0</v>
      </c>
      <c r="E129" t="s">
        <v>254</v>
      </c>
      <c r="F129">
        <v>39.9</v>
      </c>
      <c r="H129">
        <v>41.1</v>
      </c>
      <c r="I129">
        <f>ROUND(IF(ISBLANK(Aircrafts[[#This Row],[Wingspan_ft_with_winglets_sharklets]]),Aircrafts[[#This Row],[Wingspan_ft_without_winglets_sharklets]],Aircrafts[[#This Row],[Wingspan_ft_with_winglets_sharklets]])/3.28,0)</f>
        <v>12</v>
      </c>
      <c r="J129">
        <f>ROUND(Aircrafts[[#This Row],[Length_ft]]/3.28,0)</f>
        <v>13</v>
      </c>
      <c r="K129" cm="1">
        <f t="array" ref="K129">ROUND(Interpolation[b_Wingspan]+Interpolation[m_Wingspan]*Aircrafts[[#This Row],[Wingspan_m_total]],0)</f>
        <v>17</v>
      </c>
      <c r="L129" cm="1">
        <f t="array" ref="L129">ROUND(Tabelle5[b_Length]+Tabelle5[m_Length]*Aircrafts[[#This Row],[Length_m]],0)</f>
        <v>17</v>
      </c>
      <c r="M129" s="5" cm="1">
        <f t="array" ref="M129">ROUND(Aircrafts[[#This Row],[Wingspan_m_total_normalized]]*Parameter[Zoom],0)</f>
        <v>38</v>
      </c>
      <c r="N129" s="5" cm="1">
        <f t="array" ref="N129">ROUND(Aircrafts[[#This Row],[Length_m_normalized]]*Parameter[Zoom],0)</f>
        <v>38</v>
      </c>
    </row>
    <row r="130" spans="1:14" x14ac:dyDescent="0.3">
      <c r="A130" t="s">
        <v>255</v>
      </c>
      <c r="B130" s="4" t="s">
        <v>255</v>
      </c>
      <c r="C130" t="s">
        <v>352</v>
      </c>
      <c r="D130">
        <v>-1</v>
      </c>
      <c r="E130" t="s">
        <v>256</v>
      </c>
      <c r="F130">
        <v>165.7</v>
      </c>
      <c r="H130">
        <v>152.9</v>
      </c>
      <c r="I130">
        <f>ROUND(IF(ISBLANK(Aircrafts[[#This Row],[Wingspan_ft_with_winglets_sharklets]]),Aircrafts[[#This Row],[Wingspan_ft_without_winglets_sharklets]],Aircrafts[[#This Row],[Wingspan_ft_with_winglets_sharklets]])/3.28,0)</f>
        <v>51</v>
      </c>
      <c r="J130">
        <f>ROUND(Aircrafts[[#This Row],[Length_ft]]/3.28,0)</f>
        <v>47</v>
      </c>
      <c r="K130" cm="1">
        <f t="array" ref="K130">ROUND(Interpolation[b_Wingspan]+Interpolation[m_Wingspan]*Aircrafts[[#This Row],[Wingspan_m_total]],0)</f>
        <v>29</v>
      </c>
      <c r="L130" cm="1">
        <f t="array" ref="L130">ROUND(Tabelle5[b_Length]+Tabelle5[m_Length]*Aircrafts[[#This Row],[Length_m]],0)</f>
        <v>28</v>
      </c>
      <c r="M130" s="5" cm="1">
        <f t="array" ref="M130">ROUND(Aircrafts[[#This Row],[Wingspan_m_total_normalized]]*Parameter[Zoom],0)</f>
        <v>65</v>
      </c>
      <c r="N130" s="5" cm="1">
        <f t="array" ref="N130">ROUND(Aircrafts[[#This Row],[Length_m_normalized]]*Parameter[Zoom],0)</f>
        <v>63</v>
      </c>
    </row>
    <row r="131" spans="1:14" x14ac:dyDescent="0.3">
      <c r="A131" t="s">
        <v>257</v>
      </c>
      <c r="B131" s="4" t="s">
        <v>400</v>
      </c>
      <c r="C131" t="s">
        <v>354</v>
      </c>
      <c r="D131">
        <v>-1</v>
      </c>
      <c r="E131" t="s">
        <v>258</v>
      </c>
      <c r="F131">
        <v>52</v>
      </c>
      <c r="H131">
        <v>47.1</v>
      </c>
      <c r="I131">
        <f>ROUND(IF(ISBLANK(Aircrafts[[#This Row],[Wingspan_ft_with_winglets_sharklets]]),Aircrafts[[#This Row],[Wingspan_ft_without_winglets_sharklets]],Aircrafts[[#This Row],[Wingspan_ft_with_winglets_sharklets]])/3.28,0)</f>
        <v>16</v>
      </c>
      <c r="J131">
        <f>ROUND(Aircrafts[[#This Row],[Length_ft]]/3.28,0)</f>
        <v>14</v>
      </c>
      <c r="K131" cm="1">
        <f t="array" ref="K131">ROUND(Interpolation[b_Wingspan]+Interpolation[m_Wingspan]*Aircrafts[[#This Row],[Wingspan_m_total]],0)</f>
        <v>18</v>
      </c>
      <c r="L131" cm="1">
        <f t="array" ref="L131">ROUND(Tabelle5[b_Length]+Tabelle5[m_Length]*Aircrafts[[#This Row],[Length_m]],0)</f>
        <v>18</v>
      </c>
      <c r="M131" s="5" cm="1">
        <f t="array" ref="M131">ROUND(Aircrafts[[#This Row],[Wingspan_m_total_normalized]]*Parameter[Zoom],0)</f>
        <v>41</v>
      </c>
      <c r="N131" s="5" cm="1">
        <f t="array" ref="N131">ROUND(Aircrafts[[#This Row],[Length_m_normalized]]*Parameter[Zoom],0)</f>
        <v>41</v>
      </c>
    </row>
    <row r="132" spans="1:14" x14ac:dyDescent="0.3">
      <c r="A132" t="s">
        <v>259</v>
      </c>
      <c r="B132" s="4" t="s">
        <v>259</v>
      </c>
      <c r="C132" t="s">
        <v>353</v>
      </c>
      <c r="D132">
        <v>0</v>
      </c>
      <c r="E132" t="s">
        <v>260</v>
      </c>
      <c r="F132">
        <v>130.80000000000001</v>
      </c>
      <c r="H132">
        <v>136.30000000000001</v>
      </c>
      <c r="I132">
        <f>ROUND(IF(ISBLANK(Aircrafts[[#This Row],[Wingspan_ft_with_winglets_sharklets]]),Aircrafts[[#This Row],[Wingspan_ft_without_winglets_sharklets]],Aircrafts[[#This Row],[Wingspan_ft_with_winglets_sharklets]])/3.28,0)</f>
        <v>40</v>
      </c>
      <c r="J132">
        <f>ROUND(Aircrafts[[#This Row],[Length_ft]]/3.28,0)</f>
        <v>42</v>
      </c>
      <c r="K132" cm="1">
        <f t="array" ref="K132">ROUND(Interpolation[b_Wingspan]+Interpolation[m_Wingspan]*Aircrafts[[#This Row],[Wingspan_m_total]],0)</f>
        <v>25</v>
      </c>
      <c r="L132" cm="1">
        <f t="array" ref="L132">ROUND(Tabelle5[b_Length]+Tabelle5[m_Length]*Aircrafts[[#This Row],[Length_m]],0)</f>
        <v>27</v>
      </c>
      <c r="M132" s="5" cm="1">
        <f t="array" ref="M132">ROUND(Aircrafts[[#This Row],[Wingspan_m_total_normalized]]*Parameter[Zoom],0)</f>
        <v>56</v>
      </c>
      <c r="N132" s="5" cm="1">
        <f t="array" ref="N132">ROUND(Aircrafts[[#This Row],[Length_m_normalized]]*Parameter[Zoom],0)</f>
        <v>61</v>
      </c>
    </row>
    <row r="133" spans="1:14" x14ac:dyDescent="0.3">
      <c r="A133" t="s">
        <v>261</v>
      </c>
      <c r="B133" s="4" t="s">
        <v>261</v>
      </c>
      <c r="C133" t="s">
        <v>354</v>
      </c>
      <c r="D133">
        <v>-1</v>
      </c>
      <c r="E133" t="s">
        <v>262</v>
      </c>
      <c r="F133">
        <v>45</v>
      </c>
      <c r="H133">
        <v>34.200000000000003</v>
      </c>
      <c r="I133">
        <f>ROUND(IF(ISBLANK(Aircrafts[[#This Row],[Wingspan_ft_with_winglets_sharklets]]),Aircrafts[[#This Row],[Wingspan_ft_without_winglets_sharklets]],Aircrafts[[#This Row],[Wingspan_ft_with_winglets_sharklets]])/3.28,0)</f>
        <v>14</v>
      </c>
      <c r="J133">
        <f>ROUND(Aircrafts[[#This Row],[Length_ft]]/3.28,0)</f>
        <v>10</v>
      </c>
      <c r="K133" cm="1">
        <f t="array" ref="K133">ROUND(Interpolation[b_Wingspan]+Interpolation[m_Wingspan]*Aircrafts[[#This Row],[Wingspan_m_total]],0)</f>
        <v>17</v>
      </c>
      <c r="L133" cm="1">
        <f t="array" ref="L133">ROUND(Tabelle5[b_Length]+Tabelle5[m_Length]*Aircrafts[[#This Row],[Length_m]],0)</f>
        <v>16</v>
      </c>
      <c r="M133" s="5" cm="1">
        <f t="array" ref="M133">ROUND(Aircrafts[[#This Row],[Wingspan_m_total_normalized]]*Parameter[Zoom],0)</f>
        <v>38</v>
      </c>
      <c r="N133" s="5" cm="1">
        <f t="array" ref="N133">ROUND(Aircrafts[[#This Row],[Length_m_normalized]]*Parameter[Zoom],0)</f>
        <v>36</v>
      </c>
    </row>
    <row r="134" spans="1:14" x14ac:dyDescent="0.3">
      <c r="A134" t="s">
        <v>263</v>
      </c>
      <c r="B134" s="4" t="s">
        <v>263</v>
      </c>
      <c r="C134" t="s">
        <v>355</v>
      </c>
      <c r="D134">
        <v>0</v>
      </c>
      <c r="E134" t="s">
        <v>264</v>
      </c>
      <c r="F134">
        <v>54.3</v>
      </c>
      <c r="H134">
        <v>60.3</v>
      </c>
      <c r="I134">
        <f>ROUND(IF(ISBLANK(Aircrafts[[#This Row],[Wingspan_ft_with_winglets_sharklets]]),Aircrafts[[#This Row],[Wingspan_ft_without_winglets_sharklets]],Aircrafts[[#This Row],[Wingspan_ft_with_winglets_sharklets]])/3.28,0)</f>
        <v>17</v>
      </c>
      <c r="J134">
        <f>ROUND(Aircrafts[[#This Row],[Length_ft]]/3.28,0)</f>
        <v>18</v>
      </c>
      <c r="K134" cm="1">
        <f t="array" ref="K134">ROUND(Interpolation[b_Wingspan]+Interpolation[m_Wingspan]*Aircrafts[[#This Row],[Wingspan_m_total]],0)</f>
        <v>18</v>
      </c>
      <c r="L134" cm="1">
        <f t="array" ref="L134">ROUND(Tabelle5[b_Length]+Tabelle5[m_Length]*Aircrafts[[#This Row],[Length_m]],0)</f>
        <v>19</v>
      </c>
      <c r="M134" s="5" cm="1">
        <f t="array" ref="M134">ROUND(Aircrafts[[#This Row],[Wingspan_m_total_normalized]]*Parameter[Zoom],0)</f>
        <v>41</v>
      </c>
      <c r="N134" s="5" cm="1">
        <f t="array" ref="N134">ROUND(Aircrafts[[#This Row],[Length_m_normalized]]*Parameter[Zoom],0)</f>
        <v>43</v>
      </c>
    </row>
    <row r="135" spans="1:14" x14ac:dyDescent="0.3">
      <c r="A135" t="s">
        <v>265</v>
      </c>
      <c r="B135" s="4" t="s">
        <v>265</v>
      </c>
      <c r="C135" t="s">
        <v>354</v>
      </c>
      <c r="D135">
        <v>-1</v>
      </c>
      <c r="E135" t="s">
        <v>266</v>
      </c>
      <c r="F135">
        <v>34</v>
      </c>
      <c r="H135">
        <v>24.1</v>
      </c>
      <c r="I135">
        <f>ROUND(IF(ISBLANK(Aircrafts[[#This Row],[Wingspan_ft_with_winglets_sharklets]]),Aircrafts[[#This Row],[Wingspan_ft_without_winglets_sharklets]],Aircrafts[[#This Row],[Wingspan_ft_with_winglets_sharklets]])/3.28,0)</f>
        <v>10</v>
      </c>
      <c r="J135">
        <f>ROUND(Aircrafts[[#This Row],[Length_ft]]/3.28,0)</f>
        <v>7</v>
      </c>
      <c r="K135" cm="1">
        <f t="array" ref="K135">ROUND(Interpolation[b_Wingspan]+Interpolation[m_Wingspan]*Aircrafts[[#This Row],[Wingspan_m_total]],0)</f>
        <v>16</v>
      </c>
      <c r="L135" cm="1">
        <f t="array" ref="L135">ROUND(Tabelle5[b_Length]+Tabelle5[m_Length]*Aircrafts[[#This Row],[Length_m]],0)</f>
        <v>15</v>
      </c>
      <c r="M135" s="5" cm="1">
        <f t="array" ref="M135">ROUND(Aircrafts[[#This Row],[Wingspan_m_total_normalized]]*Parameter[Zoom],0)</f>
        <v>36</v>
      </c>
      <c r="N135" s="5" cm="1">
        <f t="array" ref="N135">ROUND(Aircrafts[[#This Row],[Length_m_normalized]]*Parameter[Zoom],0)</f>
        <v>34</v>
      </c>
    </row>
    <row r="136" spans="1:14" x14ac:dyDescent="0.3">
      <c r="A136" t="s">
        <v>267</v>
      </c>
      <c r="B136" s="4" t="s">
        <v>267</v>
      </c>
      <c r="C136" t="s">
        <v>354</v>
      </c>
      <c r="D136">
        <v>-1</v>
      </c>
      <c r="E136" t="s">
        <v>268</v>
      </c>
      <c r="F136">
        <v>38</v>
      </c>
      <c r="H136">
        <v>24.9</v>
      </c>
      <c r="I136">
        <f>ROUND(IF(ISBLANK(Aircrafts[[#This Row],[Wingspan_ft_with_winglets_sharklets]]),Aircrafts[[#This Row],[Wingspan_ft_without_winglets_sharklets]],Aircrafts[[#This Row],[Wingspan_ft_with_winglets_sharklets]])/3.28,0)</f>
        <v>12</v>
      </c>
      <c r="J136">
        <f>ROUND(Aircrafts[[#This Row],[Length_ft]]/3.28,0)</f>
        <v>8</v>
      </c>
      <c r="K136" cm="1">
        <f t="array" ref="K136">ROUND(Interpolation[b_Wingspan]+Interpolation[m_Wingspan]*Aircrafts[[#This Row],[Wingspan_m_total]],0)</f>
        <v>17</v>
      </c>
      <c r="L136" cm="1">
        <f t="array" ref="L136">ROUND(Tabelle5[b_Length]+Tabelle5[m_Length]*Aircrafts[[#This Row],[Length_m]],0)</f>
        <v>16</v>
      </c>
      <c r="M136" s="5" cm="1">
        <f t="array" ref="M136">ROUND(Aircrafts[[#This Row],[Wingspan_m_total_normalized]]*Parameter[Zoom],0)</f>
        <v>38</v>
      </c>
      <c r="N136" s="5" cm="1">
        <f t="array" ref="N136">ROUND(Aircrafts[[#This Row],[Length_m_normalized]]*Parameter[Zoom],0)</f>
        <v>36</v>
      </c>
    </row>
    <row r="137" spans="1:14" x14ac:dyDescent="0.3">
      <c r="A137" t="s">
        <v>269</v>
      </c>
      <c r="B137" s="4" t="s">
        <v>401</v>
      </c>
      <c r="C137" t="s">
        <v>355</v>
      </c>
      <c r="D137">
        <v>0</v>
      </c>
      <c r="E137" t="s">
        <v>270</v>
      </c>
      <c r="F137">
        <v>35.6</v>
      </c>
      <c r="H137">
        <v>43.3</v>
      </c>
      <c r="I137">
        <f>ROUND(IF(ISBLANK(Aircrafts[[#This Row],[Wingspan_ft_with_winglets_sharklets]]),Aircrafts[[#This Row],[Wingspan_ft_without_winglets_sharklets]],Aircrafts[[#This Row],[Wingspan_ft_with_winglets_sharklets]])/3.28,0)</f>
        <v>11</v>
      </c>
      <c r="J137">
        <f>ROUND(Aircrafts[[#This Row],[Length_ft]]/3.28,0)</f>
        <v>13</v>
      </c>
      <c r="K137" cm="1">
        <f t="array" ref="K137">ROUND(Interpolation[b_Wingspan]+Interpolation[m_Wingspan]*Aircrafts[[#This Row],[Wingspan_m_total]],0)</f>
        <v>16</v>
      </c>
      <c r="L137" cm="1">
        <f t="array" ref="L137">ROUND(Tabelle5[b_Length]+Tabelle5[m_Length]*Aircrafts[[#This Row],[Length_m]],0)</f>
        <v>17</v>
      </c>
      <c r="M137" s="5" cm="1">
        <f t="array" ref="M137">ROUND(Aircrafts[[#This Row],[Wingspan_m_total_normalized]]*Parameter[Zoom],0)</f>
        <v>36</v>
      </c>
      <c r="N137" s="5" cm="1">
        <f t="array" ref="N137">ROUND(Aircrafts[[#This Row],[Length_m_normalized]]*Parameter[Zoom],0)</f>
        <v>38</v>
      </c>
    </row>
    <row r="138" spans="1:14" x14ac:dyDescent="0.3">
      <c r="A138" t="s">
        <v>271</v>
      </c>
      <c r="B138" s="4" t="s">
        <v>402</v>
      </c>
      <c r="C138" t="s">
        <v>354</v>
      </c>
      <c r="D138">
        <v>0</v>
      </c>
      <c r="E138" t="s">
        <v>272</v>
      </c>
      <c r="F138">
        <v>32.6</v>
      </c>
      <c r="H138">
        <v>25</v>
      </c>
      <c r="I138">
        <f>ROUND(IF(ISBLANK(Aircrafts[[#This Row],[Wingspan_ft_with_winglets_sharklets]]),Aircrafts[[#This Row],[Wingspan_ft_without_winglets_sharklets]],Aircrafts[[#This Row],[Wingspan_ft_with_winglets_sharklets]])/3.28,0)</f>
        <v>10</v>
      </c>
      <c r="J138">
        <f>ROUND(Aircrafts[[#This Row],[Length_ft]]/3.28,0)</f>
        <v>8</v>
      </c>
      <c r="K138" cm="1">
        <f t="array" ref="K138">ROUND(Interpolation[b_Wingspan]+Interpolation[m_Wingspan]*Aircrafts[[#This Row],[Wingspan_m_total]],0)</f>
        <v>16</v>
      </c>
      <c r="L138" cm="1">
        <f t="array" ref="L138">ROUND(Tabelle5[b_Length]+Tabelle5[m_Length]*Aircrafts[[#This Row],[Length_m]],0)</f>
        <v>16</v>
      </c>
      <c r="M138" s="5" cm="1">
        <f t="array" ref="M138">ROUND(Aircrafts[[#This Row],[Wingspan_m_total_normalized]]*Parameter[Zoom],0)</f>
        <v>36</v>
      </c>
      <c r="N138" s="5" cm="1">
        <f t="array" ref="N138">ROUND(Aircrafts[[#This Row],[Length_m_normalized]]*Parameter[Zoom],0)</f>
        <v>36</v>
      </c>
    </row>
    <row r="139" spans="1:14" x14ac:dyDescent="0.3">
      <c r="A139" t="s">
        <v>273</v>
      </c>
      <c r="B139" s="4" t="s">
        <v>273</v>
      </c>
      <c r="C139" t="s">
        <v>352</v>
      </c>
      <c r="D139">
        <v>0</v>
      </c>
      <c r="E139" t="s">
        <v>274</v>
      </c>
      <c r="F139">
        <v>170.5</v>
      </c>
      <c r="H139">
        <v>202.2</v>
      </c>
      <c r="I139">
        <f>ROUND(IF(ISBLANK(Aircrafts[[#This Row],[Wingspan_ft_with_winglets_sharklets]]),Aircrafts[[#This Row],[Wingspan_ft_without_winglets_sharklets]],Aircrafts[[#This Row],[Wingspan_ft_with_winglets_sharklets]])/3.28,0)</f>
        <v>52</v>
      </c>
      <c r="J139">
        <f>ROUND(Aircrafts[[#This Row],[Length_ft]]/3.28,0)</f>
        <v>62</v>
      </c>
      <c r="K139" cm="1">
        <f t="array" ref="K139">ROUND(Interpolation[b_Wingspan]+Interpolation[m_Wingspan]*Aircrafts[[#This Row],[Wingspan_m_total]],0)</f>
        <v>29</v>
      </c>
      <c r="L139" cm="1">
        <f t="array" ref="L139">ROUND(Tabelle5[b_Length]+Tabelle5[m_Length]*Aircrafts[[#This Row],[Length_m]],0)</f>
        <v>33</v>
      </c>
      <c r="M139" s="5" cm="1">
        <f t="array" ref="M139">ROUND(Aircrafts[[#This Row],[Wingspan_m_total_normalized]]*Parameter[Zoom],0)</f>
        <v>65</v>
      </c>
      <c r="N139" s="5" cm="1">
        <f t="array" ref="N139">ROUND(Aircrafts[[#This Row],[Length_m_normalized]]*Parameter[Zoom],0)</f>
        <v>74</v>
      </c>
    </row>
    <row r="140" spans="1:14" x14ac:dyDescent="0.3">
      <c r="A140" t="s">
        <v>275</v>
      </c>
      <c r="B140" s="4" t="s">
        <v>403</v>
      </c>
      <c r="C140" t="s">
        <v>352</v>
      </c>
      <c r="D140">
        <v>0</v>
      </c>
      <c r="E140" t="s">
        <v>276</v>
      </c>
      <c r="F140">
        <v>107.9</v>
      </c>
      <c r="H140">
        <v>147.80000000000001</v>
      </c>
      <c r="I140">
        <f>ROUND(IF(ISBLANK(Aircrafts[[#This Row],[Wingspan_ft_with_winglets_sharklets]]),Aircrafts[[#This Row],[Wingspan_ft_without_winglets_sharklets]],Aircrafts[[#This Row],[Wingspan_ft_with_winglets_sharklets]])/3.28,0)</f>
        <v>33</v>
      </c>
      <c r="J140">
        <f>ROUND(Aircrafts[[#This Row],[Length_ft]]/3.28,0)</f>
        <v>45</v>
      </c>
      <c r="K140" cm="1">
        <f t="array" ref="K140">ROUND(Interpolation[b_Wingspan]+Interpolation[m_Wingspan]*Aircrafts[[#This Row],[Wingspan_m_total]],0)</f>
        <v>23</v>
      </c>
      <c r="L140" cm="1">
        <f t="array" ref="L140">ROUND(Tabelle5[b_Length]+Tabelle5[m_Length]*Aircrafts[[#This Row],[Length_m]],0)</f>
        <v>28</v>
      </c>
      <c r="M140" s="5" cm="1">
        <f t="array" ref="M140">ROUND(Aircrafts[[#This Row],[Wingspan_m_total_normalized]]*Parameter[Zoom],0)</f>
        <v>52</v>
      </c>
      <c r="N140" s="5" cm="1">
        <f t="array" ref="N140">ROUND(Aircrafts[[#This Row],[Length_m_normalized]]*Parameter[Zoom],0)</f>
        <v>63</v>
      </c>
    </row>
    <row r="141" spans="1:14" x14ac:dyDescent="0.3">
      <c r="A141" t="s">
        <v>277</v>
      </c>
      <c r="B141" s="4" t="s">
        <v>410</v>
      </c>
      <c r="C141" t="s">
        <v>354</v>
      </c>
      <c r="D141">
        <v>-1</v>
      </c>
      <c r="E141" t="s">
        <v>278</v>
      </c>
      <c r="F141">
        <v>39.200000000000003</v>
      </c>
      <c r="H141">
        <v>39.4</v>
      </c>
      <c r="I141">
        <f>ROUND(IF(ISBLANK(Aircrafts[[#This Row],[Wingspan_ft_with_winglets_sharklets]]),Aircrafts[[#This Row],[Wingspan_ft_without_winglets_sharklets]],Aircrafts[[#This Row],[Wingspan_ft_with_winglets_sharklets]])/3.28,0)</f>
        <v>12</v>
      </c>
      <c r="J141">
        <f>ROUND(Aircrafts[[#This Row],[Length_ft]]/3.28,0)</f>
        <v>12</v>
      </c>
      <c r="K141" cm="1">
        <f t="array" ref="K141">ROUND(Interpolation[b_Wingspan]+Interpolation[m_Wingspan]*Aircrafts[[#This Row],[Wingspan_m_total]],0)</f>
        <v>17</v>
      </c>
      <c r="L141" cm="1">
        <f t="array" ref="L141">ROUND(Tabelle5[b_Length]+Tabelle5[m_Length]*Aircrafts[[#This Row],[Length_m]],0)</f>
        <v>17</v>
      </c>
      <c r="M141" s="5" cm="1">
        <f t="array" ref="M141">ROUND(Aircrafts[[#This Row],[Wingspan_m_total_normalized]]*Parameter[Zoom],0)</f>
        <v>38</v>
      </c>
      <c r="N141" s="5" cm="1">
        <f t="array" ref="N141">ROUND(Aircrafts[[#This Row],[Length_m_normalized]]*Parameter[Zoom],0)</f>
        <v>38</v>
      </c>
    </row>
    <row r="142" spans="1:14" x14ac:dyDescent="0.3">
      <c r="A142" t="s">
        <v>279</v>
      </c>
      <c r="B142" s="4" t="s">
        <v>279</v>
      </c>
      <c r="C142" t="s">
        <v>355</v>
      </c>
      <c r="D142">
        <v>-1</v>
      </c>
      <c r="E142" t="s">
        <v>280</v>
      </c>
      <c r="F142">
        <v>46</v>
      </c>
      <c r="H142">
        <v>47.3</v>
      </c>
      <c r="I142">
        <f>ROUND(IF(ISBLANK(Aircrafts[[#This Row],[Wingspan_ft_with_winglets_sharklets]]),Aircrafts[[#This Row],[Wingspan_ft_without_winglets_sharklets]],Aircrafts[[#This Row],[Wingspan_ft_with_winglets_sharklets]])/3.28,0)</f>
        <v>14</v>
      </c>
      <c r="J142">
        <f>ROUND(Aircrafts[[#This Row],[Length_ft]]/3.28,0)</f>
        <v>14</v>
      </c>
      <c r="K142" cm="1">
        <f t="array" ref="K142">ROUND(Interpolation[b_Wingspan]+Interpolation[m_Wingspan]*Aircrafts[[#This Row],[Wingspan_m_total]],0)</f>
        <v>17</v>
      </c>
      <c r="L142" cm="1">
        <f t="array" ref="L142">ROUND(Tabelle5[b_Length]+Tabelle5[m_Length]*Aircrafts[[#This Row],[Length_m]],0)</f>
        <v>18</v>
      </c>
      <c r="M142" s="5" cm="1">
        <f t="array" ref="M142">ROUND(Aircrafts[[#This Row],[Wingspan_m_total_normalized]]*Parameter[Zoom],0)</f>
        <v>38</v>
      </c>
      <c r="N142" s="5" cm="1">
        <f t="array" ref="N142">ROUND(Aircrafts[[#This Row],[Length_m_normalized]]*Parameter[Zoom],0)</f>
        <v>41</v>
      </c>
    </row>
    <row r="143" spans="1:14" x14ac:dyDescent="0.3">
      <c r="A143" t="s">
        <v>281</v>
      </c>
      <c r="B143" s="4" t="s">
        <v>281</v>
      </c>
      <c r="C143" t="s">
        <v>353</v>
      </c>
      <c r="D143">
        <v>0</v>
      </c>
      <c r="E143" t="s">
        <v>282</v>
      </c>
      <c r="F143">
        <v>99.7</v>
      </c>
      <c r="H143">
        <v>116</v>
      </c>
      <c r="I143">
        <f>ROUND(IF(ISBLANK(Aircrafts[[#This Row],[Wingspan_ft_with_winglets_sharklets]]),Aircrafts[[#This Row],[Wingspan_ft_without_winglets_sharklets]],Aircrafts[[#This Row],[Wingspan_ft_with_winglets_sharklets]])/3.28,0)</f>
        <v>30</v>
      </c>
      <c r="J143">
        <f>ROUND(Aircrafts[[#This Row],[Length_ft]]/3.28,0)</f>
        <v>35</v>
      </c>
      <c r="K143" cm="1">
        <f t="array" ref="K143">ROUND(Interpolation[b_Wingspan]+Interpolation[m_Wingspan]*Aircrafts[[#This Row],[Wingspan_m_total]],0)</f>
        <v>22</v>
      </c>
      <c r="L143" cm="1">
        <f t="array" ref="L143">ROUND(Tabelle5[b_Length]+Tabelle5[m_Length]*Aircrafts[[#This Row],[Length_m]],0)</f>
        <v>24</v>
      </c>
      <c r="M143" s="5" cm="1">
        <f t="array" ref="M143">ROUND(Aircrafts[[#This Row],[Wingspan_m_total_normalized]]*Parameter[Zoom],0)</f>
        <v>50</v>
      </c>
      <c r="N143" s="5" cm="1">
        <f t="array" ref="N143">ROUND(Aircrafts[[#This Row],[Length_m_normalized]]*Parameter[Zoom],0)</f>
        <v>54</v>
      </c>
    </row>
    <row r="144" spans="1:14" x14ac:dyDescent="0.3">
      <c r="A144" t="s">
        <v>283</v>
      </c>
      <c r="B144" s="4" t="s">
        <v>283</v>
      </c>
      <c r="C144" t="s">
        <v>353</v>
      </c>
      <c r="D144">
        <v>-1</v>
      </c>
      <c r="E144" t="s">
        <v>284</v>
      </c>
      <c r="F144">
        <v>37</v>
      </c>
      <c r="H144">
        <v>32.299999999999997</v>
      </c>
      <c r="I144">
        <f>ROUND(IF(ISBLANK(Aircrafts[[#This Row],[Wingspan_ft_with_winglets_sharklets]]),Aircrafts[[#This Row],[Wingspan_ft_without_winglets_sharklets]],Aircrafts[[#This Row],[Wingspan_ft_with_winglets_sharklets]])/3.28,0)</f>
        <v>11</v>
      </c>
      <c r="J144">
        <f>ROUND(Aircrafts[[#This Row],[Length_ft]]/3.28,0)</f>
        <v>10</v>
      </c>
      <c r="K144" cm="1">
        <f t="array" ref="K144">ROUND(Interpolation[b_Wingspan]+Interpolation[m_Wingspan]*Aircrafts[[#This Row],[Wingspan_m_total]],0)</f>
        <v>16</v>
      </c>
      <c r="L144" cm="1">
        <f t="array" ref="L144">ROUND(Tabelle5[b_Length]+Tabelle5[m_Length]*Aircrafts[[#This Row],[Length_m]],0)</f>
        <v>16</v>
      </c>
      <c r="M144" s="5" cm="1">
        <f t="array" ref="M144">ROUND(Aircrafts[[#This Row],[Wingspan_m_total_normalized]]*Parameter[Zoom],0)</f>
        <v>36</v>
      </c>
      <c r="N144" s="5" cm="1">
        <f t="array" ref="N144">ROUND(Aircrafts[[#This Row],[Length_m_normalized]]*Parameter[Zoom],0)</f>
        <v>36</v>
      </c>
    </row>
    <row r="145" spans="1:14" x14ac:dyDescent="0.3">
      <c r="A145" t="s">
        <v>285</v>
      </c>
      <c r="B145" s="4" t="s">
        <v>285</v>
      </c>
      <c r="C145" t="s">
        <v>354</v>
      </c>
      <c r="D145">
        <v>-1</v>
      </c>
      <c r="E145" t="s">
        <v>286</v>
      </c>
      <c r="F145">
        <v>39.4</v>
      </c>
      <c r="H145">
        <v>31.3</v>
      </c>
      <c r="I145">
        <f>ROUND(IF(ISBLANK(Aircrafts[[#This Row],[Wingspan_ft_with_winglets_sharklets]]),Aircrafts[[#This Row],[Wingspan_ft_without_winglets_sharklets]],Aircrafts[[#This Row],[Wingspan_ft_with_winglets_sharklets]])/3.28,0)</f>
        <v>12</v>
      </c>
      <c r="J145">
        <f>ROUND(Aircrafts[[#This Row],[Length_ft]]/3.28,0)</f>
        <v>10</v>
      </c>
      <c r="K145" cm="1">
        <f t="array" ref="K145">ROUND(Interpolation[b_Wingspan]+Interpolation[m_Wingspan]*Aircrafts[[#This Row],[Wingspan_m_total]],0)</f>
        <v>17</v>
      </c>
      <c r="L145" cm="1">
        <f t="array" ref="L145">ROUND(Tabelle5[b_Length]+Tabelle5[m_Length]*Aircrafts[[#This Row],[Length_m]],0)</f>
        <v>16</v>
      </c>
      <c r="M145" s="5" cm="1">
        <f t="array" ref="M145">ROUND(Aircrafts[[#This Row],[Wingspan_m_total_normalized]]*Parameter[Zoom],0)</f>
        <v>38</v>
      </c>
      <c r="N145" s="5" cm="1">
        <f t="array" ref="N145">ROUND(Aircrafts[[#This Row],[Length_m_normalized]]*Parameter[Zoom],0)</f>
        <v>36</v>
      </c>
    </row>
    <row r="146" spans="1:14" x14ac:dyDescent="0.3">
      <c r="A146" t="s">
        <v>287</v>
      </c>
      <c r="B146" s="4" t="s">
        <v>287</v>
      </c>
      <c r="C146" t="s">
        <v>354</v>
      </c>
      <c r="D146">
        <v>-1</v>
      </c>
      <c r="E146" t="s">
        <v>288</v>
      </c>
      <c r="F146">
        <v>42</v>
      </c>
      <c r="H146">
        <v>38.799999999999997</v>
      </c>
      <c r="I146">
        <f>ROUND(IF(ISBLANK(Aircrafts[[#This Row],[Wingspan_ft_with_winglets_sharklets]]),Aircrafts[[#This Row],[Wingspan_ft_without_winglets_sharklets]],Aircrafts[[#This Row],[Wingspan_ft_with_winglets_sharklets]])/3.28,0)</f>
        <v>13</v>
      </c>
      <c r="J146">
        <f>ROUND(Aircrafts[[#This Row],[Length_ft]]/3.28,0)</f>
        <v>12</v>
      </c>
      <c r="K146" cm="1">
        <f t="array" ref="K146">ROUND(Interpolation[b_Wingspan]+Interpolation[m_Wingspan]*Aircrafts[[#This Row],[Wingspan_m_total]],0)</f>
        <v>17</v>
      </c>
      <c r="L146" cm="1">
        <f t="array" ref="L146">ROUND(Tabelle5[b_Length]+Tabelle5[m_Length]*Aircrafts[[#This Row],[Length_m]],0)</f>
        <v>17</v>
      </c>
      <c r="M146" s="5" cm="1">
        <f t="array" ref="M146">ROUND(Aircrafts[[#This Row],[Wingspan_m_total_normalized]]*Parameter[Zoom],0)</f>
        <v>38</v>
      </c>
      <c r="N146" s="5" cm="1">
        <f t="array" ref="N146">ROUND(Aircrafts[[#This Row],[Length_m_normalized]]*Parameter[Zoom],0)</f>
        <v>38</v>
      </c>
    </row>
    <row r="147" spans="1:14" x14ac:dyDescent="0.3">
      <c r="A147" t="s">
        <v>289</v>
      </c>
      <c r="B147" s="4" t="s">
        <v>289</v>
      </c>
      <c r="C147" t="s">
        <v>353</v>
      </c>
      <c r="D147">
        <v>0</v>
      </c>
      <c r="E147" t="s">
        <v>290</v>
      </c>
      <c r="F147">
        <v>123.6</v>
      </c>
      <c r="H147">
        <v>129.5</v>
      </c>
      <c r="I147">
        <f>ROUND(IF(ISBLANK(Aircrafts[[#This Row],[Wingspan_ft_with_winglets_sharklets]]),Aircrafts[[#This Row],[Wingspan_ft_without_winglets_sharklets]],Aircrafts[[#This Row],[Wingspan_ft_with_winglets_sharklets]])/3.28,0)</f>
        <v>38</v>
      </c>
      <c r="J147">
        <f>ROUND(Aircrafts[[#This Row],[Length_ft]]/3.28,0)</f>
        <v>39</v>
      </c>
      <c r="K147" cm="1">
        <f t="array" ref="K147">ROUND(Interpolation[b_Wingspan]+Interpolation[m_Wingspan]*Aircrafts[[#This Row],[Wingspan_m_total]],0)</f>
        <v>25</v>
      </c>
      <c r="L147" cm="1">
        <f t="array" ref="L147">ROUND(Tabelle5[b_Length]+Tabelle5[m_Length]*Aircrafts[[#This Row],[Length_m]],0)</f>
        <v>26</v>
      </c>
      <c r="M147" s="5" cm="1">
        <f t="array" ref="M147">ROUND(Aircrafts[[#This Row],[Wingspan_m_total_normalized]]*Parameter[Zoom],0)</f>
        <v>56</v>
      </c>
      <c r="N147" s="5" cm="1">
        <f t="array" ref="N147">ROUND(Aircrafts[[#This Row],[Length_m_normalized]]*Parameter[Zoom],0)</f>
        <v>59</v>
      </c>
    </row>
    <row r="148" spans="1:14" x14ac:dyDescent="0.3">
      <c r="A148" t="s">
        <v>291</v>
      </c>
      <c r="B148" s="4" t="s">
        <v>412</v>
      </c>
      <c r="C148" t="s">
        <v>354</v>
      </c>
      <c r="D148">
        <v>0</v>
      </c>
      <c r="E148" t="s">
        <v>292</v>
      </c>
      <c r="F148">
        <v>35.5</v>
      </c>
      <c r="H148">
        <v>23.9</v>
      </c>
      <c r="I148">
        <f>ROUND(IF(ISBLANK(Aircrafts[[#This Row],[Wingspan_ft_with_winglets_sharklets]]),Aircrafts[[#This Row],[Wingspan_ft_without_winglets_sharklets]],Aircrafts[[#This Row],[Wingspan_ft_with_winglets_sharklets]])/3.28,0)</f>
        <v>11</v>
      </c>
      <c r="J148">
        <f>ROUND(Aircrafts[[#This Row],[Length_ft]]/3.28,0)</f>
        <v>7</v>
      </c>
      <c r="K148" cm="1">
        <f t="array" ref="K148">ROUND(Interpolation[b_Wingspan]+Interpolation[m_Wingspan]*Aircrafts[[#This Row],[Wingspan_m_total]],0)</f>
        <v>16</v>
      </c>
      <c r="L148" cm="1">
        <f t="array" ref="L148">ROUND(Tabelle5[b_Length]+Tabelle5[m_Length]*Aircrafts[[#This Row],[Length_m]],0)</f>
        <v>15</v>
      </c>
      <c r="M148" s="5" cm="1">
        <f t="array" ref="M148">ROUND(Aircrafts[[#This Row],[Wingspan_m_total_normalized]]*Parameter[Zoom],0)</f>
        <v>36</v>
      </c>
      <c r="N148" s="5" cm="1">
        <f t="array" ref="N148">ROUND(Aircrafts[[#This Row],[Length_m_normalized]]*Parameter[Zoom],0)</f>
        <v>34</v>
      </c>
    </row>
    <row r="149" spans="1:14" x14ac:dyDescent="0.3">
      <c r="A149" t="s">
        <v>293</v>
      </c>
      <c r="B149" s="4" t="s">
        <v>413</v>
      </c>
      <c r="C149" t="s">
        <v>354</v>
      </c>
      <c r="D149">
        <v>0</v>
      </c>
      <c r="E149" t="s">
        <v>294</v>
      </c>
      <c r="F149">
        <v>37.200000000000003</v>
      </c>
      <c r="H149">
        <v>27.6</v>
      </c>
      <c r="I149">
        <f>ROUND(IF(ISBLANK(Aircrafts[[#This Row],[Wingspan_ft_with_winglets_sharklets]]),Aircrafts[[#This Row],[Wingspan_ft_without_winglets_sharklets]],Aircrafts[[#This Row],[Wingspan_ft_with_winglets_sharklets]])/3.28,0)</f>
        <v>11</v>
      </c>
      <c r="J149">
        <f>ROUND(Aircrafts[[#This Row],[Length_ft]]/3.28,0)</f>
        <v>8</v>
      </c>
      <c r="K149" cm="1">
        <f t="array" ref="K149">ROUND(Interpolation[b_Wingspan]+Interpolation[m_Wingspan]*Aircrafts[[#This Row],[Wingspan_m_total]],0)</f>
        <v>16</v>
      </c>
      <c r="L149" cm="1">
        <f t="array" ref="L149">ROUND(Tabelle5[b_Length]+Tabelle5[m_Length]*Aircrafts[[#This Row],[Length_m]],0)</f>
        <v>16</v>
      </c>
      <c r="M149" s="5" cm="1">
        <f t="array" ref="M149">ROUND(Aircrafts[[#This Row],[Wingspan_m_total_normalized]]*Parameter[Zoom],0)</f>
        <v>36</v>
      </c>
      <c r="N149" s="5" cm="1">
        <f t="array" ref="N149">ROUND(Aircrafts[[#This Row],[Length_m_normalized]]*Parameter[Zoom],0)</f>
        <v>36</v>
      </c>
    </row>
    <row r="150" spans="1:14" x14ac:dyDescent="0.3">
      <c r="A150" t="s">
        <v>295</v>
      </c>
      <c r="B150" s="4" t="s">
        <v>295</v>
      </c>
      <c r="C150" t="s">
        <v>354</v>
      </c>
      <c r="D150">
        <v>-1</v>
      </c>
      <c r="E150" t="s">
        <v>296</v>
      </c>
      <c r="F150">
        <v>42.7</v>
      </c>
      <c r="H150">
        <v>34.700000000000003</v>
      </c>
      <c r="I150">
        <f>ROUND(IF(ISBLANK(Aircrafts[[#This Row],[Wingspan_ft_with_winglets_sharklets]]),Aircrafts[[#This Row],[Wingspan_ft_without_winglets_sharklets]],Aircrafts[[#This Row],[Wingspan_ft_with_winglets_sharklets]])/3.28,0)</f>
        <v>13</v>
      </c>
      <c r="J150">
        <f>ROUND(Aircrafts[[#This Row],[Length_ft]]/3.28,0)</f>
        <v>11</v>
      </c>
      <c r="K150" cm="1">
        <f t="array" ref="K150">ROUND(Interpolation[b_Wingspan]+Interpolation[m_Wingspan]*Aircrafts[[#This Row],[Wingspan_m_total]],0)</f>
        <v>17</v>
      </c>
      <c r="L150" cm="1">
        <f t="array" ref="L150">ROUND(Tabelle5[b_Length]+Tabelle5[m_Length]*Aircrafts[[#This Row],[Length_m]],0)</f>
        <v>17</v>
      </c>
      <c r="M150" s="5" cm="1">
        <f t="array" ref="M150">ROUND(Aircrafts[[#This Row],[Wingspan_m_total_normalized]]*Parameter[Zoom],0)</f>
        <v>38</v>
      </c>
      <c r="N150" s="5" cm="1">
        <f t="array" ref="N150">ROUND(Aircrafts[[#This Row],[Length_m_normalized]]*Parameter[Zoom],0)</f>
        <v>38</v>
      </c>
    </row>
    <row r="151" spans="1:14" x14ac:dyDescent="0.3">
      <c r="A151" t="s">
        <v>297</v>
      </c>
      <c r="B151" s="4" t="s">
        <v>414</v>
      </c>
      <c r="C151" t="s">
        <v>354</v>
      </c>
      <c r="D151">
        <v>0</v>
      </c>
      <c r="E151" t="s">
        <v>298</v>
      </c>
      <c r="F151">
        <v>42.7</v>
      </c>
      <c r="H151">
        <v>34.700000000000003</v>
      </c>
      <c r="I151">
        <f>ROUND(IF(ISBLANK(Aircrafts[[#This Row],[Wingspan_ft_with_winglets_sharklets]]),Aircrafts[[#This Row],[Wingspan_ft_without_winglets_sharklets]],Aircrafts[[#This Row],[Wingspan_ft_with_winglets_sharklets]])/3.28,0)</f>
        <v>13</v>
      </c>
      <c r="J151">
        <f>ROUND(Aircrafts[[#This Row],[Length_ft]]/3.28,0)</f>
        <v>11</v>
      </c>
      <c r="K151" cm="1">
        <f t="array" ref="K151">ROUND(Interpolation[b_Wingspan]+Interpolation[m_Wingspan]*Aircrafts[[#This Row],[Wingspan_m_total]],0)</f>
        <v>17</v>
      </c>
      <c r="L151" cm="1">
        <f t="array" ref="L151">ROUND(Tabelle5[b_Length]+Tabelle5[m_Length]*Aircrafts[[#This Row],[Length_m]],0)</f>
        <v>17</v>
      </c>
      <c r="M151" s="5" cm="1">
        <f t="array" ref="M151">ROUND(Aircrafts[[#This Row],[Wingspan_m_total_normalized]]*Parameter[Zoom],0)</f>
        <v>38</v>
      </c>
      <c r="N151" s="5" cm="1">
        <f t="array" ref="N151">ROUND(Aircrafts[[#This Row],[Length_m_normalized]]*Parameter[Zoom],0)</f>
        <v>38</v>
      </c>
    </row>
    <row r="152" spans="1:14" x14ac:dyDescent="0.3">
      <c r="A152" t="s">
        <v>299</v>
      </c>
      <c r="B152" s="4" t="s">
        <v>299</v>
      </c>
      <c r="C152" t="s">
        <v>354</v>
      </c>
      <c r="D152">
        <v>0</v>
      </c>
      <c r="E152" t="s">
        <v>300</v>
      </c>
      <c r="F152">
        <v>53.3</v>
      </c>
      <c r="H152">
        <v>47.3</v>
      </c>
      <c r="I152">
        <f>ROUND(IF(ISBLANK(Aircrafts[[#This Row],[Wingspan_ft_with_winglets_sharklets]]),Aircrafts[[#This Row],[Wingspan_ft_without_winglets_sharklets]],Aircrafts[[#This Row],[Wingspan_ft_with_winglets_sharklets]])/3.28,0)</f>
        <v>16</v>
      </c>
      <c r="J152">
        <f>ROUND(Aircrafts[[#This Row],[Length_ft]]/3.28,0)</f>
        <v>14</v>
      </c>
      <c r="K152" cm="1">
        <f t="array" ref="K152">ROUND(Interpolation[b_Wingspan]+Interpolation[m_Wingspan]*Aircrafts[[#This Row],[Wingspan_m_total]],0)</f>
        <v>18</v>
      </c>
      <c r="L152" cm="1">
        <f t="array" ref="L152">ROUND(Tabelle5[b_Length]+Tabelle5[m_Length]*Aircrafts[[#This Row],[Length_m]],0)</f>
        <v>18</v>
      </c>
      <c r="M152" s="5" cm="1">
        <f t="array" ref="M152">ROUND(Aircrafts[[#This Row],[Wingspan_m_total_normalized]]*Parameter[Zoom],0)</f>
        <v>41</v>
      </c>
      <c r="N152" s="5" cm="1">
        <f t="array" ref="N152">ROUND(Aircrafts[[#This Row],[Length_m_normalized]]*Parameter[Zoom],0)</f>
        <v>41</v>
      </c>
    </row>
    <row r="153" spans="1:14" x14ac:dyDescent="0.3">
      <c r="A153" t="s">
        <v>301</v>
      </c>
      <c r="B153" s="4" t="s">
        <v>301</v>
      </c>
      <c r="C153" t="s">
        <v>355</v>
      </c>
      <c r="D153">
        <v>0</v>
      </c>
      <c r="E153" t="s">
        <v>302</v>
      </c>
      <c r="F153">
        <v>55.8</v>
      </c>
      <c r="H153">
        <v>55.3</v>
      </c>
      <c r="I153">
        <f>ROUND(IF(ISBLANK(Aircrafts[[#This Row],[Wingspan_ft_with_winglets_sharklets]]),Aircrafts[[#This Row],[Wingspan_ft_without_winglets_sharklets]],Aircrafts[[#This Row],[Wingspan_ft_with_winglets_sharklets]])/3.28,0)</f>
        <v>17</v>
      </c>
      <c r="J153">
        <f>ROUND(Aircrafts[[#This Row],[Length_ft]]/3.28,0)</f>
        <v>17</v>
      </c>
      <c r="K153" cm="1">
        <f t="array" ref="K153">ROUND(Interpolation[b_Wingspan]+Interpolation[m_Wingspan]*Aircrafts[[#This Row],[Wingspan_m_total]],0)</f>
        <v>18</v>
      </c>
      <c r="L153" cm="1">
        <f t="array" ref="L153">ROUND(Tabelle5[b_Length]+Tabelle5[m_Length]*Aircrafts[[#This Row],[Length_m]],0)</f>
        <v>19</v>
      </c>
      <c r="M153" s="5" cm="1">
        <f t="array" ref="M153">ROUND(Aircrafts[[#This Row],[Wingspan_m_total_normalized]]*Parameter[Zoom],0)</f>
        <v>41</v>
      </c>
      <c r="N153" s="5" cm="1">
        <f t="array" ref="N153">ROUND(Aircrafts[[#This Row],[Length_m_normalized]]*Parameter[Zoom],0)</f>
        <v>43</v>
      </c>
    </row>
    <row r="154" spans="1:14" x14ac:dyDescent="0.3">
      <c r="A154" t="s">
        <v>303</v>
      </c>
      <c r="B154" s="4" t="s">
        <v>303</v>
      </c>
      <c r="C154" t="s">
        <v>355</v>
      </c>
      <c r="D154">
        <v>-1</v>
      </c>
      <c r="E154" t="s">
        <v>304</v>
      </c>
      <c r="F154">
        <v>44.5</v>
      </c>
      <c r="H154">
        <v>46</v>
      </c>
      <c r="I154">
        <f>ROUND(IF(ISBLANK(Aircrafts[[#This Row],[Wingspan_ft_with_winglets_sharklets]]),Aircrafts[[#This Row],[Wingspan_ft_without_winglets_sharklets]],Aircrafts[[#This Row],[Wingspan_ft_with_winglets_sharklets]])/3.28,0)</f>
        <v>14</v>
      </c>
      <c r="J154">
        <f>ROUND(Aircrafts[[#This Row],[Length_ft]]/3.28,0)</f>
        <v>14</v>
      </c>
      <c r="K154" cm="1">
        <f t="array" ref="K154">ROUND(Interpolation[b_Wingspan]+Interpolation[m_Wingspan]*Aircrafts[[#This Row],[Wingspan_m_total]],0)</f>
        <v>17</v>
      </c>
      <c r="L154" cm="1">
        <f t="array" ref="L154">ROUND(Tabelle5[b_Length]+Tabelle5[m_Length]*Aircrafts[[#This Row],[Length_m]],0)</f>
        <v>18</v>
      </c>
      <c r="M154" s="5" cm="1">
        <f t="array" ref="M154">ROUND(Aircrafts[[#This Row],[Wingspan_m_total_normalized]]*Parameter[Zoom],0)</f>
        <v>38</v>
      </c>
      <c r="N154" s="5" cm="1">
        <f t="array" ref="N154">ROUND(Aircrafts[[#This Row],[Length_m_normalized]]*Parameter[Zoom],0)</f>
        <v>41</v>
      </c>
    </row>
    <row r="155" spans="1:14" x14ac:dyDescent="0.3">
      <c r="A155" t="s">
        <v>305</v>
      </c>
      <c r="B155" s="4" t="s">
        <v>416</v>
      </c>
      <c r="C155" t="s">
        <v>352</v>
      </c>
      <c r="D155">
        <v>-1</v>
      </c>
      <c r="E155" t="s">
        <v>83</v>
      </c>
      <c r="F155">
        <v>108</v>
      </c>
      <c r="H155">
        <v>133.19999999999999</v>
      </c>
      <c r="I155">
        <f>ROUND(IF(ISBLANK(Aircrafts[[#This Row],[Wingspan_ft_with_winglets_sharklets]]),Aircrafts[[#This Row],[Wingspan_ft_without_winglets_sharklets]],Aircrafts[[#This Row],[Wingspan_ft_with_winglets_sharklets]])/3.28,0)</f>
        <v>33</v>
      </c>
      <c r="J155">
        <f>ROUND(Aircrafts[[#This Row],[Length_ft]]/3.28,0)</f>
        <v>41</v>
      </c>
      <c r="K155" cm="1">
        <f t="array" ref="K155">ROUND(Interpolation[b_Wingspan]+Interpolation[m_Wingspan]*Aircrafts[[#This Row],[Wingspan_m_total]],0)</f>
        <v>23</v>
      </c>
      <c r="L155" cm="1">
        <f t="array" ref="L155">ROUND(Tabelle5[b_Length]+Tabelle5[m_Length]*Aircrafts[[#This Row],[Length_m]],0)</f>
        <v>26</v>
      </c>
      <c r="M155" s="5" cm="1">
        <f t="array" ref="M155">ROUND(Aircrafts[[#This Row],[Wingspan_m_total_normalized]]*Parameter[Zoom],0)</f>
        <v>52</v>
      </c>
      <c r="N155" s="5" cm="1">
        <f t="array" ref="N155">ROUND(Aircrafts[[#This Row],[Length_m_normalized]]*Parameter[Zoom],0)</f>
        <v>59</v>
      </c>
    </row>
    <row r="156" spans="1:14" x14ac:dyDescent="0.3">
      <c r="A156" t="s">
        <v>306</v>
      </c>
      <c r="B156" s="4" t="s">
        <v>424</v>
      </c>
      <c r="C156" t="s">
        <v>354</v>
      </c>
      <c r="D156">
        <v>0</v>
      </c>
      <c r="E156" t="s">
        <v>307</v>
      </c>
      <c r="F156">
        <v>38.299999999999997</v>
      </c>
      <c r="H156">
        <v>26</v>
      </c>
      <c r="I156">
        <f>ROUND(IF(ISBLANK(Aircrafts[[#This Row],[Wingspan_ft_with_winglets_sharklets]]),Aircrafts[[#This Row],[Wingspan_ft_without_winglets_sharklets]],Aircrafts[[#This Row],[Wingspan_ft_with_winglets_sharklets]])/3.28,0)</f>
        <v>12</v>
      </c>
      <c r="J156">
        <f>ROUND(Aircrafts[[#This Row],[Length_ft]]/3.28,0)</f>
        <v>8</v>
      </c>
      <c r="K156" cm="1">
        <f t="array" ref="K156">ROUND(Interpolation[b_Wingspan]+Interpolation[m_Wingspan]*Aircrafts[[#This Row],[Wingspan_m_total]],0)</f>
        <v>17</v>
      </c>
      <c r="L156" cm="1">
        <f t="array" ref="L156">ROUND(Tabelle5[b_Length]+Tabelle5[m_Length]*Aircrafts[[#This Row],[Length_m]],0)</f>
        <v>16</v>
      </c>
      <c r="M156" s="5" cm="1">
        <f t="array" ref="M156">ROUND(Aircrafts[[#This Row],[Wingspan_m_total_normalized]]*Parameter[Zoom],0)</f>
        <v>38</v>
      </c>
      <c r="N156" s="5" cm="1">
        <f t="array" ref="N156">ROUND(Aircrafts[[#This Row],[Length_m_normalized]]*Parameter[Zoom],0)</f>
        <v>36</v>
      </c>
    </row>
    <row r="157" spans="1:14" x14ac:dyDescent="0.3">
      <c r="A157" t="s">
        <v>308</v>
      </c>
      <c r="B157" s="4" t="s">
        <v>308</v>
      </c>
      <c r="C157" t="s">
        <v>354</v>
      </c>
      <c r="D157">
        <v>-1</v>
      </c>
      <c r="E157" t="s">
        <v>309</v>
      </c>
      <c r="F157">
        <v>81.3</v>
      </c>
      <c r="H157">
        <v>89.5</v>
      </c>
      <c r="I157">
        <f>ROUND(IF(ISBLANK(Aircrafts[[#This Row],[Wingspan_ft_with_winglets_sharklets]]),Aircrafts[[#This Row],[Wingspan_ft_without_winglets_sharklets]],Aircrafts[[#This Row],[Wingspan_ft_with_winglets_sharklets]])/3.28,0)</f>
        <v>25</v>
      </c>
      <c r="J157">
        <f>ROUND(Aircrafts[[#This Row],[Length_ft]]/3.28,0)</f>
        <v>27</v>
      </c>
      <c r="K157" cm="1">
        <f t="array" ref="K157">ROUND(Interpolation[b_Wingspan]+Interpolation[m_Wingspan]*Aircrafts[[#This Row],[Wingspan_m_total]],0)</f>
        <v>21</v>
      </c>
      <c r="L157" cm="1">
        <f t="array" ref="L157">ROUND(Tabelle5[b_Length]+Tabelle5[m_Length]*Aircrafts[[#This Row],[Length_m]],0)</f>
        <v>22</v>
      </c>
      <c r="M157" s="5" cm="1">
        <f t="array" ref="M157">ROUND(Aircrafts[[#This Row],[Wingspan_m_total_normalized]]*Parameter[Zoom],0)</f>
        <v>47</v>
      </c>
      <c r="N157" s="5" cm="1">
        <f t="array" ref="N157">ROUND(Aircrafts[[#This Row],[Length_m_normalized]]*Parameter[Zoom],0)</f>
        <v>50</v>
      </c>
    </row>
    <row r="158" spans="1:14" x14ac:dyDescent="0.3">
      <c r="A158" t="s">
        <v>310</v>
      </c>
      <c r="B158" s="4" t="s">
        <v>422</v>
      </c>
      <c r="C158" t="s">
        <v>355</v>
      </c>
      <c r="D158">
        <v>-1</v>
      </c>
      <c r="E158" t="s">
        <v>311</v>
      </c>
      <c r="F158">
        <v>44.7</v>
      </c>
      <c r="H158">
        <v>46.9</v>
      </c>
      <c r="I158">
        <f>ROUND(IF(ISBLANK(Aircrafts[[#This Row],[Wingspan_ft_with_winglets_sharklets]]),Aircrafts[[#This Row],[Wingspan_ft_without_winglets_sharklets]],Aircrafts[[#This Row],[Wingspan_ft_with_winglets_sharklets]])/3.28,0)</f>
        <v>14</v>
      </c>
      <c r="J158">
        <f>ROUND(Aircrafts[[#This Row],[Length_ft]]/3.28,0)</f>
        <v>14</v>
      </c>
      <c r="K158" cm="1">
        <f t="array" ref="K158">ROUND(Interpolation[b_Wingspan]+Interpolation[m_Wingspan]*Aircrafts[[#This Row],[Wingspan_m_total]],0)</f>
        <v>17</v>
      </c>
      <c r="L158" cm="1">
        <f t="array" ref="L158">ROUND(Tabelle5[b_Length]+Tabelle5[m_Length]*Aircrafts[[#This Row],[Length_m]],0)</f>
        <v>18</v>
      </c>
      <c r="M158" s="5" cm="1">
        <f t="array" ref="M158">ROUND(Aircrafts[[#This Row],[Wingspan_m_total_normalized]]*Parameter[Zoom],0)</f>
        <v>38</v>
      </c>
      <c r="N158" s="5" cm="1">
        <f t="array" ref="N158">ROUND(Aircrafts[[#This Row],[Length_m_normalized]]*Parameter[Zoom],0)</f>
        <v>41</v>
      </c>
    </row>
    <row r="159" spans="1:14" x14ac:dyDescent="0.3">
      <c r="A159" t="s">
        <v>312</v>
      </c>
      <c r="B159" s="4" t="s">
        <v>423</v>
      </c>
      <c r="C159" t="s">
        <v>354</v>
      </c>
      <c r="D159">
        <v>-1</v>
      </c>
      <c r="E159" t="s">
        <v>313</v>
      </c>
      <c r="F159">
        <v>64.900000000000006</v>
      </c>
      <c r="H159">
        <v>41.3</v>
      </c>
      <c r="I159">
        <f>ROUND(IF(ISBLANK(Aircrafts[[#This Row],[Wingspan_ft_with_winglets_sharklets]]),Aircrafts[[#This Row],[Wingspan_ft_without_winglets_sharklets]],Aircrafts[[#This Row],[Wingspan_ft_with_winglets_sharklets]])/3.28,0)</f>
        <v>20</v>
      </c>
      <c r="J159">
        <f>ROUND(Aircrafts[[#This Row],[Length_ft]]/3.28,0)</f>
        <v>13</v>
      </c>
      <c r="K159" cm="1">
        <f t="array" ref="K159">ROUND(Interpolation[b_Wingspan]+Interpolation[m_Wingspan]*Aircrafts[[#This Row],[Wingspan_m_total]],0)</f>
        <v>19</v>
      </c>
      <c r="L159" cm="1">
        <f t="array" ref="L159">ROUND(Tabelle5[b_Length]+Tabelle5[m_Length]*Aircrafts[[#This Row],[Length_m]],0)</f>
        <v>17</v>
      </c>
      <c r="M159" s="5" cm="1">
        <f t="array" ref="M159">ROUND(Aircrafts[[#This Row],[Wingspan_m_total_normalized]]*Parameter[Zoom],0)</f>
        <v>43</v>
      </c>
      <c r="N159" s="5" cm="1">
        <f t="array" ref="N159">ROUND(Aircrafts[[#This Row],[Length_m_normalized]]*Parameter[Zoom],0)</f>
        <v>38</v>
      </c>
    </row>
    <row r="160" spans="1:14" x14ac:dyDescent="0.3">
      <c r="A160" t="s">
        <v>314</v>
      </c>
      <c r="B160" s="4" t="s">
        <v>314</v>
      </c>
      <c r="C160" t="s">
        <v>354</v>
      </c>
      <c r="D160">
        <v>-1</v>
      </c>
      <c r="E160" t="s">
        <v>315</v>
      </c>
      <c r="F160">
        <v>74.599999999999994</v>
      </c>
      <c r="H160">
        <v>64.7</v>
      </c>
      <c r="I160">
        <f>ROUND(IF(ISBLANK(Aircrafts[[#This Row],[Wingspan_ft_with_winglets_sharklets]]),Aircrafts[[#This Row],[Wingspan_ft_without_winglets_sharklets]],Aircrafts[[#This Row],[Wingspan_ft_with_winglets_sharklets]])/3.28,0)</f>
        <v>23</v>
      </c>
      <c r="J160">
        <f>ROUND(Aircrafts[[#This Row],[Length_ft]]/3.28,0)</f>
        <v>20</v>
      </c>
      <c r="K160" cm="1">
        <f t="array" ref="K160">ROUND(Interpolation[b_Wingspan]+Interpolation[m_Wingspan]*Aircrafts[[#This Row],[Wingspan_m_total]],0)</f>
        <v>20</v>
      </c>
      <c r="L160" cm="1">
        <f t="array" ref="L160">ROUND(Tabelle5[b_Length]+Tabelle5[m_Length]*Aircrafts[[#This Row],[Length_m]],0)</f>
        <v>19</v>
      </c>
      <c r="M160" s="5" cm="1">
        <f t="array" ref="M160">ROUND(Aircrafts[[#This Row],[Wingspan_m_total_normalized]]*Parameter[Zoom],0)</f>
        <v>45</v>
      </c>
      <c r="N160" s="5" cm="1">
        <f t="array" ref="N160">ROUND(Aircrafts[[#This Row],[Length_m_normalized]]*Parameter[Zoom],0)</f>
        <v>43</v>
      </c>
    </row>
    <row r="161" spans="1:14" x14ac:dyDescent="0.3">
      <c r="A161" t="s">
        <v>316</v>
      </c>
      <c r="B161" s="4" t="s">
        <v>316</v>
      </c>
      <c r="C161" t="s">
        <v>354</v>
      </c>
      <c r="D161">
        <v>0</v>
      </c>
      <c r="E161" t="s">
        <v>317</v>
      </c>
      <c r="F161">
        <v>38.700000000000003</v>
      </c>
      <c r="H161">
        <v>30.7</v>
      </c>
      <c r="I161">
        <f>ROUND(IF(ISBLANK(Aircrafts[[#This Row],[Wingspan_ft_with_winglets_sharklets]]),Aircrafts[[#This Row],[Wingspan_ft_without_winglets_sharklets]],Aircrafts[[#This Row],[Wingspan_ft_with_winglets_sharklets]])/3.28,0)</f>
        <v>12</v>
      </c>
      <c r="J161">
        <f>ROUND(Aircrafts[[#This Row],[Length_ft]]/3.28,0)</f>
        <v>9</v>
      </c>
      <c r="K161" cm="1">
        <f t="array" ref="K161">ROUND(Interpolation[b_Wingspan]+Interpolation[m_Wingspan]*Aircrafts[[#This Row],[Wingspan_m_total]],0)</f>
        <v>17</v>
      </c>
      <c r="L161" cm="1">
        <f t="array" ref="L161">ROUND(Tabelle5[b_Length]+Tabelle5[m_Length]*Aircrafts[[#This Row],[Length_m]],0)</f>
        <v>16</v>
      </c>
      <c r="M161" s="5" cm="1">
        <f t="array" ref="M161">ROUND(Aircrafts[[#This Row],[Wingspan_m_total_normalized]]*Parameter[Zoom],0)</f>
        <v>38</v>
      </c>
      <c r="N161" s="5" cm="1">
        <f t="array" ref="N161">ROUND(Aircrafts[[#This Row],[Length_m_normalized]]*Parameter[Zoom],0)</f>
        <v>36</v>
      </c>
    </row>
    <row r="162" spans="1:14" x14ac:dyDescent="0.3">
      <c r="A162" t="s">
        <v>318</v>
      </c>
      <c r="B162" s="4" t="s">
        <v>318</v>
      </c>
      <c r="C162" t="s">
        <v>352</v>
      </c>
      <c r="D162">
        <v>0</v>
      </c>
      <c r="E162" t="s">
        <v>319</v>
      </c>
      <c r="F162">
        <v>91.2</v>
      </c>
      <c r="H162">
        <v>98.2</v>
      </c>
      <c r="I162">
        <f>ROUND(IF(ISBLANK(Aircrafts[[#This Row],[Wingspan_ft_with_winglets_sharklets]]),Aircrafts[[#This Row],[Wingspan_ft_without_winglets_sharklets]],Aircrafts[[#This Row],[Wingspan_ft_with_winglets_sharklets]])/3.28,0)</f>
        <v>28</v>
      </c>
      <c r="J162">
        <f>ROUND(Aircrafts[[#This Row],[Length_ft]]/3.28,0)</f>
        <v>30</v>
      </c>
      <c r="K162" cm="1">
        <f t="array" ref="K162">ROUND(Interpolation[b_Wingspan]+Interpolation[m_Wingspan]*Aircrafts[[#This Row],[Wingspan_m_total]],0)</f>
        <v>21</v>
      </c>
      <c r="L162" cm="1">
        <f t="array" ref="L162">ROUND(Tabelle5[b_Length]+Tabelle5[m_Length]*Aircrafts[[#This Row],[Length_m]],0)</f>
        <v>23</v>
      </c>
      <c r="M162" s="5" cm="1">
        <f t="array" ref="M162">ROUND(Aircrafts[[#This Row],[Wingspan_m_total_normalized]]*Parameter[Zoom],0)</f>
        <v>47</v>
      </c>
      <c r="N162" s="5" cm="1">
        <f t="array" ref="N162">ROUND(Aircrafts[[#This Row],[Length_m_normalized]]*Parameter[Zoom],0)</f>
        <v>52</v>
      </c>
    </row>
    <row r="163" spans="1:14" x14ac:dyDescent="0.3">
      <c r="A163" t="s">
        <v>320</v>
      </c>
      <c r="B163" s="4" t="s">
        <v>425</v>
      </c>
      <c r="C163" t="s">
        <v>354</v>
      </c>
      <c r="D163">
        <v>-1</v>
      </c>
      <c r="E163" t="s">
        <v>321</v>
      </c>
      <c r="F163">
        <v>46.3</v>
      </c>
      <c r="H163">
        <v>42.2</v>
      </c>
      <c r="I163">
        <f>ROUND(IF(ISBLANK(Aircrafts[[#This Row],[Wingspan_ft_with_winglets_sharklets]]),Aircrafts[[#This Row],[Wingspan_ft_without_winglets_sharklets]],Aircrafts[[#This Row],[Wingspan_ft_with_winglets_sharklets]])/3.28,0)</f>
        <v>14</v>
      </c>
      <c r="J163">
        <f>ROUND(Aircrafts[[#This Row],[Length_ft]]/3.28,0)</f>
        <v>13</v>
      </c>
      <c r="K163" cm="1">
        <f t="array" ref="K163">ROUND(Interpolation[b_Wingspan]+Interpolation[m_Wingspan]*Aircrafts[[#This Row],[Wingspan_m_total]],0)</f>
        <v>17</v>
      </c>
      <c r="L163" cm="1">
        <f t="array" ref="L163">ROUND(Tabelle5[b_Length]+Tabelle5[m_Length]*Aircrafts[[#This Row],[Length_m]],0)</f>
        <v>17</v>
      </c>
      <c r="M163" s="5" cm="1">
        <f t="array" ref="M163">ROUND(Aircrafts[[#This Row],[Wingspan_m_total_normalized]]*Parameter[Zoom],0)</f>
        <v>38</v>
      </c>
      <c r="N163" s="5" cm="1">
        <f t="array" ref="N163">ROUND(Aircrafts[[#This Row],[Length_m_normalized]]*Parameter[Zoom],0)</f>
        <v>38</v>
      </c>
    </row>
    <row r="164" spans="1:14" x14ac:dyDescent="0.3">
      <c r="A164" t="s">
        <v>322</v>
      </c>
      <c r="B164" s="4" t="s">
        <v>322</v>
      </c>
      <c r="C164" t="s">
        <v>354</v>
      </c>
      <c r="D164">
        <v>-1</v>
      </c>
      <c r="E164" t="s">
        <v>323</v>
      </c>
      <c r="F164">
        <v>40.1</v>
      </c>
      <c r="H164">
        <v>33</v>
      </c>
      <c r="I164">
        <f>ROUND(IF(ISBLANK(Aircrafts[[#This Row],[Wingspan_ft_with_winglets_sharklets]]),Aircrafts[[#This Row],[Wingspan_ft_without_winglets_sharklets]],Aircrafts[[#This Row],[Wingspan_ft_with_winglets_sharklets]])/3.28,0)</f>
        <v>12</v>
      </c>
      <c r="J164">
        <f>ROUND(Aircrafts[[#This Row],[Length_ft]]/3.28,0)</f>
        <v>10</v>
      </c>
      <c r="K164" cm="1">
        <f t="array" ref="K164">ROUND(Interpolation[b_Wingspan]+Interpolation[m_Wingspan]*Aircrafts[[#This Row],[Wingspan_m_total]],0)</f>
        <v>17</v>
      </c>
      <c r="L164" cm="1">
        <f t="array" ref="L164">ROUND(Tabelle5[b_Length]+Tabelle5[m_Length]*Aircrafts[[#This Row],[Length_m]],0)</f>
        <v>16</v>
      </c>
      <c r="M164" s="5" cm="1">
        <f t="array" ref="M164">ROUND(Aircrafts[[#This Row],[Wingspan_m_total_normalized]]*Parameter[Zoom],0)</f>
        <v>38</v>
      </c>
      <c r="N164" s="5" cm="1">
        <f t="array" ref="N164">ROUND(Aircrafts[[#This Row],[Length_m_normalized]]*Parameter[Zoom],0)</f>
        <v>36</v>
      </c>
    </row>
    <row r="165" spans="1:14" x14ac:dyDescent="0.3">
      <c r="A165" t="s">
        <v>324</v>
      </c>
      <c r="B165" s="4" t="s">
        <v>324</v>
      </c>
      <c r="C165" t="s">
        <v>353</v>
      </c>
      <c r="D165">
        <v>-1</v>
      </c>
      <c r="E165" t="s">
        <v>325</v>
      </c>
      <c r="F165">
        <v>33.299999999999997</v>
      </c>
      <c r="H165">
        <v>28.7</v>
      </c>
      <c r="I165">
        <f>ROUND(IF(ISBLANK(Aircrafts[[#This Row],[Wingspan_ft_with_winglets_sharklets]]),Aircrafts[[#This Row],[Wingspan_ft_without_winglets_sharklets]],Aircrafts[[#This Row],[Wingspan_ft_with_winglets_sharklets]])/3.28,0)</f>
        <v>10</v>
      </c>
      <c r="J165">
        <f>ROUND(Aircrafts[[#This Row],[Length_ft]]/3.28,0)</f>
        <v>9</v>
      </c>
      <c r="K165" cm="1">
        <f t="array" ref="K165">ROUND(Interpolation[b_Wingspan]+Interpolation[m_Wingspan]*Aircrafts[[#This Row],[Wingspan_m_total]],0)</f>
        <v>16</v>
      </c>
      <c r="L165" cm="1">
        <f t="array" ref="L165">ROUND(Tabelle5[b_Length]+Tabelle5[m_Length]*Aircrafts[[#This Row],[Length_m]],0)</f>
        <v>16</v>
      </c>
      <c r="M165" s="5" cm="1">
        <f t="array" ref="M165">ROUND(Aircrafts[[#This Row],[Wingspan_m_total_normalized]]*Parameter[Zoom],0)</f>
        <v>36</v>
      </c>
      <c r="N165" s="5" cm="1">
        <f t="array" ref="N165">ROUND(Aircrafts[[#This Row],[Length_m_normalized]]*Parameter[Zoom],0)</f>
        <v>36</v>
      </c>
    </row>
    <row r="166" spans="1:14" x14ac:dyDescent="0.3">
      <c r="A166" t="s">
        <v>326</v>
      </c>
      <c r="B166" s="4" t="s">
        <v>326</v>
      </c>
      <c r="C166" t="s">
        <v>353</v>
      </c>
      <c r="D166">
        <v>0</v>
      </c>
      <c r="E166" t="s">
        <v>327</v>
      </c>
      <c r="F166">
        <v>25.3</v>
      </c>
      <c r="H166">
        <v>46.3</v>
      </c>
      <c r="I166">
        <f>ROUND(IF(ISBLANK(Aircrafts[[#This Row],[Wingspan_ft_with_winglets_sharklets]]),Aircrafts[[#This Row],[Wingspan_ft_without_winglets_sharklets]],Aircrafts[[#This Row],[Wingspan_ft_with_winglets_sharklets]])/3.28,0)</f>
        <v>8</v>
      </c>
      <c r="J166">
        <f>ROUND(Aircrafts[[#This Row],[Length_ft]]/3.28,0)</f>
        <v>14</v>
      </c>
      <c r="K166" cm="1">
        <f t="array" ref="K166">ROUND(Interpolation[b_Wingspan]+Interpolation[m_Wingspan]*Aircrafts[[#This Row],[Wingspan_m_total]],0)</f>
        <v>15</v>
      </c>
      <c r="L166" cm="1">
        <f t="array" ref="L166">ROUND(Tabelle5[b_Length]+Tabelle5[m_Length]*Aircrafts[[#This Row],[Length_m]],0)</f>
        <v>18</v>
      </c>
      <c r="M166" s="5" cm="1">
        <f t="array" ref="M166">ROUND(Aircrafts[[#This Row],[Wingspan_m_total_normalized]]*Parameter[Zoom],0)</f>
        <v>34</v>
      </c>
      <c r="N166" s="5" cm="1">
        <f t="array" ref="N166">ROUND(Aircrafts[[#This Row],[Length_m_normalized]]*Parameter[Zoom],0)</f>
        <v>41</v>
      </c>
    </row>
    <row r="167" spans="1:14" x14ac:dyDescent="0.3">
      <c r="A167" t="s">
        <v>328</v>
      </c>
      <c r="B167" s="4" t="s">
        <v>328</v>
      </c>
      <c r="C167" t="s">
        <v>354</v>
      </c>
      <c r="D167">
        <v>-1</v>
      </c>
      <c r="E167" t="s">
        <v>329</v>
      </c>
      <c r="F167">
        <v>42</v>
      </c>
      <c r="H167">
        <v>29</v>
      </c>
      <c r="I167">
        <f>ROUND(IF(ISBLANK(Aircrafts[[#This Row],[Wingspan_ft_with_winglets_sharklets]]),Aircrafts[[#This Row],[Wingspan_ft_without_winglets_sharklets]],Aircrafts[[#This Row],[Wingspan_ft_with_winglets_sharklets]])/3.28,0)</f>
        <v>13</v>
      </c>
      <c r="J167">
        <f>ROUND(Aircrafts[[#This Row],[Length_ft]]/3.28,0)</f>
        <v>9</v>
      </c>
      <c r="K167" cm="1">
        <f t="array" ref="K167">ROUND(Interpolation[b_Wingspan]+Interpolation[m_Wingspan]*Aircrafts[[#This Row],[Wingspan_m_total]],0)</f>
        <v>17</v>
      </c>
      <c r="L167" cm="1">
        <f t="array" ref="L167">ROUND(Tabelle5[b_Length]+Tabelle5[m_Length]*Aircrafts[[#This Row],[Length_m]],0)</f>
        <v>16</v>
      </c>
      <c r="M167" s="5" cm="1">
        <f t="array" ref="M167">ROUND(Aircrafts[[#This Row],[Wingspan_m_total_normalized]]*Parameter[Zoom],0)</f>
        <v>38</v>
      </c>
      <c r="N167" s="5" cm="1">
        <f t="array" ref="N167">ROUND(Aircrafts[[#This Row],[Length_m_normalized]]*Parameter[Zoom],0)</f>
        <v>36</v>
      </c>
    </row>
    <row r="168" spans="1:14" x14ac:dyDescent="0.3">
      <c r="A168" t="s">
        <v>331</v>
      </c>
      <c r="B168" s="4" t="s">
        <v>331</v>
      </c>
      <c r="C168" t="s">
        <v>354</v>
      </c>
      <c r="D168">
        <v>-1</v>
      </c>
      <c r="E168" t="s">
        <v>332</v>
      </c>
      <c r="F168">
        <v>33.4</v>
      </c>
      <c r="H168">
        <v>33.200000000000003</v>
      </c>
      <c r="I168">
        <f>ROUND(IF(ISBLANK(Aircrafts[[#This Row],[Wingspan_ft_with_winglets_sharklets]]),Aircrafts[[#This Row],[Wingspan_ft_without_winglets_sharklets]],Aircrafts[[#This Row],[Wingspan_ft_with_winglets_sharklets]])/3.28,0)</f>
        <v>10</v>
      </c>
      <c r="J168">
        <f>ROUND(Aircrafts[[#This Row],[Length_ft]]/3.28,0)</f>
        <v>10</v>
      </c>
      <c r="K168" cm="1">
        <f t="array" ref="K168">ROUND(Interpolation[b_Wingspan]+Interpolation[m_Wingspan]*Aircrafts[[#This Row],[Wingspan_m_total]],0)</f>
        <v>16</v>
      </c>
      <c r="L168" cm="1">
        <f t="array" ref="L168">ROUND(Tabelle5[b_Length]+Tabelle5[m_Length]*Aircrafts[[#This Row],[Length_m]],0)</f>
        <v>16</v>
      </c>
      <c r="M168" s="5" cm="1">
        <f t="array" ref="M168">ROUND(Aircrafts[[#This Row],[Wingspan_m_total_normalized]]*Parameter[Zoom],0)</f>
        <v>36</v>
      </c>
      <c r="N168" s="5" cm="1">
        <f t="array" ref="N168">ROUND(Aircrafts[[#This Row],[Length_m_normalized]]*Parameter[Zoom],0)</f>
        <v>36</v>
      </c>
    </row>
    <row r="169" spans="1:14" x14ac:dyDescent="0.3">
      <c r="A169" t="s">
        <v>427</v>
      </c>
      <c r="B169" s="4" t="s">
        <v>428</v>
      </c>
      <c r="C169" t="s">
        <v>354</v>
      </c>
      <c r="D169">
        <v>0</v>
      </c>
      <c r="E169" t="s">
        <v>330</v>
      </c>
      <c r="F169">
        <v>41.6</v>
      </c>
      <c r="H169">
        <v>34.9</v>
      </c>
      <c r="I169">
        <f>ROUND(IF(ISBLANK(Aircrafts[[#This Row],[Wingspan_ft_with_winglets_sharklets]]),Aircrafts[[#This Row],[Wingspan_ft_without_winglets_sharklets]],Aircrafts[[#This Row],[Wingspan_ft_with_winglets_sharklets]])/3.28,0)</f>
        <v>13</v>
      </c>
      <c r="J169">
        <f>ROUND(Aircrafts[[#This Row],[Length_ft]]/3.28,0)</f>
        <v>11</v>
      </c>
      <c r="K169" cm="1">
        <f t="array" ref="K169">ROUND(Interpolation[b_Wingspan]+Interpolation[m_Wingspan]*Aircrafts[[#This Row],[Wingspan_m_total]],0)</f>
        <v>17</v>
      </c>
      <c r="L169" cm="1">
        <f t="array" ref="L169">ROUND(Tabelle5[b_Length]+Tabelle5[m_Length]*Aircrafts[[#This Row],[Length_m]],0)</f>
        <v>17</v>
      </c>
      <c r="M169" s="5" cm="1">
        <f t="array" ref="M169">ROUND(Aircrafts[[#This Row],[Wingspan_m_total_normalized]]*Parameter[Zoom],0)</f>
        <v>38</v>
      </c>
      <c r="N169" s="5" cm="1">
        <f t="array" ref="N169">ROUND(Aircrafts[[#This Row],[Length_m_normalized]]*Parameter[Zoom],0)</f>
        <v>38</v>
      </c>
    </row>
    <row r="170" spans="1:14" x14ac:dyDescent="0.3">
      <c r="A170" t="s">
        <v>333</v>
      </c>
      <c r="B170" s="4" t="s">
        <v>333</v>
      </c>
      <c r="C170" t="s">
        <v>429</v>
      </c>
      <c r="D170">
        <v>0</v>
      </c>
      <c r="E170" t="s">
        <v>334</v>
      </c>
      <c r="F170">
        <v>45.8</v>
      </c>
      <c r="H170">
        <v>63</v>
      </c>
      <c r="I170">
        <f>ROUND(IF(ISBLANK(Aircrafts[[#This Row],[Wingspan_ft_with_winglets_sharklets]]),Aircrafts[[#This Row],[Wingspan_ft_without_winglets_sharklets]],Aircrafts[[#This Row],[Wingspan_ft_with_winglets_sharklets]])/3.28,0)</f>
        <v>14</v>
      </c>
      <c r="J170">
        <f>ROUND(Aircrafts[[#This Row],[Length_ft]]/3.28,0)</f>
        <v>19</v>
      </c>
      <c r="K170" cm="1">
        <f t="array" ref="K170">ROUND(Interpolation[b_Wingspan]+Interpolation[m_Wingspan]*Aircrafts[[#This Row],[Wingspan_m_total]],0)</f>
        <v>17</v>
      </c>
      <c r="L170" cm="1">
        <f t="array" ref="L170">ROUND(Tabelle5[b_Length]+Tabelle5[m_Length]*Aircrafts[[#This Row],[Length_m]],0)</f>
        <v>19</v>
      </c>
      <c r="M170" s="5" cm="1">
        <f t="array" ref="M170">ROUND(Aircrafts[[#This Row],[Wingspan_m_total_normalized]]*Parameter[Zoom],0)</f>
        <v>38</v>
      </c>
      <c r="N170" s="5" cm="1">
        <f t="array" ref="N170">ROUND(Aircrafts[[#This Row],[Length_m_normalized]]*Parameter[Zoom],0)</f>
        <v>43</v>
      </c>
    </row>
    <row r="171" spans="1:14" x14ac:dyDescent="0.3">
      <c r="A171" t="s">
        <v>335</v>
      </c>
      <c r="B171" s="4" t="s">
        <v>335</v>
      </c>
      <c r="C171" t="s">
        <v>354</v>
      </c>
      <c r="D171">
        <v>-1</v>
      </c>
      <c r="E171" t="s">
        <v>336</v>
      </c>
      <c r="F171">
        <v>44.8</v>
      </c>
      <c r="H171">
        <v>52.3</v>
      </c>
      <c r="I171">
        <f>ROUND(IF(ISBLANK(Aircrafts[[#This Row],[Wingspan_ft_with_winglets_sharklets]]),Aircrafts[[#This Row],[Wingspan_ft_without_winglets_sharklets]],Aircrafts[[#This Row],[Wingspan_ft_with_winglets_sharklets]])/3.28,0)</f>
        <v>14</v>
      </c>
      <c r="J171">
        <f>ROUND(Aircrafts[[#This Row],[Length_ft]]/3.28,0)</f>
        <v>16</v>
      </c>
      <c r="K171" cm="1">
        <f t="array" ref="K171">ROUND(Interpolation[b_Wingspan]+Interpolation[m_Wingspan]*Aircrafts[[#This Row],[Wingspan_m_total]],0)</f>
        <v>17</v>
      </c>
      <c r="L171" cm="1">
        <f t="array" ref="L171">ROUND(Tabelle5[b_Length]+Tabelle5[m_Length]*Aircrafts[[#This Row],[Length_m]],0)</f>
        <v>18</v>
      </c>
      <c r="M171" s="5" cm="1">
        <f t="array" ref="M171">ROUND(Aircrafts[[#This Row],[Wingspan_m_total_normalized]]*Parameter[Zoom],0)</f>
        <v>38</v>
      </c>
      <c r="N171" s="5" cm="1">
        <f t="array" ref="N171">ROUND(Aircrafts[[#This Row],[Length_m_normalized]]*Parameter[Zoom],0)</f>
        <v>41</v>
      </c>
    </row>
  </sheetData>
  <conditionalFormatting sqref="A2:N171">
    <cfRule type="expression" dxfId="22" priority="1">
      <formula>$D2=1</formula>
    </cfRule>
    <cfRule type="expression" dxfId="21" priority="2">
      <formula>$D2=-1</formula>
    </cfRule>
  </conditionalFormatting>
  <pageMargins left="0.7" right="0.7" top="0.78740157499999996" bottom="0.78740157499999996" header="0.3" footer="0.3"/>
  <pageSetup paperSize="9" orientation="portrait" verticalDpi="0" r:id="rId1"/>
  <headerFooter>
    <oddHeader>&amp;L&amp;"Arial"&amp;8&amp;K000000 INTERNAL&amp;1#_x000D_</oddHeader>
  </headerFooter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Kruell, Sebastian (N/SO-15)</dc:creator>
  <cp:lastModifiedBy>Kruell, Sebastian (N/SO-15)</cp:lastModifiedBy>
  <dcterms:created xsi:type="dcterms:W3CDTF">2024-09-05T02:59:48Z</dcterms:created>
  <dcterms:modified xsi:type="dcterms:W3CDTF">2024-09-13T09:29:10Z</dcterms:modified>
</cp:coreProperties>
</file>