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720" tabRatio="922"/>
  </bookViews>
  <sheets>
    <sheet name="Histórico" sheetId="40" r:id="rId1"/>
    <sheet name="Histórico por Región" sheetId="28" r:id="rId2"/>
    <sheet name="2023" sheetId="43" r:id="rId3"/>
    <sheet name="2022" sheetId="42" r:id="rId4"/>
    <sheet name="2021" sheetId="41" r:id="rId5"/>
    <sheet name="2020" sheetId="39" r:id="rId6"/>
    <sheet name="2019" sheetId="38" r:id="rId7"/>
    <sheet name="2018" sheetId="37" r:id="rId8"/>
    <sheet name="2017" sheetId="36" r:id="rId9"/>
    <sheet name="2016" sheetId="35" r:id="rId10"/>
    <sheet name="2015" sheetId="34" r:id="rId11"/>
    <sheet name="2014" sheetId="33" r:id="rId12"/>
    <sheet name="2013" sheetId="32" r:id="rId13"/>
    <sheet name="2012" sheetId="31" r:id="rId14"/>
    <sheet name="2011" sheetId="30" r:id="rId15"/>
    <sheet name="2010" sheetId="29" r:id="rId16"/>
    <sheet name="2009" sheetId="26" r:id="rId17"/>
    <sheet name="2008" sheetId="25" r:id="rId18"/>
    <sheet name="2007" sheetId="24" r:id="rId19"/>
    <sheet name="2006" sheetId="23" r:id="rId20"/>
    <sheet name="2005" sheetId="22" r:id="rId21"/>
    <sheet name="2004" sheetId="21" r:id="rId22"/>
    <sheet name="2003" sheetId="20" r:id="rId23"/>
    <sheet name="2002" sheetId="19" r:id="rId24"/>
    <sheet name="2001" sheetId="18" r:id="rId25"/>
    <sheet name="2000" sheetId="17" r:id="rId26"/>
    <sheet name="1999" sheetId="16" r:id="rId27"/>
    <sheet name="1998" sheetId="15" r:id="rId28"/>
    <sheet name="1997" sheetId="14" r:id="rId29"/>
    <sheet name="1996" sheetId="13" r:id="rId30"/>
    <sheet name="1995" sheetId="12" r:id="rId31"/>
    <sheet name="1994" sheetId="11" r:id="rId32"/>
    <sheet name="1993" sheetId="10" r:id="rId33"/>
    <sheet name="1992" sheetId="9" r:id="rId34"/>
    <sheet name="1991" sheetId="8" r:id="rId35"/>
    <sheet name="1990" sheetId="7" r:id="rId36"/>
    <sheet name="1989" sheetId="6" r:id="rId37"/>
    <sheet name="1988" sheetId="5" r:id="rId38"/>
    <sheet name="1987" sheetId="4" r:id="rId39"/>
    <sheet name="1986" sheetId="3" r:id="rId40"/>
    <sheet name="1985" sheetId="2" r:id="rId41"/>
  </sheets>
  <externalReferences>
    <externalReference r:id="rId42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0" i="40" l="1"/>
  <c r="AR14" i="40"/>
  <c r="AR10" i="40"/>
  <c r="AP17" i="40"/>
  <c r="AP10" i="40"/>
  <c r="AO15" i="40"/>
  <c r="AO10" i="40"/>
  <c r="AR19" i="40" l="1"/>
  <c r="AV19" i="40" s="1"/>
  <c r="BB13" i="40" s="1"/>
  <c r="AR22" i="40"/>
  <c r="AR11" i="40"/>
  <c r="AR12" i="40"/>
  <c r="AR13" i="40"/>
  <c r="AV14" i="40"/>
  <c r="AR15" i="40"/>
  <c r="AV15" i="40" s="1"/>
  <c r="AR16" i="40"/>
  <c r="AV16" i="40" s="1"/>
  <c r="BB10" i="40" s="1"/>
  <c r="AR17" i="40"/>
  <c r="AV17" i="40" s="1"/>
  <c r="BB11" i="40" s="1"/>
  <c r="AR18" i="40"/>
  <c r="AR20" i="40"/>
  <c r="AR21" i="40"/>
  <c r="AV11" i="40"/>
  <c r="BB17" i="40" s="1"/>
  <c r="AV12" i="40"/>
  <c r="AV20" i="40"/>
  <c r="BB14" i="40" s="1"/>
  <c r="AV21" i="40"/>
  <c r="BB15" i="40" s="1"/>
  <c r="AV10" i="40"/>
  <c r="BC13" i="40"/>
  <c r="BC12" i="40"/>
  <c r="BC11" i="40"/>
  <c r="BC10" i="40"/>
  <c r="AW12" i="40"/>
  <c r="AW11" i="40"/>
  <c r="AV18" i="40"/>
  <c r="BB12" i="40" s="1"/>
  <c r="AW21" i="40"/>
  <c r="AW20" i="40"/>
  <c r="AW19" i="40"/>
  <c r="AW18" i="40"/>
  <c r="AW17" i="40"/>
  <c r="AW16" i="40"/>
  <c r="AW15" i="40"/>
  <c r="AW14" i="40"/>
  <c r="AW13" i="40"/>
  <c r="AP22" i="40"/>
  <c r="AP21" i="40"/>
  <c r="AP20" i="40"/>
  <c r="AP19" i="40"/>
  <c r="AP18" i="40"/>
  <c r="AP16" i="40"/>
  <c r="AP15" i="40"/>
  <c r="AP14" i="40"/>
  <c r="AP13" i="40"/>
  <c r="AP12" i="40"/>
  <c r="AP11" i="40"/>
  <c r="AO22" i="40"/>
  <c r="AO21" i="40"/>
  <c r="AO20" i="40"/>
  <c r="AO19" i="40"/>
  <c r="AO18" i="40"/>
  <c r="AO17" i="40"/>
  <c r="AO16" i="40"/>
  <c r="AO14" i="40"/>
  <c r="AO13" i="40"/>
  <c r="AO12" i="40"/>
  <c r="AO11" i="40"/>
  <c r="C47" i="28"/>
  <c r="B47" i="28"/>
  <c r="R21" i="28"/>
  <c r="R20" i="28"/>
  <c r="R19" i="28"/>
  <c r="R18" i="28"/>
  <c r="R17" i="28"/>
  <c r="R16" i="28"/>
  <c r="R15" i="28"/>
  <c r="R14" i="28"/>
  <c r="R13" i="28"/>
  <c r="R12" i="28"/>
  <c r="R11" i="28"/>
  <c r="R10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B22" i="28"/>
  <c r="Q36" i="28"/>
  <c r="Q37" i="28"/>
  <c r="Q38" i="28"/>
  <c r="Q39" i="28"/>
  <c r="Q40" i="28"/>
  <c r="Q41" i="28"/>
  <c r="Q42" i="28"/>
  <c r="Q43" i="28"/>
  <c r="Q44" i="28"/>
  <c r="Q45" i="28"/>
  <c r="Q46" i="28"/>
  <c r="Q35" i="28"/>
  <c r="Q47" i="28" s="1"/>
  <c r="Q11" i="28"/>
  <c r="Q12" i="28"/>
  <c r="Q13" i="28"/>
  <c r="Q14" i="28"/>
  <c r="Q15" i="28"/>
  <c r="Q16" i="28"/>
  <c r="Q17" i="28"/>
  <c r="Q18" i="28"/>
  <c r="Q19" i="28"/>
  <c r="Q20" i="28"/>
  <c r="Q21" i="28"/>
  <c r="Q10" i="28"/>
  <c r="P36" i="28"/>
  <c r="P37" i="28"/>
  <c r="P38" i="28"/>
  <c r="P47" i="28" s="1"/>
  <c r="P39" i="28"/>
  <c r="P40" i="28"/>
  <c r="P41" i="28"/>
  <c r="P42" i="28"/>
  <c r="P43" i="28"/>
  <c r="P44" i="28"/>
  <c r="P45" i="28"/>
  <c r="P46" i="28"/>
  <c r="P35" i="28"/>
  <c r="P11" i="28"/>
  <c r="P12" i="28"/>
  <c r="P13" i="28"/>
  <c r="P14" i="28"/>
  <c r="P15" i="28"/>
  <c r="P16" i="28"/>
  <c r="P17" i="28"/>
  <c r="P18" i="28"/>
  <c r="P19" i="28"/>
  <c r="P20" i="28"/>
  <c r="P21" i="28"/>
  <c r="P10" i="28"/>
  <c r="O36" i="28"/>
  <c r="O37" i="28"/>
  <c r="O38" i="28"/>
  <c r="O39" i="28"/>
  <c r="O40" i="28"/>
  <c r="O41" i="28"/>
  <c r="O42" i="28"/>
  <c r="O43" i="28"/>
  <c r="O44" i="28"/>
  <c r="O45" i="28"/>
  <c r="O46" i="28"/>
  <c r="O35" i="28"/>
  <c r="O47" i="28" s="1"/>
  <c r="O11" i="28"/>
  <c r="O12" i="28"/>
  <c r="O13" i="28"/>
  <c r="O14" i="28"/>
  <c r="O15" i="28"/>
  <c r="O16" i="28"/>
  <c r="O17" i="28"/>
  <c r="O18" i="28"/>
  <c r="O19" i="28"/>
  <c r="O20" i="28"/>
  <c r="O21" i="28"/>
  <c r="O10" i="28"/>
  <c r="N36" i="28"/>
  <c r="N37" i="28"/>
  <c r="N38" i="28"/>
  <c r="N47" i="28" s="1"/>
  <c r="N39" i="28"/>
  <c r="N40" i="28"/>
  <c r="N41" i="28"/>
  <c r="N42" i="28"/>
  <c r="N43" i="28"/>
  <c r="N44" i="28"/>
  <c r="N45" i="28"/>
  <c r="N46" i="28"/>
  <c r="N35" i="28"/>
  <c r="N11" i="28"/>
  <c r="N12" i="28"/>
  <c r="N13" i="28"/>
  <c r="N14" i="28"/>
  <c r="N15" i="28"/>
  <c r="N16" i="28"/>
  <c r="N17" i="28"/>
  <c r="N18" i="28"/>
  <c r="N19" i="28"/>
  <c r="N20" i="28"/>
  <c r="N21" i="28"/>
  <c r="N10" i="28"/>
  <c r="M36" i="28"/>
  <c r="M37" i="28"/>
  <c r="M38" i="28"/>
  <c r="M39" i="28"/>
  <c r="M40" i="28"/>
  <c r="M41" i="28"/>
  <c r="M42" i="28"/>
  <c r="M43" i="28"/>
  <c r="M44" i="28"/>
  <c r="M45" i="28"/>
  <c r="M46" i="28"/>
  <c r="M35" i="28"/>
  <c r="M47" i="28" s="1"/>
  <c r="L11" i="28"/>
  <c r="L36" i="28" s="1"/>
  <c r="L12" i="28"/>
  <c r="L37" i="28" s="1"/>
  <c r="L13" i="28"/>
  <c r="L38" i="28" s="1"/>
  <c r="L14" i="28"/>
  <c r="L39" i="28" s="1"/>
  <c r="L15" i="28"/>
  <c r="L40" i="28" s="1"/>
  <c r="L16" i="28"/>
  <c r="L41" i="28" s="1"/>
  <c r="L17" i="28"/>
  <c r="L42" i="28" s="1"/>
  <c r="L18" i="28"/>
  <c r="L43" i="28" s="1"/>
  <c r="L19" i="28"/>
  <c r="L44" i="28" s="1"/>
  <c r="L20" i="28"/>
  <c r="L45" i="28" s="1"/>
  <c r="L21" i="28"/>
  <c r="L46" i="28" s="1"/>
  <c r="L10" i="28"/>
  <c r="L35" i="28" s="1"/>
  <c r="L47" i="28" s="1"/>
  <c r="M10" i="28"/>
  <c r="K36" i="28"/>
  <c r="K37" i="28"/>
  <c r="K38" i="28"/>
  <c r="K39" i="28"/>
  <c r="K40" i="28"/>
  <c r="K41" i="28"/>
  <c r="K42" i="28"/>
  <c r="K43" i="28"/>
  <c r="K44" i="28"/>
  <c r="K45" i="28"/>
  <c r="K46" i="28"/>
  <c r="K35" i="28"/>
  <c r="K47" i="28" s="1"/>
  <c r="K11" i="28"/>
  <c r="K12" i="28"/>
  <c r="K13" i="28"/>
  <c r="K14" i="28"/>
  <c r="K15" i="28"/>
  <c r="K16" i="28"/>
  <c r="K17" i="28"/>
  <c r="K18" i="28"/>
  <c r="K19" i="28"/>
  <c r="K20" i="28"/>
  <c r="K21" i="28"/>
  <c r="K10" i="28"/>
  <c r="J36" i="28"/>
  <c r="J37" i="28"/>
  <c r="J38" i="28"/>
  <c r="J39" i="28"/>
  <c r="J40" i="28"/>
  <c r="J41" i="28"/>
  <c r="J42" i="28"/>
  <c r="J43" i="28"/>
  <c r="J44" i="28"/>
  <c r="J45" i="28"/>
  <c r="J46" i="28"/>
  <c r="J35" i="28"/>
  <c r="J47" i="28" s="1"/>
  <c r="J11" i="28"/>
  <c r="J12" i="28"/>
  <c r="J13" i="28"/>
  <c r="J14" i="28"/>
  <c r="J15" i="28"/>
  <c r="J16" i="28"/>
  <c r="J17" i="28"/>
  <c r="J18" i="28"/>
  <c r="J19" i="28"/>
  <c r="J20" i="28"/>
  <c r="J21" i="28"/>
  <c r="J10" i="28"/>
  <c r="I36" i="28"/>
  <c r="I37" i="28"/>
  <c r="I38" i="28"/>
  <c r="I39" i="28"/>
  <c r="I40" i="28"/>
  <c r="I41" i="28"/>
  <c r="I42" i="28"/>
  <c r="I43" i="28"/>
  <c r="I44" i="28"/>
  <c r="I45" i="28"/>
  <c r="I46" i="28"/>
  <c r="I35" i="28"/>
  <c r="I47" i="28" s="1"/>
  <c r="I11" i="28"/>
  <c r="I12" i="28"/>
  <c r="I13" i="28"/>
  <c r="I14" i="28"/>
  <c r="I15" i="28"/>
  <c r="I16" i="28"/>
  <c r="I17" i="28"/>
  <c r="I18" i="28"/>
  <c r="I19" i="28"/>
  <c r="I20" i="28"/>
  <c r="I21" i="28"/>
  <c r="I10" i="28"/>
  <c r="H36" i="28"/>
  <c r="H37" i="28"/>
  <c r="H38" i="28"/>
  <c r="H39" i="28"/>
  <c r="H40" i="28"/>
  <c r="H41" i="28"/>
  <c r="H42" i="28"/>
  <c r="H43" i="28"/>
  <c r="H44" i="28"/>
  <c r="H45" i="28"/>
  <c r="H46" i="28"/>
  <c r="H35" i="28"/>
  <c r="H47" i="28" s="1"/>
  <c r="H11" i="28"/>
  <c r="H12" i="28"/>
  <c r="H13" i="28"/>
  <c r="H14" i="28"/>
  <c r="H15" i="28"/>
  <c r="H16" i="28"/>
  <c r="H17" i="28"/>
  <c r="H18" i="28"/>
  <c r="H19" i="28"/>
  <c r="H20" i="28"/>
  <c r="H21" i="28"/>
  <c r="H10" i="28"/>
  <c r="G36" i="28"/>
  <c r="G37" i="28"/>
  <c r="G38" i="28"/>
  <c r="G39" i="28"/>
  <c r="G40" i="28"/>
  <c r="G41" i="28"/>
  <c r="G42" i="28"/>
  <c r="G43" i="28"/>
  <c r="G44" i="28"/>
  <c r="G45" i="28"/>
  <c r="G46" i="28"/>
  <c r="G35" i="28"/>
  <c r="G47" i="28" s="1"/>
  <c r="G10" i="28"/>
  <c r="G11" i="28"/>
  <c r="G12" i="28"/>
  <c r="G13" i="28"/>
  <c r="G14" i="28"/>
  <c r="G15" i="28"/>
  <c r="G16" i="28"/>
  <c r="G17" i="28"/>
  <c r="G18" i="28"/>
  <c r="G19" i="28"/>
  <c r="G20" i="28"/>
  <c r="G21" i="28"/>
  <c r="F36" i="28"/>
  <c r="F37" i="28"/>
  <c r="F38" i="28"/>
  <c r="F39" i="28"/>
  <c r="F40" i="28"/>
  <c r="F41" i="28"/>
  <c r="F42" i="28"/>
  <c r="F43" i="28"/>
  <c r="F44" i="28"/>
  <c r="F45" i="28"/>
  <c r="F46" i="28"/>
  <c r="F35" i="28"/>
  <c r="F47" i="28" s="1"/>
  <c r="F11" i="28"/>
  <c r="F12" i="28"/>
  <c r="F13" i="28"/>
  <c r="F14" i="28"/>
  <c r="F15" i="28"/>
  <c r="F16" i="28"/>
  <c r="F17" i="28"/>
  <c r="F18" i="28"/>
  <c r="F19" i="28"/>
  <c r="F20" i="28"/>
  <c r="F21" i="28"/>
  <c r="F10" i="28"/>
  <c r="E10" i="28"/>
  <c r="E38" i="28"/>
  <c r="E37" i="28"/>
  <c r="E36" i="28"/>
  <c r="E39" i="28"/>
  <c r="E40" i="28"/>
  <c r="E41" i="28"/>
  <c r="E42" i="28"/>
  <c r="E43" i="28"/>
  <c r="E44" i="28"/>
  <c r="E45" i="28"/>
  <c r="E46" i="28"/>
  <c r="E12" i="28"/>
  <c r="E13" i="28"/>
  <c r="E14" i="28"/>
  <c r="E15" i="28"/>
  <c r="E16" i="28"/>
  <c r="E17" i="28"/>
  <c r="E18" i="28"/>
  <c r="E19" i="28"/>
  <c r="E20" i="28"/>
  <c r="E21" i="28"/>
  <c r="E11" i="28"/>
  <c r="AV13" i="40"/>
  <c r="B22" i="40"/>
  <c r="R10" i="43"/>
  <c r="BB18" i="40" l="1"/>
  <c r="AY12" i="40"/>
  <c r="AX11" i="40"/>
  <c r="AX10" i="40"/>
  <c r="BB16" i="40"/>
  <c r="R22" i="28"/>
  <c r="S11" i="28" s="1"/>
  <c r="E35" i="28"/>
  <c r="E47" i="28" s="1"/>
  <c r="BB19" i="40"/>
  <c r="BC20" i="40"/>
  <c r="AN22" i="40"/>
  <c r="AM22" i="40"/>
  <c r="D46" i="28"/>
  <c r="R46" i="28" s="1"/>
  <c r="D45" i="28"/>
  <c r="R45" i="28" s="1"/>
  <c r="D44" i="28"/>
  <c r="R44" i="28" s="1"/>
  <c r="D43" i="28"/>
  <c r="R43" i="28" s="1"/>
  <c r="D40" i="28"/>
  <c r="R40" i="28" s="1"/>
  <c r="C44" i="28"/>
  <c r="C42" i="28"/>
  <c r="C41" i="28"/>
  <c r="C40" i="28"/>
  <c r="C39" i="28"/>
  <c r="C35" i="28"/>
  <c r="C21" i="28"/>
  <c r="C46" i="28" s="1"/>
  <c r="D21" i="28"/>
  <c r="M21" i="28"/>
  <c r="B21" i="28"/>
  <c r="C20" i="28"/>
  <c r="C45" i="28" s="1"/>
  <c r="D20" i="28"/>
  <c r="M20" i="28"/>
  <c r="B20" i="28"/>
  <c r="C19" i="28"/>
  <c r="D19" i="28"/>
  <c r="M19" i="28"/>
  <c r="B19" i="28"/>
  <c r="C18" i="28"/>
  <c r="C43" i="28" s="1"/>
  <c r="D18" i="28"/>
  <c r="M18" i="28"/>
  <c r="B18" i="28"/>
  <c r="C17" i="28"/>
  <c r="D17" i="28"/>
  <c r="D42" i="28" s="1"/>
  <c r="R42" i="28" s="1"/>
  <c r="M17" i="28"/>
  <c r="B17" i="28"/>
  <c r="C16" i="28"/>
  <c r="D16" i="28"/>
  <c r="D41" i="28" s="1"/>
  <c r="R41" i="28" s="1"/>
  <c r="M16" i="28"/>
  <c r="B16" i="28"/>
  <c r="C15" i="28"/>
  <c r="D15" i="28"/>
  <c r="M15" i="28"/>
  <c r="B15" i="28"/>
  <c r="C14" i="28"/>
  <c r="D14" i="28"/>
  <c r="D39" i="28" s="1"/>
  <c r="R39" i="28" s="1"/>
  <c r="M14" i="28"/>
  <c r="B14" i="28"/>
  <c r="C13" i="28"/>
  <c r="C38" i="28" s="1"/>
  <c r="D13" i="28"/>
  <c r="D38" i="28" s="1"/>
  <c r="R38" i="28" s="1"/>
  <c r="M13" i="28"/>
  <c r="B13" i="28"/>
  <c r="C12" i="28"/>
  <c r="C37" i="28" s="1"/>
  <c r="D12" i="28"/>
  <c r="D37" i="28" s="1"/>
  <c r="R37" i="28" s="1"/>
  <c r="M12" i="28"/>
  <c r="B12" i="28"/>
  <c r="B37" i="28" s="1"/>
  <c r="C11" i="28"/>
  <c r="C36" i="28" s="1"/>
  <c r="D11" i="28"/>
  <c r="D36" i="28" s="1"/>
  <c r="R36" i="28" s="1"/>
  <c r="M11" i="28"/>
  <c r="B11" i="28"/>
  <c r="D10" i="28"/>
  <c r="C10" i="28"/>
  <c r="B10" i="28"/>
  <c r="B35" i="28" s="1"/>
  <c r="R11" i="43"/>
  <c r="R12" i="43"/>
  <c r="R13" i="43"/>
  <c r="R14" i="43"/>
  <c r="R15" i="43"/>
  <c r="R16" i="43"/>
  <c r="R17" i="43"/>
  <c r="R18" i="43"/>
  <c r="R19" i="43"/>
  <c r="R20" i="43"/>
  <c r="R21" i="43"/>
  <c r="H22" i="43"/>
  <c r="I22" i="43"/>
  <c r="F22" i="43"/>
  <c r="Q22" i="43"/>
  <c r="P22" i="43"/>
  <c r="O22" i="43"/>
  <c r="N22" i="43"/>
  <c r="M22" i="43"/>
  <c r="L22" i="43"/>
  <c r="K22" i="43"/>
  <c r="J22" i="43"/>
  <c r="G22" i="43"/>
  <c r="E22" i="43"/>
  <c r="D22" i="43"/>
  <c r="C22" i="43"/>
  <c r="B22" i="43"/>
  <c r="BC16" i="40"/>
  <c r="B22" i="42"/>
  <c r="BC19" i="40"/>
  <c r="BB21" i="40"/>
  <c r="BB20" i="40"/>
  <c r="R10" i="42"/>
  <c r="R11" i="42"/>
  <c r="R12" i="42"/>
  <c r="R13" i="42"/>
  <c r="R14" i="42"/>
  <c r="R15" i="42"/>
  <c r="R16" i="42"/>
  <c r="R17" i="42"/>
  <c r="R18" i="42"/>
  <c r="R19" i="42"/>
  <c r="R20" i="42"/>
  <c r="R21" i="42"/>
  <c r="Q22" i="42"/>
  <c r="P22" i="42"/>
  <c r="O22" i="42"/>
  <c r="N22" i="42"/>
  <c r="M22" i="42"/>
  <c r="L22" i="42"/>
  <c r="K22" i="42"/>
  <c r="J22" i="42"/>
  <c r="H22" i="42"/>
  <c r="G22" i="42"/>
  <c r="E22" i="42"/>
  <c r="D22" i="42"/>
  <c r="C22" i="42"/>
  <c r="B22" i="41"/>
  <c r="C22" i="41"/>
  <c r="M22" i="41"/>
  <c r="AL22" i="40"/>
  <c r="BC18" i="40"/>
  <c r="AK22" i="40"/>
  <c r="Q22" i="41"/>
  <c r="P22" i="41"/>
  <c r="O22" i="41"/>
  <c r="N22" i="41"/>
  <c r="L22" i="41"/>
  <c r="K22" i="41"/>
  <c r="J22" i="41"/>
  <c r="I22" i="41"/>
  <c r="H22" i="41"/>
  <c r="G22" i="41"/>
  <c r="F22" i="41"/>
  <c r="E22" i="41"/>
  <c r="D22" i="41"/>
  <c r="R21" i="41"/>
  <c r="R20" i="41"/>
  <c r="R19" i="41"/>
  <c r="R18" i="41"/>
  <c r="R17" i="41"/>
  <c r="R16" i="41"/>
  <c r="R15" i="41"/>
  <c r="R14" i="41"/>
  <c r="R13" i="41"/>
  <c r="R12" i="41"/>
  <c r="R11" i="41"/>
  <c r="R10" i="41"/>
  <c r="AJ22" i="40"/>
  <c r="AI22" i="40"/>
  <c r="AH22" i="40"/>
  <c r="AG22" i="40"/>
  <c r="AF22" i="40"/>
  <c r="AE22" i="40"/>
  <c r="AD22" i="40"/>
  <c r="AC22" i="40"/>
  <c r="AB22" i="40"/>
  <c r="AA22" i="40"/>
  <c r="Z22" i="40"/>
  <c r="Y22" i="40"/>
  <c r="X22" i="40"/>
  <c r="W22" i="40"/>
  <c r="V22" i="40"/>
  <c r="U22" i="40"/>
  <c r="T22" i="40"/>
  <c r="S22" i="40"/>
  <c r="R22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E22" i="40"/>
  <c r="D22" i="40"/>
  <c r="C22" i="40"/>
  <c r="Q22" i="39"/>
  <c r="P22" i="39"/>
  <c r="O22" i="39"/>
  <c r="N22" i="39"/>
  <c r="M22" i="39"/>
  <c r="L22" i="39"/>
  <c r="K22" i="39"/>
  <c r="J22" i="39"/>
  <c r="I22" i="39"/>
  <c r="H22" i="39"/>
  <c r="G22" i="39"/>
  <c r="F22" i="39"/>
  <c r="E22" i="39"/>
  <c r="D22" i="39"/>
  <c r="C22" i="39"/>
  <c r="B22" i="39"/>
  <c r="R21" i="39"/>
  <c r="R20" i="39"/>
  <c r="R19" i="39"/>
  <c r="R18" i="39"/>
  <c r="R17" i="39"/>
  <c r="R16" i="39"/>
  <c r="R15" i="39"/>
  <c r="R14" i="39"/>
  <c r="R13" i="39"/>
  <c r="R12" i="39"/>
  <c r="R11" i="39"/>
  <c r="R10" i="39"/>
  <c r="K22" i="38"/>
  <c r="Q22" i="38"/>
  <c r="P22" i="38"/>
  <c r="O22" i="38"/>
  <c r="N22" i="38"/>
  <c r="M22" i="38"/>
  <c r="L22" i="38"/>
  <c r="J22" i="38"/>
  <c r="I22" i="38"/>
  <c r="H22" i="38"/>
  <c r="G22" i="38"/>
  <c r="F22" i="38"/>
  <c r="E22" i="38"/>
  <c r="D22" i="38"/>
  <c r="C22" i="38"/>
  <c r="B22" i="38"/>
  <c r="R21" i="38"/>
  <c r="R20" i="38"/>
  <c r="R19" i="38"/>
  <c r="R18" i="38"/>
  <c r="R17" i="38"/>
  <c r="R16" i="38"/>
  <c r="R15" i="38"/>
  <c r="R14" i="38"/>
  <c r="R13" i="38"/>
  <c r="R12" i="38"/>
  <c r="R11" i="38"/>
  <c r="R10" i="38"/>
  <c r="P22" i="37"/>
  <c r="O22" i="37"/>
  <c r="N22" i="37"/>
  <c r="M22" i="37"/>
  <c r="L22" i="37"/>
  <c r="K22" i="37"/>
  <c r="J22" i="37"/>
  <c r="I22" i="37"/>
  <c r="H22" i="37"/>
  <c r="G22" i="37"/>
  <c r="F22" i="37"/>
  <c r="E22" i="37"/>
  <c r="D22" i="37"/>
  <c r="C22" i="37"/>
  <c r="B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P22" i="36"/>
  <c r="Q15" i="36"/>
  <c r="Q11" i="36"/>
  <c r="Q12" i="36"/>
  <c r="Q13" i="36"/>
  <c r="Q14" i="36"/>
  <c r="Q16" i="36"/>
  <c r="Q17" i="36"/>
  <c r="Q18" i="36"/>
  <c r="Q19" i="36"/>
  <c r="Q20" i="36"/>
  <c r="Q21" i="36"/>
  <c r="Q10" i="36"/>
  <c r="B22" i="36"/>
  <c r="C22" i="36"/>
  <c r="D22" i="36"/>
  <c r="O22" i="36"/>
  <c r="N22" i="36"/>
  <c r="M22" i="36"/>
  <c r="L22" i="36"/>
  <c r="K22" i="36"/>
  <c r="J22" i="36"/>
  <c r="I22" i="36"/>
  <c r="H22" i="36"/>
  <c r="G22" i="36"/>
  <c r="F22" i="36"/>
  <c r="E22" i="36"/>
  <c r="M22" i="35"/>
  <c r="L22" i="35"/>
  <c r="K22" i="35"/>
  <c r="J22" i="35"/>
  <c r="I22" i="35"/>
  <c r="H22" i="35"/>
  <c r="G22" i="35"/>
  <c r="F22" i="35"/>
  <c r="E22" i="35"/>
  <c r="D22" i="35"/>
  <c r="C22" i="35"/>
  <c r="B22" i="35"/>
  <c r="N21" i="35"/>
  <c r="N20" i="35"/>
  <c r="N19" i="35"/>
  <c r="N18" i="35"/>
  <c r="N17" i="35"/>
  <c r="N16" i="35"/>
  <c r="N15" i="35"/>
  <c r="N14" i="35"/>
  <c r="N13" i="35"/>
  <c r="N12" i="35"/>
  <c r="N11" i="35"/>
  <c r="N10" i="35"/>
  <c r="N11" i="34"/>
  <c r="N12" i="34"/>
  <c r="N13" i="34"/>
  <c r="N14" i="34"/>
  <c r="N15" i="34"/>
  <c r="N16" i="34"/>
  <c r="N17" i="34"/>
  <c r="N18" i="34"/>
  <c r="N19" i="34"/>
  <c r="N20" i="34"/>
  <c r="N21" i="34"/>
  <c r="N10" i="34"/>
  <c r="M22" i="34"/>
  <c r="L22" i="34"/>
  <c r="K22" i="34"/>
  <c r="J22" i="34"/>
  <c r="I22" i="34"/>
  <c r="H22" i="34"/>
  <c r="G22" i="34"/>
  <c r="F22" i="34"/>
  <c r="E22" i="34"/>
  <c r="D22" i="34"/>
  <c r="C22" i="34"/>
  <c r="B22" i="34"/>
  <c r="M22" i="33"/>
  <c r="L22" i="33"/>
  <c r="K22" i="33"/>
  <c r="J22" i="33"/>
  <c r="I22" i="33"/>
  <c r="H22" i="33"/>
  <c r="G22" i="33"/>
  <c r="F22" i="33"/>
  <c r="E22" i="33"/>
  <c r="C22" i="33"/>
  <c r="B22" i="33"/>
  <c r="D22" i="33"/>
  <c r="M22" i="21"/>
  <c r="L22" i="21"/>
  <c r="K22" i="21"/>
  <c r="J22" i="21"/>
  <c r="I22" i="21"/>
  <c r="H22" i="21"/>
  <c r="G22" i="21"/>
  <c r="F22" i="21"/>
  <c r="E22" i="21"/>
  <c r="D22" i="21"/>
  <c r="C22" i="21"/>
  <c r="B22" i="21"/>
  <c r="M22" i="22"/>
  <c r="L22" i="22"/>
  <c r="K22" i="22"/>
  <c r="J22" i="22"/>
  <c r="I22" i="22"/>
  <c r="H22" i="22"/>
  <c r="G22" i="22"/>
  <c r="F22" i="22"/>
  <c r="E22" i="22"/>
  <c r="D22" i="22"/>
  <c r="C22" i="22"/>
  <c r="B22" i="22"/>
  <c r="D14" i="32"/>
  <c r="N14" i="32" s="1"/>
  <c r="D15" i="32"/>
  <c r="N15" i="32" s="1"/>
  <c r="D18" i="32"/>
  <c r="N18" i="32" s="1"/>
  <c r="D17" i="32"/>
  <c r="D16" i="32"/>
  <c r="M22" i="32"/>
  <c r="L22" i="32"/>
  <c r="K22" i="32"/>
  <c r="J22" i="32"/>
  <c r="I22" i="32"/>
  <c r="H22" i="32"/>
  <c r="G22" i="32"/>
  <c r="F22" i="32"/>
  <c r="E22" i="32"/>
  <c r="C22" i="32"/>
  <c r="B22" i="32"/>
  <c r="N21" i="32"/>
  <c r="N20" i="32"/>
  <c r="N19" i="32"/>
  <c r="N16" i="32"/>
  <c r="N13" i="32"/>
  <c r="N12" i="32"/>
  <c r="N11" i="32"/>
  <c r="N10" i="32"/>
  <c r="N10" i="2"/>
  <c r="N11" i="2"/>
  <c r="N12" i="2"/>
  <c r="N13" i="2"/>
  <c r="N14" i="2"/>
  <c r="N15" i="2"/>
  <c r="N22" i="2" s="1"/>
  <c r="O13" i="2" s="1"/>
  <c r="N16" i="2"/>
  <c r="N17" i="2"/>
  <c r="N18" i="2"/>
  <c r="N19" i="2"/>
  <c r="N20" i="2"/>
  <c r="N21" i="2"/>
  <c r="B22" i="2"/>
  <c r="C22" i="2"/>
  <c r="D22" i="2"/>
  <c r="E22" i="2"/>
  <c r="F22" i="2"/>
  <c r="G22" i="2"/>
  <c r="H22" i="2"/>
  <c r="I22" i="2"/>
  <c r="J22" i="2"/>
  <c r="K22" i="2"/>
  <c r="L22" i="2"/>
  <c r="M22" i="2"/>
  <c r="N10" i="3"/>
  <c r="N11" i="3"/>
  <c r="N12" i="3"/>
  <c r="N13" i="3"/>
  <c r="N14" i="3"/>
  <c r="N15" i="3"/>
  <c r="N16" i="3"/>
  <c r="N17" i="3"/>
  <c r="N18" i="3"/>
  <c r="N19" i="3"/>
  <c r="N20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10" i="4"/>
  <c r="N11" i="4"/>
  <c r="N12" i="4"/>
  <c r="N13" i="4"/>
  <c r="N14" i="4"/>
  <c r="N15" i="4"/>
  <c r="N16" i="4"/>
  <c r="N17" i="4"/>
  <c r="N18" i="4"/>
  <c r="N19" i="4"/>
  <c r="N20" i="4"/>
  <c r="N21" i="4"/>
  <c r="B22" i="4"/>
  <c r="C22" i="4"/>
  <c r="D22" i="4"/>
  <c r="E22" i="4"/>
  <c r="F22" i="4"/>
  <c r="G22" i="4"/>
  <c r="H22" i="4"/>
  <c r="I22" i="4"/>
  <c r="J22" i="4"/>
  <c r="K22" i="4"/>
  <c r="L22" i="4"/>
  <c r="M22" i="4"/>
  <c r="N10" i="5"/>
  <c r="N11" i="5"/>
  <c r="N12" i="5"/>
  <c r="N13" i="5"/>
  <c r="N14" i="5"/>
  <c r="N15" i="5"/>
  <c r="N16" i="5"/>
  <c r="N17" i="5"/>
  <c r="N18" i="5"/>
  <c r="N19" i="5"/>
  <c r="N20" i="5"/>
  <c r="N21" i="5"/>
  <c r="B22" i="5"/>
  <c r="C22" i="5"/>
  <c r="D22" i="5"/>
  <c r="E22" i="5"/>
  <c r="F22" i="5"/>
  <c r="G22" i="5"/>
  <c r="H22" i="5"/>
  <c r="I22" i="5"/>
  <c r="J22" i="5"/>
  <c r="K22" i="5"/>
  <c r="L22" i="5"/>
  <c r="M22" i="5"/>
  <c r="N10" i="6"/>
  <c r="N11" i="6"/>
  <c r="N12" i="6"/>
  <c r="N13" i="6"/>
  <c r="N14" i="6"/>
  <c r="N15" i="6"/>
  <c r="N16" i="6"/>
  <c r="N17" i="6"/>
  <c r="N18" i="6"/>
  <c r="N19" i="6"/>
  <c r="N20" i="6"/>
  <c r="N21" i="6"/>
  <c r="B22" i="6"/>
  <c r="C22" i="6"/>
  <c r="D22" i="6"/>
  <c r="E22" i="6"/>
  <c r="F22" i="6"/>
  <c r="G22" i="6"/>
  <c r="H22" i="6"/>
  <c r="I22" i="6"/>
  <c r="J22" i="6"/>
  <c r="K22" i="6"/>
  <c r="L22" i="6"/>
  <c r="M22" i="6"/>
  <c r="N10" i="7"/>
  <c r="N11" i="7"/>
  <c r="N12" i="7"/>
  <c r="N13" i="7"/>
  <c r="N14" i="7"/>
  <c r="N15" i="7"/>
  <c r="N16" i="7"/>
  <c r="N17" i="7"/>
  <c r="N18" i="7"/>
  <c r="N19" i="7"/>
  <c r="N20" i="7"/>
  <c r="N21" i="7"/>
  <c r="B22" i="7"/>
  <c r="C22" i="7"/>
  <c r="D22" i="7"/>
  <c r="E22" i="7"/>
  <c r="F22" i="7"/>
  <c r="G22" i="7"/>
  <c r="H22" i="7"/>
  <c r="I22" i="7"/>
  <c r="J22" i="7"/>
  <c r="K22" i="7"/>
  <c r="L22" i="7"/>
  <c r="M22" i="7"/>
  <c r="N10" i="8"/>
  <c r="N11" i="8"/>
  <c r="N12" i="8"/>
  <c r="N13" i="8"/>
  <c r="N14" i="8"/>
  <c r="N15" i="8"/>
  <c r="N16" i="8"/>
  <c r="N17" i="8"/>
  <c r="N18" i="8"/>
  <c r="N19" i="8"/>
  <c r="N20" i="8"/>
  <c r="N21" i="8"/>
  <c r="B22" i="8"/>
  <c r="C22" i="8"/>
  <c r="D22" i="8"/>
  <c r="E22" i="8"/>
  <c r="F22" i="8"/>
  <c r="G22" i="8"/>
  <c r="H22" i="8"/>
  <c r="I22" i="8"/>
  <c r="J22" i="8"/>
  <c r="K22" i="8"/>
  <c r="L22" i="8"/>
  <c r="M22" i="8"/>
  <c r="N10" i="9"/>
  <c r="N11" i="9"/>
  <c r="N12" i="9"/>
  <c r="N13" i="9"/>
  <c r="N14" i="9"/>
  <c r="N15" i="9"/>
  <c r="N16" i="9"/>
  <c r="N17" i="9"/>
  <c r="N18" i="9"/>
  <c r="N19" i="9"/>
  <c r="N20" i="9"/>
  <c r="N21" i="9"/>
  <c r="B22" i="9"/>
  <c r="C22" i="9"/>
  <c r="D22" i="9"/>
  <c r="E22" i="9"/>
  <c r="F22" i="9"/>
  <c r="G22" i="9"/>
  <c r="H22" i="9"/>
  <c r="I22" i="9"/>
  <c r="J22" i="9"/>
  <c r="K22" i="9"/>
  <c r="L22" i="9"/>
  <c r="M22" i="9"/>
  <c r="N10" i="10"/>
  <c r="N11" i="10"/>
  <c r="N12" i="10"/>
  <c r="N13" i="10"/>
  <c r="N14" i="10"/>
  <c r="N15" i="10"/>
  <c r="N16" i="10"/>
  <c r="N17" i="10"/>
  <c r="N18" i="10"/>
  <c r="N19" i="10"/>
  <c r="N20" i="10"/>
  <c r="N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10" i="11"/>
  <c r="N11" i="11"/>
  <c r="N12" i="11"/>
  <c r="N13" i="11"/>
  <c r="N14" i="11"/>
  <c r="N15" i="11"/>
  <c r="N16" i="11"/>
  <c r="N17" i="11"/>
  <c r="N18" i="11"/>
  <c r="N19" i="11"/>
  <c r="N20" i="11"/>
  <c r="N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10" i="12"/>
  <c r="N11" i="12"/>
  <c r="N12" i="12"/>
  <c r="N13" i="12"/>
  <c r="N14" i="12"/>
  <c r="N15" i="12"/>
  <c r="N16" i="12"/>
  <c r="N17" i="12"/>
  <c r="N18" i="12"/>
  <c r="N19" i="12"/>
  <c r="N20" i="12"/>
  <c r="N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10" i="13"/>
  <c r="N11" i="13"/>
  <c r="N12" i="13"/>
  <c r="N13" i="13"/>
  <c r="N14" i="13"/>
  <c r="N15" i="13"/>
  <c r="N16" i="13"/>
  <c r="N17" i="13"/>
  <c r="N18" i="13"/>
  <c r="N19" i="13"/>
  <c r="N20" i="13"/>
  <c r="O20" i="13" s="1"/>
  <c r="N21" i="13"/>
  <c r="B22" i="13"/>
  <c r="N22" i="13" s="1"/>
  <c r="C22" i="13"/>
  <c r="D22" i="13"/>
  <c r="E22" i="13"/>
  <c r="F22" i="13"/>
  <c r="G22" i="13"/>
  <c r="H22" i="13"/>
  <c r="I22" i="13"/>
  <c r="J22" i="13"/>
  <c r="K22" i="13"/>
  <c r="L22" i="13"/>
  <c r="M22" i="13"/>
  <c r="N10" i="14"/>
  <c r="N11" i="14"/>
  <c r="N12" i="14"/>
  <c r="N13" i="14"/>
  <c r="N14" i="14"/>
  <c r="N15" i="14"/>
  <c r="N16" i="14"/>
  <c r="N17" i="14"/>
  <c r="N18" i="14"/>
  <c r="N19" i="14"/>
  <c r="N20" i="14"/>
  <c r="N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10" i="15"/>
  <c r="N11" i="15"/>
  <c r="N12" i="15"/>
  <c r="N13" i="15"/>
  <c r="N14" i="15"/>
  <c r="N15" i="15"/>
  <c r="N16" i="15"/>
  <c r="N17" i="15"/>
  <c r="N18" i="15"/>
  <c r="N19" i="15"/>
  <c r="N20" i="15"/>
  <c r="N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10" i="16"/>
  <c r="N11" i="16"/>
  <c r="N12" i="16"/>
  <c r="N13" i="16"/>
  <c r="N14" i="16"/>
  <c r="N15" i="16"/>
  <c r="N16" i="16"/>
  <c r="N17" i="16"/>
  <c r="N18" i="16"/>
  <c r="N19" i="16"/>
  <c r="N20" i="16"/>
  <c r="N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10" i="17"/>
  <c r="N11" i="17"/>
  <c r="N12" i="17"/>
  <c r="N13" i="17"/>
  <c r="N14" i="17"/>
  <c r="N15" i="17"/>
  <c r="N16" i="17"/>
  <c r="N17" i="17"/>
  <c r="N18" i="17"/>
  <c r="N19" i="17"/>
  <c r="N20" i="17"/>
  <c r="N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10" i="18"/>
  <c r="N11" i="18"/>
  <c r="N12" i="18"/>
  <c r="N13" i="18"/>
  <c r="N14" i="18"/>
  <c r="N15" i="18"/>
  <c r="N16" i="18"/>
  <c r="N17" i="18"/>
  <c r="N18" i="18"/>
  <c r="N19" i="18"/>
  <c r="N20" i="18"/>
  <c r="N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N10" i="19"/>
  <c r="N11" i="19"/>
  <c r="N12" i="19"/>
  <c r="N13" i="19"/>
  <c r="N14" i="19"/>
  <c r="N15" i="19"/>
  <c r="N16" i="19"/>
  <c r="N17" i="19"/>
  <c r="N18" i="19"/>
  <c r="N19" i="19"/>
  <c r="N20" i="19"/>
  <c r="N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10" i="20"/>
  <c r="N11" i="20"/>
  <c r="N12" i="20"/>
  <c r="N13" i="20"/>
  <c r="N14" i="20"/>
  <c r="N15" i="20"/>
  <c r="N16" i="20"/>
  <c r="N17" i="20"/>
  <c r="N18" i="20"/>
  <c r="N19" i="20"/>
  <c r="N20" i="20"/>
  <c r="N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10" i="21"/>
  <c r="N11" i="21"/>
  <c r="N12" i="21"/>
  <c r="N13" i="21"/>
  <c r="N14" i="21"/>
  <c r="N15" i="21"/>
  <c r="N16" i="21"/>
  <c r="N17" i="21"/>
  <c r="N18" i="21"/>
  <c r="N19" i="21"/>
  <c r="N20" i="21"/>
  <c r="N21" i="21"/>
  <c r="N10" i="22"/>
  <c r="N11" i="22"/>
  <c r="N12" i="22"/>
  <c r="N13" i="22"/>
  <c r="N14" i="22"/>
  <c r="N15" i="22"/>
  <c r="N16" i="22"/>
  <c r="N17" i="22"/>
  <c r="N18" i="22"/>
  <c r="N19" i="22"/>
  <c r="N20" i="22"/>
  <c r="N21" i="22"/>
  <c r="N10" i="23"/>
  <c r="N11" i="23"/>
  <c r="N12" i="23"/>
  <c r="N13" i="23"/>
  <c r="N14" i="23"/>
  <c r="N15" i="23"/>
  <c r="N16" i="23"/>
  <c r="N17" i="23"/>
  <c r="N18" i="23"/>
  <c r="N19" i="23"/>
  <c r="N20" i="23"/>
  <c r="N21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N10" i="24"/>
  <c r="N11" i="24"/>
  <c r="N12" i="24"/>
  <c r="N13" i="24"/>
  <c r="N14" i="24"/>
  <c r="N15" i="24"/>
  <c r="N16" i="24"/>
  <c r="N17" i="24"/>
  <c r="N18" i="24"/>
  <c r="N19" i="24"/>
  <c r="N20" i="24"/>
  <c r="N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10" i="25"/>
  <c r="N11" i="25"/>
  <c r="N12" i="25"/>
  <c r="N13" i="25"/>
  <c r="N14" i="25"/>
  <c r="N15" i="25"/>
  <c r="N16" i="25"/>
  <c r="N17" i="25"/>
  <c r="N18" i="25"/>
  <c r="N19" i="25"/>
  <c r="N20" i="25"/>
  <c r="N21" i="25"/>
  <c r="B22" i="25"/>
  <c r="C22" i="25"/>
  <c r="D22" i="25"/>
  <c r="E22" i="25"/>
  <c r="F22" i="25"/>
  <c r="G22" i="25"/>
  <c r="H22" i="25"/>
  <c r="I22" i="25"/>
  <c r="J22" i="25"/>
  <c r="K22" i="25"/>
  <c r="L22" i="25"/>
  <c r="M22" i="25"/>
  <c r="N10" i="26"/>
  <c r="N11" i="26"/>
  <c r="N12" i="26"/>
  <c r="N13" i="26"/>
  <c r="N14" i="26"/>
  <c r="N15" i="26"/>
  <c r="N16" i="26"/>
  <c r="N17" i="26"/>
  <c r="N18" i="26"/>
  <c r="N19" i="26"/>
  <c r="N20" i="26"/>
  <c r="N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10" i="29"/>
  <c r="N11" i="29"/>
  <c r="N12" i="29"/>
  <c r="N13" i="29"/>
  <c r="N14" i="29"/>
  <c r="N15" i="29"/>
  <c r="N16" i="29"/>
  <c r="N17" i="29"/>
  <c r="N18" i="29"/>
  <c r="N19" i="29"/>
  <c r="N20" i="29"/>
  <c r="N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10" i="30"/>
  <c r="N11" i="30"/>
  <c r="N12" i="30"/>
  <c r="N13" i="30"/>
  <c r="N14" i="30"/>
  <c r="N15" i="30"/>
  <c r="N16" i="30"/>
  <c r="N17" i="30"/>
  <c r="N18" i="30"/>
  <c r="N19" i="30"/>
  <c r="N20" i="30"/>
  <c r="N21" i="30"/>
  <c r="B22" i="30"/>
  <c r="C22" i="30"/>
  <c r="D22" i="30"/>
  <c r="E22" i="30"/>
  <c r="F22" i="30"/>
  <c r="G22" i="30"/>
  <c r="H22" i="30"/>
  <c r="I22" i="30"/>
  <c r="J22" i="30"/>
  <c r="K22" i="30"/>
  <c r="L22" i="30"/>
  <c r="M22" i="30"/>
  <c r="N10" i="31"/>
  <c r="N11" i="31"/>
  <c r="N12" i="31"/>
  <c r="N13" i="31"/>
  <c r="N14" i="31"/>
  <c r="N15" i="31"/>
  <c r="N16" i="31"/>
  <c r="N17" i="31"/>
  <c r="N18" i="31"/>
  <c r="N19" i="31"/>
  <c r="N20" i="31"/>
  <c r="N21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N22" i="33"/>
  <c r="O18" i="33" s="1"/>
  <c r="O19" i="33"/>
  <c r="BC21" i="40"/>
  <c r="BC15" i="40"/>
  <c r="BC14" i="40"/>
  <c r="AY18" i="40"/>
  <c r="AX18" i="40"/>
  <c r="BC17" i="40"/>
  <c r="S10" i="28" l="1"/>
  <c r="AY21" i="40"/>
  <c r="O19" i="13"/>
  <c r="O13" i="13"/>
  <c r="O18" i="13"/>
  <c r="O12" i="8"/>
  <c r="S20" i="42"/>
  <c r="O18" i="19"/>
  <c r="S21" i="42"/>
  <c r="B36" i="28"/>
  <c r="R22" i="42"/>
  <c r="B38" i="28"/>
  <c r="N22" i="9"/>
  <c r="O10" i="9" s="1"/>
  <c r="B39" i="28"/>
  <c r="Q22" i="37"/>
  <c r="R14" i="37" s="1"/>
  <c r="O16" i="33"/>
  <c r="B40" i="28"/>
  <c r="O14" i="33"/>
  <c r="O17" i="33"/>
  <c r="O15" i="33"/>
  <c r="R22" i="39"/>
  <c r="S19" i="39" s="1"/>
  <c r="R22" i="41"/>
  <c r="B41" i="28"/>
  <c r="AX21" i="40"/>
  <c r="AY19" i="40"/>
  <c r="N22" i="29"/>
  <c r="O15" i="29" s="1"/>
  <c r="O11" i="33"/>
  <c r="N22" i="10"/>
  <c r="O20" i="10" s="1"/>
  <c r="N22" i="8"/>
  <c r="N22" i="6"/>
  <c r="O13" i="6" s="1"/>
  <c r="B42" i="28"/>
  <c r="D35" i="28"/>
  <c r="N22" i="22"/>
  <c r="B43" i="28"/>
  <c r="N22" i="19"/>
  <c r="O12" i="19" s="1"/>
  <c r="N22" i="34"/>
  <c r="O18" i="34" s="1"/>
  <c r="O21" i="33"/>
  <c r="O10" i="33"/>
  <c r="O12" i="33"/>
  <c r="B44" i="28"/>
  <c r="N22" i="5"/>
  <c r="O13" i="33"/>
  <c r="B45" i="28"/>
  <c r="B46" i="28"/>
  <c r="N22" i="15"/>
  <c r="O15" i="15" s="1"/>
  <c r="BE11" i="40"/>
  <c r="BD13" i="40"/>
  <c r="BD19" i="40"/>
  <c r="AX15" i="40"/>
  <c r="BD11" i="40"/>
  <c r="AY20" i="40"/>
  <c r="AX20" i="40"/>
  <c r="BD20" i="40"/>
  <c r="AX14" i="40"/>
  <c r="AY14" i="40"/>
  <c r="AY15" i="40"/>
  <c r="BE21" i="40"/>
  <c r="BD15" i="40"/>
  <c r="BD21" i="40"/>
  <c r="BE20" i="40"/>
  <c r="BE19" i="40"/>
  <c r="AY13" i="40"/>
  <c r="AX13" i="40"/>
  <c r="AX19" i="40"/>
  <c r="R22" i="43"/>
  <c r="S12" i="43" s="1"/>
  <c r="O14" i="10"/>
  <c r="O18" i="10"/>
  <c r="BE18" i="40"/>
  <c r="AX12" i="40"/>
  <c r="O13" i="16"/>
  <c r="O13" i="14"/>
  <c r="O15" i="34"/>
  <c r="O10" i="34"/>
  <c r="O13" i="34"/>
  <c r="O20" i="22"/>
  <c r="O16" i="22"/>
  <c r="O18" i="22"/>
  <c r="O13" i="22"/>
  <c r="O14" i="22"/>
  <c r="O11" i="22"/>
  <c r="O16" i="19"/>
  <c r="O11" i="19"/>
  <c r="O13" i="19"/>
  <c r="O11" i="9"/>
  <c r="O12" i="9"/>
  <c r="O13" i="9"/>
  <c r="O21" i="9"/>
  <c r="O19" i="5"/>
  <c r="O14" i="5"/>
  <c r="O16" i="5"/>
  <c r="O13" i="5"/>
  <c r="O10" i="5"/>
  <c r="O20" i="5"/>
  <c r="O11" i="5"/>
  <c r="O21" i="5"/>
  <c r="S20" i="41"/>
  <c r="S17" i="41"/>
  <c r="S15" i="41"/>
  <c r="S13" i="41"/>
  <c r="S11" i="41"/>
  <c r="O15" i="22"/>
  <c r="O21" i="13"/>
  <c r="N22" i="20"/>
  <c r="O12" i="23"/>
  <c r="O19" i="26"/>
  <c r="N22" i="23"/>
  <c r="O19" i="19"/>
  <c r="S11" i="42"/>
  <c r="S16" i="42"/>
  <c r="S18" i="42"/>
  <c r="N22" i="31"/>
  <c r="O10" i="31" s="1"/>
  <c r="O20" i="29"/>
  <c r="N22" i="25"/>
  <c r="O10" i="25"/>
  <c r="O10" i="20"/>
  <c r="O10" i="8"/>
  <c r="O18" i="5"/>
  <c r="O12" i="2"/>
  <c r="O18" i="2"/>
  <c r="O21" i="2"/>
  <c r="O16" i="2"/>
  <c r="O19" i="2"/>
  <c r="O10" i="13"/>
  <c r="O16" i="13"/>
  <c r="O11" i="13"/>
  <c r="O15" i="13"/>
  <c r="O12" i="13"/>
  <c r="S19" i="41"/>
  <c r="O17" i="13"/>
  <c r="O17" i="5"/>
  <c r="N22" i="4"/>
  <c r="O17" i="4" s="1"/>
  <c r="N22" i="3"/>
  <c r="O18" i="3" s="1"/>
  <c r="N22" i="32"/>
  <c r="O19" i="32" s="1"/>
  <c r="S10" i="39"/>
  <c r="S11" i="39"/>
  <c r="S15" i="39"/>
  <c r="S20" i="39"/>
  <c r="S18" i="39"/>
  <c r="S14" i="39"/>
  <c r="S13" i="39"/>
  <c r="BD18" i="40"/>
  <c r="O16" i="24"/>
  <c r="O14" i="9"/>
  <c r="O15" i="24"/>
  <c r="O16" i="8"/>
  <c r="O14" i="8"/>
  <c r="O13" i="8"/>
  <c r="O20" i="8"/>
  <c r="O18" i="8"/>
  <c r="O14" i="6"/>
  <c r="O21" i="6"/>
  <c r="O17" i="6"/>
  <c r="O18" i="6"/>
  <c r="O11" i="6"/>
  <c r="O16" i="6"/>
  <c r="AY17" i="40"/>
  <c r="AX17" i="40"/>
  <c r="O14" i="30"/>
  <c r="N22" i="16"/>
  <c r="N22" i="14"/>
  <c r="O14" i="13"/>
  <c r="N22" i="12"/>
  <c r="BD12" i="40"/>
  <c r="BE12" i="40"/>
  <c r="O17" i="22"/>
  <c r="O13" i="15"/>
  <c r="R22" i="38"/>
  <c r="S15" i="38" s="1"/>
  <c r="N17" i="32"/>
  <c r="D22" i="32"/>
  <c r="Q22" i="36"/>
  <c r="R11" i="36" s="1"/>
  <c r="AX16" i="40"/>
  <c r="BE10" i="40"/>
  <c r="AY16" i="40"/>
  <c r="O15" i="25"/>
  <c r="O20" i="25"/>
  <c r="AY11" i="40"/>
  <c r="O18" i="9"/>
  <c r="O17" i="9"/>
  <c r="O11" i="21"/>
  <c r="S17" i="39"/>
  <c r="O11" i="2"/>
  <c r="O15" i="19"/>
  <c r="N22" i="26"/>
  <c r="O10" i="26" s="1"/>
  <c r="N22" i="30"/>
  <c r="O21" i="30" s="1"/>
  <c r="O10" i="30"/>
  <c r="O18" i="25"/>
  <c r="N22" i="24"/>
  <c r="O10" i="19"/>
  <c r="O18" i="16"/>
  <c r="O10" i="15"/>
  <c r="O18" i="14"/>
  <c r="O20" i="32"/>
  <c r="N22" i="18"/>
  <c r="O19" i="18" s="1"/>
  <c r="BE13" i="40"/>
  <c r="N22" i="35"/>
  <c r="O10" i="35" s="1"/>
  <c r="S16" i="39"/>
  <c r="O14" i="2"/>
  <c r="O15" i="5"/>
  <c r="O17" i="25"/>
  <c r="O17" i="18"/>
  <c r="O20" i="15"/>
  <c r="O11" i="15"/>
  <c r="O16" i="15"/>
  <c r="O14" i="15"/>
  <c r="O17" i="15"/>
  <c r="O18" i="15"/>
  <c r="O17" i="2"/>
  <c r="O10" i="2"/>
  <c r="O20" i="2"/>
  <c r="O20" i="9"/>
  <c r="O15" i="2"/>
  <c r="O11" i="23"/>
  <c r="O12" i="34"/>
  <c r="O12" i="5"/>
  <c r="O16" i="23"/>
  <c r="O16" i="18"/>
  <c r="N22" i="17"/>
  <c r="O16" i="17" s="1"/>
  <c r="O16" i="12"/>
  <c r="AY10" i="40"/>
  <c r="N22" i="11"/>
  <c r="O18" i="11" s="1"/>
  <c r="O15" i="8"/>
  <c r="N22" i="7"/>
  <c r="O18" i="7" s="1"/>
  <c r="O15" i="6"/>
  <c r="S21" i="39"/>
  <c r="N22" i="21"/>
  <c r="O19" i="21" s="1"/>
  <c r="O10" i="22"/>
  <c r="O20" i="33"/>
  <c r="R17" i="37"/>
  <c r="D47" i="28" l="1"/>
  <c r="R35" i="28"/>
  <c r="O11" i="34"/>
  <c r="O16" i="10"/>
  <c r="O18" i="29"/>
  <c r="S11" i="38"/>
  <c r="O22" i="33"/>
  <c r="O19" i="10"/>
  <c r="O17" i="10"/>
  <c r="O17" i="19"/>
  <c r="O13" i="18"/>
  <c r="O16" i="34"/>
  <c r="O21" i="19"/>
  <c r="O19" i="15"/>
  <c r="O11" i="29"/>
  <c r="O22" i="29" s="1"/>
  <c r="O13" i="29"/>
  <c r="O21" i="15"/>
  <c r="S12" i="41"/>
  <c r="S18" i="41"/>
  <c r="S14" i="41"/>
  <c r="S10" i="41"/>
  <c r="S22" i="41" s="1"/>
  <c r="S16" i="41"/>
  <c r="S21" i="41"/>
  <c r="S12" i="42"/>
  <c r="S13" i="42"/>
  <c r="S10" i="42"/>
  <c r="S15" i="42"/>
  <c r="S17" i="42"/>
  <c r="S14" i="42"/>
  <c r="S22" i="42" s="1"/>
  <c r="O21" i="10"/>
  <c r="O20" i="34"/>
  <c r="O22" i="6"/>
  <c r="O20" i="19"/>
  <c r="O22" i="19" s="1"/>
  <c r="O19" i="30"/>
  <c r="O19" i="34"/>
  <c r="O13" i="10"/>
  <c r="O10" i="29"/>
  <c r="O21" i="34"/>
  <c r="O19" i="9"/>
  <c r="O14" i="19"/>
  <c r="O10" i="10"/>
  <c r="O12" i="15"/>
  <c r="O21" i="22"/>
  <c r="O12" i="22"/>
  <c r="O22" i="22" s="1"/>
  <c r="O19" i="22"/>
  <c r="O16" i="9"/>
  <c r="O16" i="29"/>
  <c r="O21" i="29"/>
  <c r="O17" i="29"/>
  <c r="O15" i="10"/>
  <c r="R19" i="37"/>
  <c r="R16" i="37"/>
  <c r="R18" i="37"/>
  <c r="R20" i="37"/>
  <c r="R15" i="37"/>
  <c r="R21" i="37"/>
  <c r="R11" i="37"/>
  <c r="O11" i="10"/>
  <c r="R10" i="37"/>
  <c r="O15" i="9"/>
  <c r="O22" i="9" s="1"/>
  <c r="S12" i="39"/>
  <c r="O17" i="34"/>
  <c r="O22" i="34" s="1"/>
  <c r="O12" i="10"/>
  <c r="S19" i="42"/>
  <c r="O19" i="29"/>
  <c r="O10" i="21"/>
  <c r="O22" i="13"/>
  <c r="O14" i="29"/>
  <c r="R13" i="37"/>
  <c r="O12" i="29"/>
  <c r="O14" i="34"/>
  <c r="O19" i="6"/>
  <c r="O10" i="6"/>
  <c r="O12" i="6"/>
  <c r="O20" i="6"/>
  <c r="O17" i="8"/>
  <c r="O21" i="8"/>
  <c r="O19" i="8"/>
  <c r="O22" i="8" s="1"/>
  <c r="O11" i="8"/>
  <c r="R12" i="37"/>
  <c r="R22" i="37" s="1"/>
  <c r="AQ20" i="40"/>
  <c r="AQ10" i="40"/>
  <c r="AQ21" i="40"/>
  <c r="AQ13" i="40"/>
  <c r="AQ12" i="40"/>
  <c r="AQ11" i="40"/>
  <c r="BE15" i="40"/>
  <c r="BD14" i="40"/>
  <c r="BE14" i="40"/>
  <c r="S20" i="43"/>
  <c r="S18" i="43"/>
  <c r="S17" i="43"/>
  <c r="S15" i="43"/>
  <c r="S10" i="43"/>
  <c r="S14" i="43"/>
  <c r="S16" i="43"/>
  <c r="S13" i="43"/>
  <c r="S11" i="43"/>
  <c r="S19" i="43"/>
  <c r="S21" i="43"/>
  <c r="O22" i="15"/>
  <c r="O21" i="31"/>
  <c r="O20" i="20"/>
  <c r="O16" i="20"/>
  <c r="O15" i="20"/>
  <c r="O19" i="20"/>
  <c r="O12" i="20"/>
  <c r="O11" i="20"/>
  <c r="O21" i="20"/>
  <c r="O17" i="20"/>
  <c r="O18" i="20"/>
  <c r="O13" i="20"/>
  <c r="O13" i="23"/>
  <c r="O21" i="23"/>
  <c r="O20" i="23"/>
  <c r="O10" i="23"/>
  <c r="O15" i="23"/>
  <c r="O17" i="23"/>
  <c r="O18" i="23"/>
  <c r="O14" i="23"/>
  <c r="BE16" i="40"/>
  <c r="BD16" i="40"/>
  <c r="O20" i="12"/>
  <c r="O17" i="12"/>
  <c r="O12" i="12"/>
  <c r="O18" i="12"/>
  <c r="O10" i="12"/>
  <c r="O21" i="12"/>
  <c r="O19" i="12"/>
  <c r="O14" i="12"/>
  <c r="O11" i="12"/>
  <c r="O13" i="12"/>
  <c r="S19" i="38"/>
  <c r="O13" i="31"/>
  <c r="O18" i="21"/>
  <c r="O17" i="21"/>
  <c r="O16" i="21"/>
  <c r="O14" i="21"/>
  <c r="O20" i="21"/>
  <c r="O12" i="21"/>
  <c r="O21" i="21"/>
  <c r="O13" i="21"/>
  <c r="O11" i="17"/>
  <c r="R21" i="36"/>
  <c r="R13" i="36"/>
  <c r="R20" i="36"/>
  <c r="R17" i="36"/>
  <c r="R15" i="36"/>
  <c r="R10" i="36"/>
  <c r="R19" i="36"/>
  <c r="R18" i="36"/>
  <c r="R12" i="36"/>
  <c r="R14" i="36"/>
  <c r="R16" i="36"/>
  <c r="O14" i="25"/>
  <c r="O19" i="25"/>
  <c r="O13" i="25"/>
  <c r="O12" i="25"/>
  <c r="O11" i="25"/>
  <c r="O22" i="25" s="1"/>
  <c r="O21" i="25"/>
  <c r="O16" i="25"/>
  <c r="O17" i="35"/>
  <c r="AQ16" i="40"/>
  <c r="AQ18" i="40"/>
  <c r="AQ19" i="40"/>
  <c r="AQ17" i="40"/>
  <c r="AQ15" i="40"/>
  <c r="AQ14" i="40"/>
  <c r="AQ22" i="40"/>
  <c r="O14" i="32"/>
  <c r="O18" i="26"/>
  <c r="O19" i="16"/>
  <c r="O21" i="16"/>
  <c r="O11" i="16"/>
  <c r="O16" i="16"/>
  <c r="O12" i="16"/>
  <c r="O14" i="16"/>
  <c r="O22" i="16" s="1"/>
  <c r="O10" i="16"/>
  <c r="O20" i="16"/>
  <c r="O15" i="16"/>
  <c r="O17" i="16"/>
  <c r="S22" i="39"/>
  <c r="O11" i="31"/>
  <c r="O14" i="20"/>
  <c r="O22" i="10"/>
  <c r="O20" i="35"/>
  <c r="O14" i="35"/>
  <c r="O12" i="35"/>
  <c r="O16" i="35"/>
  <c r="O13" i="35"/>
  <c r="O21" i="35"/>
  <c r="O15" i="35"/>
  <c r="O19" i="35"/>
  <c r="O11" i="35"/>
  <c r="O18" i="35"/>
  <c r="O17" i="32"/>
  <c r="O12" i="30"/>
  <c r="O15" i="30"/>
  <c r="O16" i="30"/>
  <c r="O20" i="30"/>
  <c r="O13" i="30"/>
  <c r="O18" i="30"/>
  <c r="O17" i="30"/>
  <c r="O11" i="30"/>
  <c r="O19" i="23"/>
  <c r="BE17" i="40"/>
  <c r="BD17" i="40"/>
  <c r="O22" i="5"/>
  <c r="BD10" i="40"/>
  <c r="O14" i="24"/>
  <c r="O18" i="24"/>
  <c r="O13" i="24"/>
  <c r="O21" i="24"/>
  <c r="O17" i="24"/>
  <c r="O10" i="24"/>
  <c r="O12" i="24"/>
  <c r="O11" i="24"/>
  <c r="O20" i="24"/>
  <c r="O19" i="24"/>
  <c r="O18" i="32"/>
  <c r="O19" i="14"/>
  <c r="O12" i="14"/>
  <c r="O16" i="14"/>
  <c r="O15" i="14"/>
  <c r="O14" i="14"/>
  <c r="O20" i="14"/>
  <c r="O21" i="14"/>
  <c r="O17" i="14"/>
  <c r="O22" i="14" s="1"/>
  <c r="O11" i="14"/>
  <c r="O10" i="14"/>
  <c r="O18" i="31"/>
  <c r="O10" i="32"/>
  <c r="O15" i="12"/>
  <c r="O17" i="31"/>
  <c r="O12" i="31"/>
  <c r="O19" i="31"/>
  <c r="O15" i="31"/>
  <c r="O16" i="31"/>
  <c r="O20" i="31"/>
  <c r="O14" i="31"/>
  <c r="O18" i="4"/>
  <c r="O11" i="4"/>
  <c r="O15" i="4"/>
  <c r="O12" i="4"/>
  <c r="O19" i="4"/>
  <c r="O16" i="4"/>
  <c r="O21" i="4"/>
  <c r="O14" i="4"/>
  <c r="O10" i="4"/>
  <c r="O20" i="4"/>
  <c r="O13" i="4"/>
  <c r="O13" i="11"/>
  <c r="O19" i="11"/>
  <c r="O11" i="11"/>
  <c r="O10" i="11"/>
  <c r="O21" i="11"/>
  <c r="O17" i="11"/>
  <c r="O20" i="11"/>
  <c r="O16" i="11"/>
  <c r="O14" i="11"/>
  <c r="O12" i="11"/>
  <c r="O12" i="17"/>
  <c r="O10" i="17"/>
  <c r="O21" i="17"/>
  <c r="O14" i="17"/>
  <c r="O15" i="17"/>
  <c r="O13" i="17"/>
  <c r="O18" i="17"/>
  <c r="O19" i="17"/>
  <c r="O17" i="17"/>
  <c r="O20" i="18"/>
  <c r="O14" i="18"/>
  <c r="O15" i="18"/>
  <c r="O11" i="18"/>
  <c r="O18" i="18"/>
  <c r="O10" i="18"/>
  <c r="O21" i="18"/>
  <c r="O15" i="11"/>
  <c r="O13" i="3"/>
  <c r="O16" i="3"/>
  <c r="O11" i="3"/>
  <c r="O19" i="3"/>
  <c r="O15" i="3"/>
  <c r="O20" i="3"/>
  <c r="O10" i="3"/>
  <c r="O12" i="3"/>
  <c r="O14" i="3"/>
  <c r="O21" i="3"/>
  <c r="O20" i="17"/>
  <c r="O15" i="26"/>
  <c r="O17" i="26"/>
  <c r="O20" i="26"/>
  <c r="O16" i="26"/>
  <c r="O12" i="26"/>
  <c r="O21" i="26"/>
  <c r="O13" i="26"/>
  <c r="O14" i="26"/>
  <c r="O11" i="26"/>
  <c r="O22" i="26" s="1"/>
  <c r="O15" i="32"/>
  <c r="O13" i="32"/>
  <c r="O16" i="32"/>
  <c r="O21" i="32"/>
  <c r="O12" i="32"/>
  <c r="O11" i="32"/>
  <c r="O12" i="7"/>
  <c r="O10" i="7"/>
  <c r="O13" i="7"/>
  <c r="O11" i="7"/>
  <c r="O14" i="7"/>
  <c r="O17" i="7"/>
  <c r="O19" i="7"/>
  <c r="O20" i="7"/>
  <c r="O21" i="7"/>
  <c r="O16" i="7"/>
  <c r="O15" i="7"/>
  <c r="O22" i="2"/>
  <c r="S21" i="38"/>
  <c r="S18" i="38"/>
  <c r="S17" i="38"/>
  <c r="S10" i="38"/>
  <c r="S16" i="38"/>
  <c r="S14" i="38"/>
  <c r="S13" i="38"/>
  <c r="S12" i="38"/>
  <c r="S20" i="38"/>
  <c r="O15" i="21"/>
  <c r="O17" i="3"/>
  <c r="O12" i="18"/>
  <c r="R47" i="28" l="1"/>
  <c r="O22" i="31"/>
  <c r="O22" i="18"/>
  <c r="O22" i="30"/>
  <c r="O22" i="20"/>
  <c r="O22" i="35"/>
  <c r="O22" i="21"/>
  <c r="S13" i="28"/>
  <c r="S16" i="28"/>
  <c r="S22" i="43"/>
  <c r="S18" i="28"/>
  <c r="O22" i="11"/>
  <c r="R22" i="36"/>
  <c r="O22" i="3"/>
  <c r="O22" i="4"/>
  <c r="O22" i="12"/>
  <c r="O22" i="23"/>
  <c r="S19" i="28"/>
  <c r="S12" i="28"/>
  <c r="S21" i="28"/>
  <c r="O22" i="7"/>
  <c r="S14" i="28"/>
  <c r="S17" i="28"/>
  <c r="S22" i="38"/>
  <c r="O22" i="32"/>
  <c r="S20" i="28"/>
  <c r="S15" i="28"/>
  <c r="O22" i="24"/>
  <c r="O22" i="17"/>
  <c r="S37" i="28" l="1"/>
  <c r="S36" i="28"/>
  <c r="S35" i="28"/>
  <c r="S22" i="28"/>
  <c r="S46" i="28"/>
  <c r="S44" i="28"/>
  <c r="S43" i="28"/>
  <c r="S42" i="28"/>
  <c r="S41" i="28"/>
  <c r="S45" i="28"/>
  <c r="S40" i="28"/>
  <c r="S38" i="28"/>
  <c r="S39" i="28"/>
  <c r="S47" i="28" l="1"/>
</calcChain>
</file>

<file path=xl/sharedStrings.xml><?xml version="1.0" encoding="utf-8"?>
<sst xmlns="http://schemas.openxmlformats.org/spreadsheetml/2006/main" count="1533" uniqueCount="156">
  <si>
    <t>TOTAL</t>
  </si>
  <si>
    <t>III</t>
  </si>
  <si>
    <t>IV</t>
  </si>
  <si>
    <t>V</t>
  </si>
  <si>
    <t>RM</t>
  </si>
  <si>
    <t>VI</t>
  </si>
  <si>
    <t>VII</t>
  </si>
  <si>
    <t>VIII</t>
  </si>
  <si>
    <t>IX</t>
  </si>
  <si>
    <t>X</t>
  </si>
  <si>
    <t>XI</t>
  </si>
  <si>
    <t>XII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</si>
  <si>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</si>
  <si>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</si>
  <si>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</si>
  <si>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</si>
  <si>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</si>
  <si>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</si>
  <si>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</si>
  <si>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</si>
  <si>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</si>
  <si>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</si>
  <si>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</si>
  <si>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</si>
  <si>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MES</t>
  </si>
  <si>
    <t>CORPORACION NACIONAL FORESTAL</t>
  </si>
  <si>
    <t>TEMPORADA 2008- 2009</t>
  </si>
  <si>
    <t>TEMPORADA 2006- 2007</t>
  </si>
  <si>
    <t>TEMPORADA 1985 - 1986</t>
  </si>
  <si>
    <t>TEMPORADA 1984 - 1985</t>
  </si>
  <si>
    <t>TEMPORADA 1986 - 1987</t>
  </si>
  <si>
    <t>TEMPORADA 1987 - 1988</t>
  </si>
  <si>
    <t>TEMPORADA 1988 - 1989</t>
  </si>
  <si>
    <t>TEMPORADA 1998 - 1990</t>
  </si>
  <si>
    <t>PORCENTAJE</t>
  </si>
  <si>
    <t>TEMPORADA 1990 - 1991</t>
  </si>
  <si>
    <t>TEMPORADA 1991 - 1992</t>
  </si>
  <si>
    <t>TEMPORADA 1992 - 1993</t>
  </si>
  <si>
    <t>TEMPORADA 1993 - 1994</t>
  </si>
  <si>
    <t>TEMPORADA 1994 - 1995</t>
  </si>
  <si>
    <t>TEMPORADA 1995 - 1996</t>
  </si>
  <si>
    <t>TEMPORADA 1996 - 1997</t>
  </si>
  <si>
    <t>TEMPORADA 1997 - 1998</t>
  </si>
  <si>
    <t>TEMPORADA 1998 - 1999</t>
  </si>
  <si>
    <t>TEMPORADA 1999 - 2000</t>
  </si>
  <si>
    <t>TEMPORADA 2000 - 2001</t>
  </si>
  <si>
    <t>TEMPORADA 2001 - 2002</t>
  </si>
  <si>
    <t>TEMPORADA 2002 - 2003</t>
  </si>
  <si>
    <t>TEMPORADA 2003 - 2004</t>
  </si>
  <si>
    <t>TEMPORADA 2004 - 2005</t>
  </si>
  <si>
    <t>TEMPORADA 2005 - 2006</t>
  </si>
  <si>
    <t>XIV</t>
  </si>
  <si>
    <t>TEMPORADA 2007- 2008</t>
  </si>
  <si>
    <t>84-85</t>
  </si>
  <si>
    <t>85-86</t>
  </si>
  <si>
    <t>86-87</t>
  </si>
  <si>
    <t>87-88</t>
  </si>
  <si>
    <t>88-89</t>
  </si>
  <si>
    <t>89-90</t>
  </si>
  <si>
    <t>90-91</t>
  </si>
  <si>
    <t>91-92</t>
  </si>
  <si>
    <t>92-93</t>
  </si>
  <si>
    <t>93-94</t>
  </si>
  <si>
    <t>94-95</t>
  </si>
  <si>
    <t>95-96</t>
  </si>
  <si>
    <t>96-97</t>
  </si>
  <si>
    <t>97-98</t>
  </si>
  <si>
    <t>98-99</t>
  </si>
  <si>
    <t>99-00</t>
  </si>
  <si>
    <t>00-01</t>
  </si>
  <si>
    <t xml:space="preserve"> 01-02</t>
  </si>
  <si>
    <t xml:space="preserve"> 02-03</t>
  </si>
  <si>
    <t xml:space="preserve"> 03-04</t>
  </si>
  <si>
    <t xml:space="preserve"> 04-05</t>
  </si>
  <si>
    <t xml:space="preserve"> 05-06</t>
  </si>
  <si>
    <t xml:space="preserve"> 06-07</t>
  </si>
  <si>
    <t xml:space="preserve"> 07-08</t>
  </si>
  <si>
    <t xml:space="preserve"> 08-09</t>
  </si>
  <si>
    <t>DAÑO HECTAREAS NACIONAL POR MESES</t>
  </si>
  <si>
    <t>**</t>
  </si>
  <si>
    <t>DAÑO POR REGIÓN (HA)</t>
  </si>
  <si>
    <t>DAÑO HECTAREAS  NACIONAL DE INCENDIOS FORESTALES SEGÚN MES</t>
  </si>
  <si>
    <t>DAÑO TOTAL HECTAREAS NACIONAL POR MESES</t>
  </si>
  <si>
    <t>PROMEDIO DAÑO HECTAREAS NACIONAL POR MESES</t>
  </si>
  <si>
    <t>TEMPORADA 2009- 2010</t>
  </si>
  <si>
    <t xml:space="preserve"> 09-10</t>
  </si>
  <si>
    <t>TEMPORADAS (Hectáreas afectadas)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</si>
  <si>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</si>
  <si>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</si>
  <si>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</si>
  <si>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</si>
  <si>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</si>
  <si>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</si>
  <si>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</si>
  <si>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</si>
  <si>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</si>
  <si>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</si>
  <si>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</si>
  <si>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Meses</t>
  </si>
  <si>
    <t>Diferencia</t>
  </si>
  <si>
    <t>DAÑO INCENDIOS FORESTALES (HA)</t>
  </si>
  <si>
    <t>MAY</t>
  </si>
  <si>
    <t>Diferencia %</t>
  </si>
  <si>
    <t>TEMPORADA 2010- 2011</t>
  </si>
  <si>
    <t xml:space="preserve"> 10-11</t>
  </si>
  <si>
    <t xml:space="preserve"> 11-12</t>
  </si>
  <si>
    <t>TEMPORADA 2011- 2012</t>
  </si>
  <si>
    <t xml:space="preserve"> 12-13</t>
  </si>
  <si>
    <t>GERENCIA MANEJO DEL FUEGO</t>
  </si>
  <si>
    <t>Estadísticas-Julio 2013</t>
  </si>
  <si>
    <t>Nota: Para la III, VII, XI y XII regiones no se tiene desagregación por mes.</t>
  </si>
  <si>
    <t>TEMPORADA 2012- 2013</t>
  </si>
  <si>
    <t>DAÑO INCENDIOS FORESTALES</t>
  </si>
  <si>
    <t>Estadísticas-Julio 2014</t>
  </si>
  <si>
    <t>13 - 14</t>
  </si>
  <si>
    <t>TEMPORADA 2013- 2014</t>
  </si>
  <si>
    <t>Estadísticas-Julio 2015</t>
  </si>
  <si>
    <t>TEMPORADA 2014- 2015</t>
  </si>
  <si>
    <t>14-15</t>
  </si>
  <si>
    <t>GERENCIA PROTECCION CONTRA INCENDIOS FORESTALES</t>
  </si>
  <si>
    <t>Estadísticas-Agosto 2016</t>
  </si>
  <si>
    <t>TEMPORADA 2015- 2016</t>
  </si>
  <si>
    <t>15-16</t>
  </si>
  <si>
    <t>Estadísticas-Septiembre 2017</t>
  </si>
  <si>
    <t>16-17</t>
  </si>
  <si>
    <t>XV</t>
  </si>
  <si>
    <t>I</t>
  </si>
  <si>
    <t>II</t>
  </si>
  <si>
    <t>TEMPORADA 2016- 2017</t>
  </si>
  <si>
    <t>Estadísticas-Septiembre 2018</t>
  </si>
  <si>
    <t>17-18</t>
  </si>
  <si>
    <t>TEMPORADA 2017- 2018</t>
  </si>
  <si>
    <t>Estadísticas-Agosto 2019</t>
  </si>
  <si>
    <t>TEMPORADA 2018- 2019</t>
  </si>
  <si>
    <t>18 - 19</t>
  </si>
  <si>
    <t>XVI</t>
  </si>
  <si>
    <t>Estadísticas-Julio 2020</t>
  </si>
  <si>
    <t>TEMPORADA 2019- 2020</t>
  </si>
  <si>
    <t>19-20</t>
  </si>
  <si>
    <t>Estadísticas-Julio 2021</t>
  </si>
  <si>
    <t>TEMPORADA 2020 - 2021</t>
  </si>
  <si>
    <t>20 - 21</t>
  </si>
  <si>
    <t>21 - 22</t>
  </si>
  <si>
    <t>TEMPORADA 2021 - 2022</t>
  </si>
  <si>
    <t>Estadísticas-Diciembre 2022</t>
  </si>
  <si>
    <t>TEMPORADA 2022 - 2023</t>
  </si>
  <si>
    <t>Estadísticas-Noviembre 2023</t>
  </si>
  <si>
    <t>22 - 23</t>
  </si>
  <si>
    <t>Estadísticas- Noviembre 2023</t>
  </si>
  <si>
    <t>TOTAL 1985/2023</t>
  </si>
  <si>
    <t>PROMEDIO 1985/2023</t>
  </si>
  <si>
    <t>2022-2023</t>
  </si>
  <si>
    <t>TEMPORADAS 1985 A 2023</t>
  </si>
  <si>
    <t>TEMPORADAS 1985 - 2023</t>
  </si>
  <si>
    <t>PROMEDIO QUINQUENIO 2019/2023</t>
  </si>
  <si>
    <t>Quinquenio 2019-2023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</si>
</sst>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22" applyNumberFormat="0" applyAlignment="0" applyProtection="0"/>
  </cellStyleXfs>
  <cellXfs count="127">
    <xf numFmtId="0" fontId="0" fillId="0" borderId="0" xfId="0"/>
    <xf numFmtId="0" fontId="3" fillId="0" borderId="0" xfId="0" applyFont="1"/>
    <xf numFmtId="4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4" xfId="0" applyNumberFormat="1" applyBorder="1"/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4" fontId="0" fillId="0" borderId="5" xfId="0" applyNumberFormat="1" applyBorder="1"/>
    <xf numFmtId="3" fontId="0" fillId="0" borderId="4" xfId="0" applyNumberFormat="1" applyBorder="1"/>
    <xf numFmtId="0" fontId="1" fillId="0" borderId="0" xfId="0" applyFont="1"/>
    <xf numFmtId="4" fontId="1" fillId="0" borderId="6" xfId="0" applyNumberFormat="1" applyFont="1" applyBorder="1"/>
    <xf numFmtId="4" fontId="1" fillId="0" borderId="1" xfId="0" applyNumberFormat="1" applyFont="1" applyBorder="1"/>
    <xf numFmtId="4" fontId="1" fillId="0" borderId="7" xfId="0" applyNumberFormat="1" applyFont="1" applyBorder="1"/>
    <xf numFmtId="3" fontId="4" fillId="0" borderId="0" xfId="0" applyNumberFormat="1" applyFont="1"/>
    <xf numFmtId="0" fontId="1" fillId="0" borderId="8" xfId="0" applyFont="1" applyBorder="1"/>
    <xf numFmtId="3" fontId="1" fillId="0" borderId="0" xfId="0" applyNumberFormat="1" applyFont="1"/>
    <xf numFmtId="4" fontId="1" fillId="0" borderId="0" xfId="0" applyNumberFormat="1" applyFont="1"/>
    <xf numFmtId="0" fontId="6" fillId="2" borderId="22" xfId="1" applyAlignment="1">
      <alignment horizontal="center" vertical="center" wrapText="1"/>
    </xf>
    <xf numFmtId="0" fontId="6" fillId="2" borderId="23" xfId="1" applyBorder="1" applyAlignment="1">
      <alignment horizontal="center"/>
    </xf>
    <xf numFmtId="0" fontId="0" fillId="0" borderId="6" xfId="0" applyBorder="1"/>
    <xf numFmtId="4" fontId="0" fillId="0" borderId="6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10" fontId="0" fillId="0" borderId="6" xfId="0" applyNumberFormat="1" applyBorder="1"/>
    <xf numFmtId="10" fontId="0" fillId="0" borderId="1" xfId="0" applyNumberFormat="1" applyBorder="1"/>
    <xf numFmtId="0" fontId="0" fillId="0" borderId="7" xfId="0" applyBorder="1"/>
    <xf numFmtId="4" fontId="0" fillId="0" borderId="7" xfId="0" applyNumberFormat="1" applyBorder="1"/>
    <xf numFmtId="4" fontId="0" fillId="0" borderId="11" xfId="0" applyNumberFormat="1" applyBorder="1"/>
    <xf numFmtId="4" fontId="0" fillId="0" borderId="12" xfId="0" applyNumberFormat="1" applyBorder="1"/>
    <xf numFmtId="10" fontId="0" fillId="0" borderId="7" xfId="0" applyNumberFormat="1" applyBorder="1"/>
    <xf numFmtId="0" fontId="6" fillId="2" borderId="23" xfId="1" applyBorder="1" applyAlignment="1">
      <alignment horizontal="center" vertical="center"/>
    </xf>
    <xf numFmtId="16" fontId="6" fillId="2" borderId="23" xfId="1" applyNumberFormat="1" applyBorder="1" applyAlignment="1">
      <alignment horizontal="center" vertical="center"/>
    </xf>
    <xf numFmtId="3" fontId="0" fillId="0" borderId="13" xfId="0" applyNumberFormat="1" applyBorder="1"/>
    <xf numFmtId="3" fontId="0" fillId="0" borderId="6" xfId="0" applyNumberFormat="1" applyBorder="1"/>
    <xf numFmtId="3" fontId="0" fillId="0" borderId="1" xfId="0" applyNumberFormat="1" applyBorder="1"/>
    <xf numFmtId="3" fontId="0" fillId="0" borderId="14" xfId="0" applyNumberFormat="1" applyBorder="1"/>
    <xf numFmtId="3" fontId="0" fillId="0" borderId="7" xfId="0" applyNumberFormat="1" applyBorder="1"/>
    <xf numFmtId="0" fontId="6" fillId="2" borderId="24" xfId="1" applyBorder="1" applyAlignment="1">
      <alignment horizontal="center" vertical="center" wrapText="1"/>
    </xf>
    <xf numFmtId="0" fontId="6" fillId="2" borderId="25" xfId="1" applyBorder="1" applyAlignment="1">
      <alignment horizontal="center" vertical="center" wrapText="1"/>
    </xf>
    <xf numFmtId="10" fontId="1" fillId="0" borderId="6" xfId="0" applyNumberFormat="1" applyFont="1" applyBorder="1"/>
    <xf numFmtId="10" fontId="1" fillId="0" borderId="1" xfId="0" applyNumberFormat="1" applyFont="1" applyBorder="1"/>
    <xf numFmtId="10" fontId="1" fillId="0" borderId="7" xfId="0" applyNumberFormat="1" applyFont="1" applyBorder="1"/>
    <xf numFmtId="3" fontId="1" fillId="0" borderId="6" xfId="0" applyNumberFormat="1" applyFont="1" applyBorder="1"/>
    <xf numFmtId="3" fontId="1" fillId="0" borderId="1" xfId="0" applyNumberFormat="1" applyFont="1" applyBorder="1"/>
    <xf numFmtId="3" fontId="1" fillId="0" borderId="7" xfId="0" applyNumberFormat="1" applyFont="1" applyBorder="1"/>
    <xf numFmtId="0" fontId="6" fillId="2" borderId="26" xfId="1" applyBorder="1" applyAlignment="1">
      <alignment horizontal="center"/>
    </xf>
    <xf numFmtId="4" fontId="6" fillId="2" borderId="27" xfId="1" applyNumberFormat="1" applyBorder="1"/>
    <xf numFmtId="10" fontId="6" fillId="2" borderId="28" xfId="1" applyNumberFormat="1" applyBorder="1"/>
    <xf numFmtId="0" fontId="6" fillId="2" borderId="29" xfId="1" applyBorder="1" applyAlignment="1">
      <alignment horizontal="center"/>
    </xf>
    <xf numFmtId="4" fontId="6" fillId="2" borderId="30" xfId="1" applyNumberFormat="1" applyBorder="1"/>
    <xf numFmtId="10" fontId="6" fillId="2" borderId="31" xfId="1" applyNumberFormat="1" applyBorder="1"/>
    <xf numFmtId="4" fontId="0" fillId="0" borderId="15" xfId="0" applyNumberFormat="1" applyBorder="1"/>
    <xf numFmtId="4" fontId="0" fillId="0" borderId="16" xfId="0" applyNumberFormat="1" applyBorder="1"/>
    <xf numFmtId="4" fontId="0" fillId="0" borderId="13" xfId="0" applyNumberFormat="1" applyBorder="1"/>
    <xf numFmtId="4" fontId="0" fillId="0" borderId="14" xfId="0" applyNumberFormat="1" applyBorder="1"/>
    <xf numFmtId="4" fontId="0" fillId="3" borderId="6" xfId="0" applyNumberFormat="1" applyFill="1" applyBorder="1"/>
    <xf numFmtId="4" fontId="0" fillId="3" borderId="1" xfId="0" applyNumberFormat="1" applyFill="1" applyBorder="1"/>
    <xf numFmtId="4" fontId="0" fillId="3" borderId="7" xfId="0" applyNumberFormat="1" applyFill="1" applyBorder="1"/>
    <xf numFmtId="0" fontId="6" fillId="2" borderId="29" xfId="1" applyBorder="1"/>
    <xf numFmtId="3" fontId="6" fillId="2" borderId="30" xfId="1" applyNumberFormat="1" applyBorder="1"/>
    <xf numFmtId="164" fontId="0" fillId="0" borderId="6" xfId="0" applyNumberFormat="1" applyBorder="1"/>
    <xf numFmtId="164" fontId="0" fillId="0" borderId="6" xfId="0" applyNumberFormat="1" applyBorder="1" applyProtection="1">
      <protection locked="0"/>
    </xf>
    <xf numFmtId="164" fontId="0" fillId="0" borderId="1" xfId="0" applyNumberFormat="1" applyBorder="1"/>
    <xf numFmtId="164" fontId="0" fillId="0" borderId="1" xfId="0" applyNumberFormat="1" applyBorder="1" applyProtection="1">
      <protection locked="0"/>
    </xf>
    <xf numFmtId="164" fontId="0" fillId="0" borderId="7" xfId="0" applyNumberFormat="1" applyBorder="1"/>
    <xf numFmtId="164" fontId="6" fillId="2" borderId="30" xfId="1" applyNumberFormat="1" applyBorder="1"/>
    <xf numFmtId="164" fontId="0" fillId="0" borderId="7" xfId="0" applyNumberFormat="1" applyBorder="1" applyProtection="1">
      <protection locked="0"/>
    </xf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17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6" fillId="2" borderId="22" xfId="1" applyAlignment="1">
      <alignment horizontal="center" vertical="center"/>
    </xf>
    <xf numFmtId="0" fontId="6" fillId="2" borderId="22" xfId="1" applyAlignment="1">
      <alignment horizontal="center"/>
    </xf>
    <xf numFmtId="0" fontId="0" fillId="0" borderId="0" xfId="0" applyProtection="1">
      <protection locked="0"/>
    </xf>
    <xf numFmtId="3" fontId="6" fillId="2" borderId="32" xfId="1" applyNumberFormat="1" applyBorder="1"/>
    <xf numFmtId="0" fontId="6" fillId="2" borderId="33" xfId="1" applyBorder="1" applyAlignment="1">
      <alignment horizontal="center" vertical="center" wrapText="1"/>
    </xf>
    <xf numFmtId="3" fontId="6" fillId="2" borderId="20" xfId="1" applyNumberFormat="1" applyBorder="1"/>
    <xf numFmtId="0" fontId="1" fillId="0" borderId="6" xfId="0" applyFont="1" applyBorder="1"/>
    <xf numFmtId="3" fontId="1" fillId="0" borderId="13" xfId="0" applyNumberFormat="1" applyFont="1" applyBorder="1"/>
    <xf numFmtId="10" fontId="1" fillId="0" borderId="0" xfId="0" applyNumberFormat="1" applyFont="1"/>
    <xf numFmtId="4" fontId="1" fillId="0" borderId="13" xfId="0" applyNumberFormat="1" applyFont="1" applyBorder="1"/>
    <xf numFmtId="0" fontId="1" fillId="0" borderId="1" xfId="0" applyFont="1" applyBorder="1"/>
    <xf numFmtId="3" fontId="1" fillId="0" borderId="4" xfId="0" applyNumberFormat="1" applyFont="1" applyBorder="1"/>
    <xf numFmtId="4" fontId="1" fillId="0" borderId="4" xfId="0" applyNumberFormat="1" applyFont="1" applyBorder="1"/>
    <xf numFmtId="0" fontId="1" fillId="0" borderId="7" xfId="0" applyFont="1" applyBorder="1"/>
    <xf numFmtId="3" fontId="1" fillId="0" borderId="14" xfId="0" applyNumberFormat="1" applyFont="1" applyBorder="1"/>
    <xf numFmtId="4" fontId="1" fillId="0" borderId="14" xfId="0" applyNumberFormat="1" applyFont="1" applyBorder="1"/>
    <xf numFmtId="2" fontId="7" fillId="0" borderId="0" xfId="0" applyNumberFormat="1" applyFont="1" applyAlignment="1">
      <alignment horizontal="center"/>
    </xf>
    <xf numFmtId="2" fontId="8" fillId="0" borderId="6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center"/>
    </xf>
    <xf numFmtId="2" fontId="7" fillId="0" borderId="18" xfId="0" applyNumberFormat="1" applyFont="1" applyBorder="1" applyAlignment="1">
      <alignment horizontal="center"/>
    </xf>
    <xf numFmtId="0" fontId="6" fillId="2" borderId="23" xfId="1" applyBorder="1" applyAlignment="1">
      <alignment horizontal="center" vertical="center" wrapText="1"/>
    </xf>
    <xf numFmtId="0" fontId="6" fillId="2" borderId="30" xfId="1" applyBorder="1" applyAlignment="1">
      <alignment horizontal="center" vertical="center" wrapText="1"/>
    </xf>
    <xf numFmtId="0" fontId="6" fillId="2" borderId="34" xfId="1" applyBorder="1" applyAlignment="1">
      <alignment horizontal="center" vertical="center" wrapText="1"/>
    </xf>
    <xf numFmtId="0" fontId="6" fillId="2" borderId="35" xfId="1" applyBorder="1" applyAlignment="1">
      <alignment horizontal="center" vertical="center" wrapText="1"/>
    </xf>
    <xf numFmtId="0" fontId="6" fillId="2" borderId="36" xfId="1" applyBorder="1" applyAlignment="1">
      <alignment horizontal="center" vertical="center" wrapText="1"/>
    </xf>
    <xf numFmtId="0" fontId="6" fillId="2" borderId="34" xfId="1" applyBorder="1" applyAlignment="1">
      <alignment horizontal="center" vertical="center"/>
    </xf>
    <xf numFmtId="0" fontId="6" fillId="2" borderId="35" xfId="1" applyBorder="1" applyAlignment="1">
      <alignment horizontal="center" vertical="center"/>
    </xf>
    <xf numFmtId="0" fontId="6" fillId="2" borderId="36" xfId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2" borderId="37" xfId="1" applyBorder="1" applyAlignment="1">
      <alignment horizontal="center" vertical="center"/>
    </xf>
    <xf numFmtId="0" fontId="6" fillId="2" borderId="33" xfId="1" applyBorder="1" applyAlignment="1">
      <alignment horizontal="center" vertical="center" wrapText="1"/>
    </xf>
    <xf numFmtId="0" fontId="6" fillId="2" borderId="38" xfId="1" applyBorder="1" applyAlignment="1">
      <alignment horizontal="center" vertical="center"/>
    </xf>
    <xf numFmtId="0" fontId="6" fillId="2" borderId="39" xfId="1" applyBorder="1" applyAlignment="1">
      <alignment horizontal="center" vertical="center"/>
    </xf>
    <xf numFmtId="0" fontId="6" fillId="2" borderId="40" xfId="1" applyBorder="1" applyAlignment="1">
      <alignment horizontal="center" vertical="center"/>
    </xf>
    <xf numFmtId="3" fontId="5" fillId="0" borderId="0" xfId="0" applyNumberFormat="1" applyFont="1" applyAlignment="1">
      <alignment horizontal="center"/>
    </xf>
    <xf numFmtId="0" fontId="6" fillId="2" borderId="44" xfId="1" applyBorder="1" applyAlignment="1">
      <alignment horizontal="center" vertical="center"/>
    </xf>
    <xf numFmtId="0" fontId="6" fillId="2" borderId="30" xfId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0" fontId="6" fillId="2" borderId="45" xfId="1" applyBorder="1" applyAlignment="1">
      <alignment horizontal="center" vertical="center"/>
    </xf>
    <xf numFmtId="0" fontId="6" fillId="2" borderId="31" xfId="1" applyBorder="1" applyAlignment="1">
      <alignment horizontal="center" vertical="center"/>
    </xf>
    <xf numFmtId="0" fontId="6" fillId="2" borderId="41" xfId="1" applyBorder="1" applyAlignment="1">
      <alignment horizontal="center"/>
    </xf>
    <xf numFmtId="0" fontId="6" fillId="2" borderId="21" xfId="1" applyBorder="1" applyAlignment="1">
      <alignment horizontal="center"/>
    </xf>
    <xf numFmtId="0" fontId="6" fillId="2" borderId="42" xfId="1" applyBorder="1" applyAlignment="1">
      <alignment horizontal="center"/>
    </xf>
    <xf numFmtId="0" fontId="6" fillId="2" borderId="43" xfId="1" applyBorder="1" applyAlignment="1">
      <alignment horizontal="center" vertical="center"/>
    </xf>
    <xf numFmtId="0" fontId="6" fillId="2" borderId="29" xfId="1" applyBorder="1" applyAlignment="1">
      <alignment horizontal="center" vertical="center"/>
    </xf>
    <xf numFmtId="0" fontId="6" fillId="2" borderId="46" xfId="1" applyBorder="1" applyAlignment="1">
      <alignment horizontal="center" vertical="center"/>
    </xf>
    <xf numFmtId="0" fontId="6" fillId="2" borderId="35" xfId="1" applyBorder="1" applyAlignment="1">
      <alignment horizontal="center"/>
    </xf>
    <xf numFmtId="0" fontId="6" fillId="2" borderId="47" xfId="1" applyBorder="1" applyAlignment="1">
      <alignment horizontal="center" vertical="center"/>
    </xf>
    <xf numFmtId="0" fontId="6" fillId="2" borderId="48" xfId="1" applyBorder="1" applyAlignment="1">
      <alignment horizontal="center" vertical="center"/>
    </xf>
    <xf numFmtId="165" fontId="0" fillId="0" borderId="6" xfId="0" applyNumberFormat="1" applyBorder="1"/>
    <xf numFmtId="165" fontId="0" fillId="0" borderId="1" xfId="0" applyNumberFormat="1" applyBorder="1"/>
    <xf numFmtId="165" fontId="0" fillId="0" borderId="7" xfId="0" applyNumberFormat="1" applyBorder="1"/>
    <xf numFmtId="165" fontId="6" fillId="2" borderId="31" xfId="1" applyNumberFormat="1" applyBorder="1"/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DISTRIBUCION MENSUAL DAÑO HISTORICO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1985-2023</a:t>
            </a:r>
            <a:endParaRPr lang="es-CL"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c:rich>
      </c:tx>
      <c:layout>
        <c:manualLayout>
          <c:xMode val="edge"/>
          <c:yMode val="edge"/>
          <c:x val="0.28214775263909952"/>
          <c:y val="3.2432432432432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5656949390592"/>
          <c:y val="0.18108132005030622"/>
          <c:w val="0.85393362536773532"/>
          <c:h val="0.559460197767364"/>
        </c:manualLayout>
      </c:layout>
      <c:areaChart>
        <c:grouping val="stacked"/>
        <c:varyColors val="0"/>
        <c:ser>
          <c:idx val="0"/>
          <c:order val="0"/>
          <c:tx>
            <c:strRef>
              <c:f>Histórico!$A$10:$A$21</c:f>
              <c:strCache>
                <c:ptCount val="1"/>
                <c:pt idx="0">
                  <c:v>JULIO AGOSTO SEPTIEMBRE OCTUBRE NOVIEMBRE DICIEMBRE ENERO FEBRERO MARZO ABRIL MAYO JUNIO</c:v>
                </c:pt>
              </c:strCache>
            </c:strRef>
          </c:tx>
          <c:dLbls>
            <c:dLbl>
              <c:idx val="0"/>
              <c:layout>
                <c:manualLayout>
                  <c:x val="1.4234875444839857E-2"/>
                  <c:y val="-3.8869257950530034E-2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7B-47DF-9D1C-FB576BE9C45E}"/>
                </c:ext>
              </c:extLst>
            </c:dLbl>
            <c:dLbl>
              <c:idx val="1"/>
              <c:layout>
                <c:manualLayout>
                  <c:x val="9.9644128113879002E-3"/>
                  <c:y val="-4.2402826855123678E-2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7B-47DF-9D1C-FB576BE9C45E}"/>
                </c:ext>
              </c:extLst>
            </c:dLbl>
            <c:dLbl>
              <c:idx val="2"/>
              <c:layout>
                <c:manualLayout>
                  <c:x val="-1.2811387900355872E-2"/>
                  <c:y val="-3.5335689045936397E-2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7B-47DF-9D1C-FB576BE9C45E}"/>
                </c:ext>
              </c:extLst>
            </c:dLbl>
            <c:dLbl>
              <c:idx val="3"/>
              <c:layout>
                <c:manualLayout>
                  <c:x val="-2.1352313167259787E-2"/>
                  <c:y val="-4.2402826855123678E-2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7B-47DF-9D1C-FB576BE9C45E}"/>
                </c:ext>
              </c:extLst>
            </c:dLbl>
            <c:dLbl>
              <c:idx val="4"/>
              <c:layout>
                <c:manualLayout>
                  <c:x val="-2.7046263345195783E-2"/>
                  <c:y val="-5.3003533568904596E-2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7B-47DF-9D1C-FB576BE9C45E}"/>
                </c:ext>
              </c:extLst>
            </c:dLbl>
            <c:dLbl>
              <c:idx val="5"/>
              <c:layout>
                <c:manualLayout>
                  <c:x val="-2.7046263345195731E-2"/>
                  <c:y val="-0.10600706713780925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7B-47DF-9D1C-FB576BE9C45E}"/>
                </c:ext>
              </c:extLst>
            </c:dLbl>
            <c:dLbl>
              <c:idx val="6"/>
              <c:layout>
                <c:manualLayout>
                  <c:x val="1.1387900355871887E-2"/>
                  <c:y val="-0.30742049469964661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7B-47DF-9D1C-FB576BE9C45E}"/>
                </c:ext>
              </c:extLst>
            </c:dLbl>
            <c:dLbl>
              <c:idx val="7"/>
              <c:layout>
                <c:manualLayout>
                  <c:x val="2.5622775800711744E-2"/>
                  <c:y val="-0.16961130742049471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7B-47DF-9D1C-FB576BE9C45E}"/>
                </c:ext>
              </c:extLst>
            </c:dLbl>
            <c:dLbl>
              <c:idx val="8"/>
              <c:layout>
                <c:manualLayout>
                  <c:x val="2.7046263345195731E-2"/>
                  <c:y val="-8.8339222614841048E-2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7B-47DF-9D1C-FB576BE9C45E}"/>
                </c:ext>
              </c:extLst>
            </c:dLbl>
            <c:dLbl>
              <c:idx val="9"/>
              <c:layout>
                <c:manualLayout>
                  <c:x val="2.2775800711743774E-2"/>
                  <c:y val="-5.6537102473498232E-2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7B-47DF-9D1C-FB576BE9C45E}"/>
                </c:ext>
              </c:extLst>
            </c:dLbl>
            <c:dLbl>
              <c:idx val="10"/>
              <c:layout>
                <c:manualLayout>
                  <c:x val="1.5658362989323844E-2"/>
                  <c:y val="-4.2402826855123678E-2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27B-47DF-9D1C-FB576BE9C45E}"/>
                </c:ext>
              </c:extLst>
            </c:dLbl>
            <c:dLbl>
              <c:idx val="11"/>
              <c:layout>
                <c:manualLayout>
                  <c:x val="-4.2115063996788762E-3"/>
                  <c:y val="-1.695651701004295E-2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27B-47DF-9D1C-FB576BE9C45E}"/>
                </c:ext>
              </c:extLst>
            </c:dLbl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[1]Histórico!$A$10:$A$21</c:f>
              <c:strCache>
                <c:ptCount val="12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  <c:pt idx="6">
                  <c:v>ENERO</c:v>
                </c:pt>
                <c:pt idx="7">
                  <c:v>FEBRERO</c:v>
                </c:pt>
                <c:pt idx="8">
                  <c:v>MARZO</c:v>
                </c:pt>
                <c:pt idx="9">
                  <c:v>ABRIL</c:v>
                </c:pt>
                <c:pt idx="10">
                  <c:v>MAYO</c:v>
                </c:pt>
                <c:pt idx="11">
                  <c:v>JUNIO</c:v>
                </c:pt>
              </c:strCache>
            </c:strRef>
          </c:cat>
          <c:val>
            <c:numRef>
              <c:f>Histórico!$AP$10:$AP$21</c:f>
              <c:numCache>
                <c:formatCode>#,##0</c:formatCode>
                <c:ptCount val="12"/>
                <c:pt idx="0">
                  <c:v>133.38690476190476</c:v>
                </c:pt>
                <c:pt idx="1">
                  <c:v>56.233082608695661</c:v>
                </c:pt>
                <c:pt idx="2">
                  <c:v>364.66538260869567</c:v>
                </c:pt>
                <c:pt idx="3">
                  <c:v>509.05681025641036</c:v>
                </c:pt>
                <c:pt idx="4">
                  <c:v>2188.0617641025633</c:v>
                </c:pt>
                <c:pt idx="5">
                  <c:v>9272.9599487179439</c:v>
                </c:pt>
                <c:pt idx="6">
                  <c:v>30989.515964102568</c:v>
                </c:pt>
                <c:pt idx="7">
                  <c:v>27923.339071794871</c:v>
                </c:pt>
                <c:pt idx="8">
                  <c:v>7742.5456692307698</c:v>
                </c:pt>
                <c:pt idx="9">
                  <c:v>2549.9259692307692</c:v>
                </c:pt>
                <c:pt idx="10">
                  <c:v>379.12320256410254</c:v>
                </c:pt>
                <c:pt idx="11">
                  <c:v>76.885171428571425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27B-47DF-9D1C-FB576BE9C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67072"/>
        <c:axId val="100995840"/>
      </c:areaChart>
      <c:catAx>
        <c:axId val="91667072"/>
        <c:scaling>
          <c:orientation val="minMax"/>
        </c:scaling>
        <c:delete val="0"/>
        <c:axPos val="b"/>
        <c:majorGridlines>
          <c:spPr>
            <a:effectLst>
              <a:innerShdw blurRad="63500" dist="50800" dir="16200000">
                <a:prstClr val="black">
                  <a:alpha val="50000"/>
                </a:prstClr>
              </a:innerShdw>
            </a:effectLst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5081155224990016"/>
              <c:y val="0.910811945804071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099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99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Promedio Hectáreas</a:t>
                </a:r>
              </a:p>
            </c:rich>
          </c:tx>
          <c:layout>
            <c:manualLayout>
              <c:xMode val="edge"/>
              <c:yMode val="edge"/>
              <c:x val="1.4981174846547877E-2"/>
              <c:y val="0.24324352699155846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91667072"/>
        <c:crosses val="autoZero"/>
        <c:crossBetween val="midCat"/>
      </c:valAx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Daño Incendios Forestales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Quinquenio  2019 - 2023</a:t>
            </a:r>
          </a:p>
        </c:rich>
      </c:tx>
      <c:layout>
        <c:manualLayout>
          <c:xMode val="edge"/>
          <c:yMode val="edge"/>
          <c:x val="0.36000036580793254"/>
          <c:y val="3.22580645161290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33351215301062"/>
          <c:y val="0.19354889519514237"/>
          <c:w val="0.81866773264027692"/>
          <c:h val="0.57527032738556205"/>
        </c:manualLayout>
      </c:layout>
      <c:barChart>
        <c:barDir val="col"/>
        <c:grouping val="clustered"/>
        <c:varyColors val="0"/>
        <c:ser>
          <c:idx val="0"/>
          <c:order val="0"/>
          <c:tx>
            <c:v>Quinquenio</c:v>
          </c:tx>
          <c:invertIfNegative val="0"/>
          <c:cat>
            <c:strRef>
              <c:f>[1]Histórico!$AR$10:$AR$21</c:f>
              <c:strCache>
                <c:ptCount val="12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  <c:pt idx="6">
                  <c:v>ENE</c:v>
                </c:pt>
                <c:pt idx="7">
                  <c:v>FEB</c:v>
                </c:pt>
                <c:pt idx="8">
                  <c:v>MAR</c:v>
                </c:pt>
                <c:pt idx="9">
                  <c:v>ABR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Histórico!$AV$10:$AV$21</c:f>
              <c:numCache>
                <c:formatCode>#,##0.00</c:formatCode>
                <c:ptCount val="12"/>
                <c:pt idx="0">
                  <c:v>442.70300000000009</c:v>
                </c:pt>
                <c:pt idx="1">
                  <c:v>129.7696</c:v>
                </c:pt>
                <c:pt idx="2">
                  <c:v>831.28142000000003</c:v>
                </c:pt>
                <c:pt idx="3">
                  <c:v>1505.9681800000001</c:v>
                </c:pt>
                <c:pt idx="4">
                  <c:v>2877.0562199999999</c:v>
                </c:pt>
                <c:pt idx="5">
                  <c:v>16025.772339999996</c:v>
                </c:pt>
                <c:pt idx="6">
                  <c:v>18726.723960000003</c:v>
                </c:pt>
                <c:pt idx="7">
                  <c:v>99685.714280000015</c:v>
                </c:pt>
                <c:pt idx="8">
                  <c:v>11090.582220000002</c:v>
                </c:pt>
                <c:pt idx="9">
                  <c:v>2520.7098599999999</c:v>
                </c:pt>
                <c:pt idx="10">
                  <c:v>587.84577999999988</c:v>
                </c:pt>
                <c:pt idx="11">
                  <c:v>59.241000000000007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2C-4E72-8379-8ED1FBE32466}"/>
            </c:ext>
          </c:extLst>
        </c:ser>
        <c:ser>
          <c:idx val="1"/>
          <c:order val="1"/>
          <c:tx>
            <c:v>2022-2023</c:v>
          </c:tx>
          <c:invertIfNegative val="0"/>
          <c:val>
            <c:numRef>
              <c:f>Histórico!$AW$10:$AW$21</c:f>
              <c:numCache>
                <c:formatCode>#,##0.00</c:formatCode>
                <c:ptCount val="12"/>
                <c:pt idx="0">
                  <c:v>40.75</c:v>
                </c:pt>
                <c:pt idx="1">
                  <c:v>21.22</c:v>
                </c:pt>
                <c:pt idx="2">
                  <c:v>917.64</c:v>
                </c:pt>
                <c:pt idx="3">
                  <c:v>4725.42</c:v>
                </c:pt>
                <c:pt idx="4">
                  <c:v>2081.7199999999998</c:v>
                </c:pt>
                <c:pt idx="5">
                  <c:v>38023.019999999997</c:v>
                </c:pt>
                <c:pt idx="6">
                  <c:v>33879.620000000003</c:v>
                </c:pt>
                <c:pt idx="7">
                  <c:v>337498.53</c:v>
                </c:pt>
                <c:pt idx="8">
                  <c:v>9337.69</c:v>
                </c:pt>
                <c:pt idx="9">
                  <c:v>2020.59</c:v>
                </c:pt>
                <c:pt idx="10">
                  <c:v>460.16</c:v>
                </c:pt>
                <c:pt idx="11">
                  <c:v>96.66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2C-4E72-8379-8ED1FBE32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26048"/>
        <c:axId val="101032320"/>
      </c:barChart>
      <c:catAx>
        <c:axId val="10102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5186672397657609"/>
              <c:y val="0.852152795416701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103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032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Hectáreas</a:t>
                </a:r>
              </a:p>
            </c:rich>
          </c:tx>
          <c:layout>
            <c:manualLayout>
              <c:xMode val="edge"/>
              <c:yMode val="edge"/>
              <c:x val="2.0471343521084255E-2"/>
              <c:y val="0.3943357886715773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1026048"/>
        <c:crosses val="autoZero"/>
        <c:crossBetween val="between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6.6667276346554236E-3"/>
          <c:y val="0.86828182767476647"/>
          <c:w val="0.21866705686179472"/>
          <c:h val="6.4516411255044703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Daño Incendios Forestales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Promedio Quinquenio  2019- 2023</a:t>
            </a:r>
          </a:p>
        </c:rich>
      </c:tx>
      <c:layout>
        <c:manualLayout>
          <c:xMode val="edge"/>
          <c:yMode val="edge"/>
          <c:x val="0.36355118795529151"/>
          <c:y val="1.46679648914853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33351215301062"/>
          <c:y val="0.19354889519514237"/>
          <c:w val="0.81866773264027692"/>
          <c:h val="0.57527032738556205"/>
        </c:manualLayout>
      </c:layout>
      <c:barChart>
        <c:barDir val="col"/>
        <c:grouping val="clustered"/>
        <c:varyColors val="0"/>
        <c:ser>
          <c:idx val="0"/>
          <c:order val="0"/>
          <c:tx>
            <c:v>Quinquenio</c:v>
          </c:tx>
          <c:invertIfNegative val="0"/>
          <c:trendline>
            <c:trendlineType val="poly"/>
            <c:order val="2"/>
            <c:dispRSqr val="0"/>
            <c:dispEq val="0"/>
          </c:trendline>
          <c:cat>
            <c:strRef>
              <c:f>[1]Histórico!$AX$10:$AX$21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Histórico!$BB$10:$BB$21</c:f>
              <c:numCache>
                <c:formatCode>#,##0.00</c:formatCode>
                <c:ptCount val="12"/>
                <c:pt idx="0">
                  <c:v>18726.723960000003</c:v>
                </c:pt>
                <c:pt idx="1">
                  <c:v>99685.714280000015</c:v>
                </c:pt>
                <c:pt idx="2">
                  <c:v>11090.582220000002</c:v>
                </c:pt>
                <c:pt idx="3">
                  <c:v>2520.7098599999999</c:v>
                </c:pt>
                <c:pt idx="4">
                  <c:v>587.84577999999988</c:v>
                </c:pt>
                <c:pt idx="5">
                  <c:v>59.241000000000007</c:v>
                </c:pt>
                <c:pt idx="6">
                  <c:v>442.70300000000009</c:v>
                </c:pt>
                <c:pt idx="7">
                  <c:v>129.7696</c:v>
                </c:pt>
                <c:pt idx="8">
                  <c:v>831.28142000000003</c:v>
                </c:pt>
                <c:pt idx="9">
                  <c:v>1505.9681800000001</c:v>
                </c:pt>
                <c:pt idx="10">
                  <c:v>2877.0562199999999</c:v>
                </c:pt>
                <c:pt idx="11">
                  <c:v>16025.772339999996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655-4952-9998-2DB6C18BFD60}"/>
            </c:ext>
          </c:extLst>
        </c:ser>
        <c:ser>
          <c:idx val="1"/>
          <c:order val="1"/>
          <c:tx>
            <c:v>2022-2023</c:v>
          </c:tx>
          <c:invertIfNegative val="0"/>
          <c:val>
            <c:numRef>
              <c:f>Histórico!$BC$10:$BC$21</c:f>
              <c:numCache>
                <c:formatCode>#,##0.00</c:formatCode>
                <c:ptCount val="12"/>
                <c:pt idx="0">
                  <c:v>33879.620000000003</c:v>
                </c:pt>
                <c:pt idx="1">
                  <c:v>337498.53</c:v>
                </c:pt>
                <c:pt idx="2">
                  <c:v>9337.69</c:v>
                </c:pt>
                <c:pt idx="3">
                  <c:v>2020.59</c:v>
                </c:pt>
                <c:pt idx="4">
                  <c:v>460.16</c:v>
                </c:pt>
                <c:pt idx="5">
                  <c:v>96.66</c:v>
                </c:pt>
                <c:pt idx="6">
                  <c:v>40.75</c:v>
                </c:pt>
                <c:pt idx="7">
                  <c:v>21.22</c:v>
                </c:pt>
                <c:pt idx="8">
                  <c:v>917.64</c:v>
                </c:pt>
                <c:pt idx="9">
                  <c:v>4725.42</c:v>
                </c:pt>
                <c:pt idx="10">
                  <c:v>2081.7199999999998</c:v>
                </c:pt>
                <c:pt idx="11">
                  <c:v>38023.019999999997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655-4952-9998-2DB6C18B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96864"/>
        <c:axId val="101799040"/>
      </c:barChart>
      <c:catAx>
        <c:axId val="10179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51866737937131224"/>
              <c:y val="0.852152795416701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179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79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Hectáreas</a:t>
                </a:r>
              </a:p>
            </c:rich>
          </c:tx>
          <c:layout>
            <c:manualLayout>
              <c:xMode val="edge"/>
              <c:yMode val="edge"/>
              <c:x val="2.7586329776663036E-2"/>
              <c:y val="0.404886687551152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1796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6668037252523597E-3"/>
          <c:y val="0.86828182767476647"/>
          <c:w val="0.47443967023704287"/>
          <c:h val="6.4516411255044703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26</xdr:row>
      <xdr:rowOff>114300</xdr:rowOff>
    </xdr:from>
    <xdr:to>
      <xdr:col>22</xdr:col>
      <xdr:colOff>28575</xdr:colOff>
      <xdr:row>48</xdr:row>
      <xdr:rowOff>76200</xdr:rowOff>
    </xdr:to>
    <xdr:graphicFrame macro="">
      <xdr:nvGraphicFramePr>
        <xdr:cNvPr id="263211" name="Gráfico 1">
          <a:extLst>
            <a:ext uri="{FF2B5EF4-FFF2-40B4-BE49-F238E27FC236}">
              <a16:creationId xmlns:a16="http://schemas.microsoft.com/office/drawing/2014/main" xmlns="" id="{4FFF502F-E4D2-9BA8-A42F-EE2EF5880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762000</xdr:colOff>
      <xdr:row>23</xdr:row>
      <xdr:rowOff>104775</xdr:rowOff>
    </xdr:from>
    <xdr:to>
      <xdr:col>55</xdr:col>
      <xdr:colOff>38100</xdr:colOff>
      <xdr:row>45</xdr:row>
      <xdr:rowOff>85725</xdr:rowOff>
    </xdr:to>
    <xdr:graphicFrame macro="">
      <xdr:nvGraphicFramePr>
        <xdr:cNvPr id="263212" name="Gráfico 2">
          <a:extLst>
            <a:ext uri="{FF2B5EF4-FFF2-40B4-BE49-F238E27FC236}">
              <a16:creationId xmlns:a16="http://schemas.microsoft.com/office/drawing/2014/main" xmlns="" id="{5180572C-1E7A-5C82-72B6-63B12B5A9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24</xdr:row>
      <xdr:rowOff>0</xdr:rowOff>
    </xdr:from>
    <xdr:to>
      <xdr:col>65</xdr:col>
      <xdr:colOff>295275</xdr:colOff>
      <xdr:row>45</xdr:row>
      <xdr:rowOff>142875</xdr:rowOff>
    </xdr:to>
    <xdr:graphicFrame macro="">
      <xdr:nvGraphicFramePr>
        <xdr:cNvPr id="263213" name="Gráfico 2">
          <a:extLst>
            <a:ext uri="{FF2B5EF4-FFF2-40B4-BE49-F238E27FC236}">
              <a16:creationId xmlns:a16="http://schemas.microsoft.com/office/drawing/2014/main" xmlns="" id="{DA73D54A-FE50-09D8-FB3A-8173BA272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quipo/Downloads/TABLA6_TEMPORADA2019_06b_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órico"/>
      <sheetName val="Histórico por Región"/>
      <sheetName val="Histórico por Región_01"/>
      <sheetName val="2020"/>
      <sheetName val="2019"/>
      <sheetName val="2018"/>
      <sheetName val="2017"/>
      <sheetName val="2016"/>
      <sheetName val="2015"/>
      <sheetName val="2014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  <sheetName val="1994"/>
      <sheetName val="1993"/>
      <sheetName val="1992"/>
      <sheetName val="1991"/>
      <sheetName val="1990"/>
      <sheetName val="1989"/>
      <sheetName val="1988"/>
      <sheetName val="1987"/>
      <sheetName val="1986"/>
      <sheetName val="1985"/>
    </sheetNames>
    <sheetDataSet>
      <sheetData sheetId="0">
        <row r="10">
          <cell r="A10" t="str">
            <v>JULIO</v>
          </cell>
          <cell r="AR10" t="str">
            <v>JUL</v>
          </cell>
          <cell r="AX10" t="str">
            <v>ENE</v>
          </cell>
        </row>
        <row r="11">
          <cell r="A11" t="str">
            <v>AGOSTO</v>
          </cell>
          <cell r="AR11" t="str">
            <v>AGO</v>
          </cell>
          <cell r="AX11" t="str">
            <v>FEB</v>
          </cell>
        </row>
        <row r="12">
          <cell r="A12" t="str">
            <v>SEPTIEMBRE</v>
          </cell>
          <cell r="AR12" t="str">
            <v>SEP</v>
          </cell>
          <cell r="AX12" t="str">
            <v>MAR</v>
          </cell>
        </row>
        <row r="13">
          <cell r="A13" t="str">
            <v>OCTUBRE</v>
          </cell>
          <cell r="AR13" t="str">
            <v>OCT</v>
          </cell>
          <cell r="AX13" t="str">
            <v>ABR</v>
          </cell>
        </row>
        <row r="14">
          <cell r="A14" t="str">
            <v>NOVIEMBRE</v>
          </cell>
          <cell r="AR14" t="str">
            <v>NOV</v>
          </cell>
          <cell r="AX14" t="str">
            <v>MAY</v>
          </cell>
        </row>
        <row r="15">
          <cell r="A15" t="str">
            <v>DICIEMBRE</v>
          </cell>
          <cell r="AR15" t="str">
            <v>DIC</v>
          </cell>
          <cell r="AX15" t="str">
            <v>JUN</v>
          </cell>
        </row>
        <row r="16">
          <cell r="A16" t="str">
            <v>ENERO</v>
          </cell>
          <cell r="AR16" t="str">
            <v>ENE</v>
          </cell>
          <cell r="AX16" t="str">
            <v>JUL</v>
          </cell>
        </row>
        <row r="17">
          <cell r="A17" t="str">
            <v>FEBRERO</v>
          </cell>
          <cell r="AR17" t="str">
            <v>FEB</v>
          </cell>
          <cell r="AX17" t="str">
            <v>AGO</v>
          </cell>
        </row>
        <row r="18">
          <cell r="A18" t="str">
            <v>MARZO</v>
          </cell>
          <cell r="AR18" t="str">
            <v>MAR</v>
          </cell>
          <cell r="AX18" t="str">
            <v>SEP</v>
          </cell>
        </row>
        <row r="19">
          <cell r="A19" t="str">
            <v>ABRIL</v>
          </cell>
          <cell r="AR19" t="str">
            <v>ABR</v>
          </cell>
          <cell r="AX19" t="str">
            <v>OCT</v>
          </cell>
        </row>
        <row r="20">
          <cell r="A20" t="str">
            <v>MAYO</v>
          </cell>
          <cell r="AR20" t="str">
            <v>MAY</v>
          </cell>
          <cell r="AX20" t="str">
            <v>NOV</v>
          </cell>
        </row>
        <row r="21">
          <cell r="A21" t="str">
            <v>JUNIO</v>
          </cell>
          <cell r="AR21" t="str">
            <v>JUN</v>
          </cell>
          <cell r="AX21" t="str">
            <v>DIC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0"/>
  <sheetViews>
    <sheetView showGridLines="0" tabSelected="1" topLeftCell="J1" zoomScale="78" zoomScaleNormal="78" workbookViewId="0">
      <selection activeCell="BI17" sqref="BI17"/>
    </sheetView>
  </sheetViews>
  <sheetFormatPr baseColWidth="10" defaultRowHeight="12.75" x14ac:dyDescent="0.2"/>
  <cols>
    <col min="1" max="1" width="13.7109375" style="11" customWidth="1"/>
    <col min="2" max="9" width="9.5703125" style="11" customWidth="1"/>
    <col min="10" max="10" width="9.140625" style="11" customWidth="1"/>
    <col min="11" max="11" width="9.5703125" style="11" customWidth="1"/>
    <col min="12" max="12" width="9.140625" style="11" customWidth="1"/>
    <col min="13" max="13" width="9.5703125" style="11" customWidth="1"/>
    <col min="14" max="14" width="9.140625" style="11" customWidth="1"/>
    <col min="15" max="16" width="9.5703125" style="11" customWidth="1"/>
    <col min="17" max="17" width="8.42578125" style="11" customWidth="1"/>
    <col min="18" max="18" width="8.7109375" style="11" customWidth="1"/>
    <col min="19" max="19" width="9.5703125" style="11" customWidth="1"/>
    <col min="20" max="20" width="9.140625" style="11" customWidth="1"/>
    <col min="21" max="22" width="9.5703125" style="11" customWidth="1"/>
    <col min="23" max="23" width="9.140625" style="11" customWidth="1"/>
    <col min="24" max="29" width="9.5703125" style="11" customWidth="1"/>
    <col min="30" max="30" width="9.140625" style="11" customWidth="1"/>
    <col min="31" max="32" width="10.5703125" style="11" customWidth="1"/>
    <col min="33" max="33" width="9.5703125" style="11" customWidth="1"/>
    <col min="34" max="34" width="10.5703125" style="11" customWidth="1"/>
    <col min="35" max="36" width="9.5703125" style="11" bestFit="1" customWidth="1"/>
    <col min="37" max="37" width="10.5703125" style="11" bestFit="1" customWidth="1"/>
    <col min="38" max="38" width="9.5703125" style="11" bestFit="1" customWidth="1"/>
    <col min="39" max="39" width="11" style="11" bestFit="1" customWidth="1"/>
    <col min="40" max="40" width="11" style="11" customWidth="1"/>
    <col min="41" max="41" width="14.28515625" style="11" customWidth="1"/>
    <col min="42" max="42" width="13.85546875" style="11" customWidth="1"/>
    <col min="43" max="43" width="12.140625" style="11" customWidth="1"/>
    <col min="44" max="44" width="18" style="11" customWidth="1"/>
    <col min="45" max="45" width="12.5703125" style="11" bestFit="1" customWidth="1"/>
    <col min="46" max="46" width="12.5703125" style="11" customWidth="1"/>
    <col min="47" max="47" width="9.7109375" style="11" customWidth="1"/>
    <col min="48" max="48" width="15.42578125" style="11" customWidth="1"/>
    <col min="49" max="49" width="15.5703125" style="11" customWidth="1"/>
    <col min="50" max="50" width="14.42578125" style="11" customWidth="1"/>
    <col min="51" max="51" width="13.28515625" style="11" customWidth="1"/>
    <col min="52" max="52" width="11.42578125" style="11"/>
    <col min="53" max="53" width="9.7109375" style="11" customWidth="1"/>
    <col min="54" max="54" width="17" style="11" customWidth="1"/>
    <col min="55" max="55" width="14.7109375" style="11" customWidth="1"/>
    <col min="56" max="56" width="13.7109375" style="11" customWidth="1"/>
    <col min="57" max="57" width="13.5703125" style="11" customWidth="1"/>
    <col min="58" max="16384" width="11.42578125" style="11"/>
  </cols>
  <sheetData>
    <row r="1" spans="1:57" x14ac:dyDescent="0.2">
      <c r="A1" s="15" t="s">
        <v>25</v>
      </c>
      <c r="AT1" s="15" t="s">
        <v>25</v>
      </c>
    </row>
    <row r="2" spans="1:57" x14ac:dyDescent="0.2">
      <c r="A2" s="15" t="s">
        <v>119</v>
      </c>
      <c r="AT2" s="15" t="s">
        <v>108</v>
      </c>
    </row>
    <row r="3" spans="1:57" x14ac:dyDescent="0.2">
      <c r="A3" s="15" t="s">
        <v>148</v>
      </c>
      <c r="AT3" s="15" t="s">
        <v>146</v>
      </c>
    </row>
    <row r="5" spans="1:57" customFormat="1" ht="15.75" x14ac:dyDescent="0.25">
      <c r="A5" s="102" t="s">
        <v>81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</row>
    <row r="6" spans="1:57" customFormat="1" ht="15.75" x14ac:dyDescent="0.25">
      <c r="A6" s="102" t="s">
        <v>152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</row>
    <row r="8" spans="1:57" ht="20.25" customHeight="1" x14ac:dyDescent="0.2">
      <c r="A8" s="99" t="s">
        <v>24</v>
      </c>
      <c r="B8" s="105" t="s">
        <v>86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7"/>
      <c r="AO8" s="97" t="s">
        <v>149</v>
      </c>
      <c r="AP8" s="98" t="s">
        <v>150</v>
      </c>
      <c r="AR8" s="94" t="s">
        <v>154</v>
      </c>
      <c r="AU8" s="96" t="s">
        <v>100</v>
      </c>
      <c r="AV8" s="97"/>
      <c r="AW8" s="97"/>
      <c r="AX8" s="97"/>
      <c r="AY8" s="98"/>
      <c r="BA8" s="99" t="s">
        <v>112</v>
      </c>
      <c r="BB8" s="100"/>
      <c r="BC8" s="100"/>
      <c r="BD8" s="100"/>
      <c r="BE8" s="101"/>
    </row>
    <row r="9" spans="1:57" ht="32.25" customHeight="1" x14ac:dyDescent="0.2">
      <c r="A9" s="103"/>
      <c r="B9" s="32" t="s">
        <v>53</v>
      </c>
      <c r="C9" s="32" t="s">
        <v>54</v>
      </c>
      <c r="D9" s="32" t="s">
        <v>55</v>
      </c>
      <c r="E9" s="32" t="s">
        <v>56</v>
      </c>
      <c r="F9" s="32" t="s">
        <v>57</v>
      </c>
      <c r="G9" s="32" t="s">
        <v>58</v>
      </c>
      <c r="H9" s="32" t="s">
        <v>59</v>
      </c>
      <c r="I9" s="32" t="s">
        <v>60</v>
      </c>
      <c r="J9" s="32" t="s">
        <v>61</v>
      </c>
      <c r="K9" s="32" t="s">
        <v>62</v>
      </c>
      <c r="L9" s="32" t="s">
        <v>63</v>
      </c>
      <c r="M9" s="32" t="s">
        <v>64</v>
      </c>
      <c r="N9" s="32" t="s">
        <v>65</v>
      </c>
      <c r="O9" s="32" t="s">
        <v>66</v>
      </c>
      <c r="P9" s="32" t="s">
        <v>67</v>
      </c>
      <c r="Q9" s="32" t="s">
        <v>68</v>
      </c>
      <c r="R9" s="32" t="s">
        <v>69</v>
      </c>
      <c r="S9" s="33" t="s">
        <v>70</v>
      </c>
      <c r="T9" s="33" t="s">
        <v>71</v>
      </c>
      <c r="U9" s="33" t="s">
        <v>72</v>
      </c>
      <c r="V9" s="33" t="s">
        <v>73</v>
      </c>
      <c r="W9" s="33" t="s">
        <v>74</v>
      </c>
      <c r="X9" s="33" t="s">
        <v>75</v>
      </c>
      <c r="Y9" s="33" t="s">
        <v>76</v>
      </c>
      <c r="Z9" s="33" t="s">
        <v>77</v>
      </c>
      <c r="AA9" s="33" t="s">
        <v>85</v>
      </c>
      <c r="AB9" s="33" t="s">
        <v>104</v>
      </c>
      <c r="AC9" s="33" t="s">
        <v>105</v>
      </c>
      <c r="AD9" s="33" t="s">
        <v>107</v>
      </c>
      <c r="AE9" s="33" t="s">
        <v>114</v>
      </c>
      <c r="AF9" s="33" t="s">
        <v>118</v>
      </c>
      <c r="AG9" s="33" t="s">
        <v>122</v>
      </c>
      <c r="AH9" s="33" t="s">
        <v>124</v>
      </c>
      <c r="AI9" s="33" t="s">
        <v>130</v>
      </c>
      <c r="AJ9" s="33" t="s">
        <v>134</v>
      </c>
      <c r="AK9" s="33" t="s">
        <v>138</v>
      </c>
      <c r="AL9" s="33" t="s">
        <v>141</v>
      </c>
      <c r="AM9" s="33" t="s">
        <v>142</v>
      </c>
      <c r="AN9" s="33" t="s">
        <v>147</v>
      </c>
      <c r="AO9" s="94"/>
      <c r="AP9" s="104"/>
      <c r="AR9" s="95"/>
      <c r="AU9" s="39" t="s">
        <v>98</v>
      </c>
      <c r="AV9" s="19" t="s">
        <v>155</v>
      </c>
      <c r="AW9" s="19" t="s">
        <v>151</v>
      </c>
      <c r="AX9" s="19" t="s">
        <v>99</v>
      </c>
      <c r="AY9" s="77" t="s">
        <v>102</v>
      </c>
      <c r="BA9" s="39" t="s">
        <v>98</v>
      </c>
      <c r="BB9" s="19" t="s">
        <v>155</v>
      </c>
      <c r="BC9" s="19" t="s">
        <v>151</v>
      </c>
      <c r="BD9" s="19" t="s">
        <v>99</v>
      </c>
      <c r="BE9" s="40" t="s">
        <v>102</v>
      </c>
    </row>
    <row r="10" spans="1:57" ht="20.100000000000001" customHeight="1" x14ac:dyDescent="0.2">
      <c r="A10" s="79" t="s">
        <v>12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>
        <v>60.29</v>
      </c>
      <c r="U10" s="44">
        <v>0</v>
      </c>
      <c r="V10" s="44">
        <v>11.5</v>
      </c>
      <c r="W10" s="44">
        <v>0.27</v>
      </c>
      <c r="X10" s="44">
        <v>4</v>
      </c>
      <c r="Y10" s="44">
        <v>14</v>
      </c>
      <c r="Z10" s="80">
        <v>0</v>
      </c>
      <c r="AA10" s="80">
        <v>13.35</v>
      </c>
      <c r="AB10" s="44">
        <v>0</v>
      </c>
      <c r="AC10" s="34">
        <v>9.9600000000000009</v>
      </c>
      <c r="AD10" s="35">
        <v>9.07</v>
      </c>
      <c r="AE10" s="35">
        <v>252.7</v>
      </c>
      <c r="AF10" s="35">
        <v>1.5</v>
      </c>
      <c r="AG10" s="35">
        <v>89.19</v>
      </c>
      <c r="AH10" s="35">
        <v>13.16</v>
      </c>
      <c r="AI10" s="35">
        <v>108.62000000000002</v>
      </c>
      <c r="AJ10" s="35">
        <v>15.079999999999997</v>
      </c>
      <c r="AK10" s="35">
        <v>67.589999999999989</v>
      </c>
      <c r="AL10" s="35">
        <v>14.88</v>
      </c>
      <c r="AM10" s="35">
        <v>2075.2150000000001</v>
      </c>
      <c r="AN10" s="35">
        <v>40.75</v>
      </c>
      <c r="AO10" s="35">
        <f>SUM(B10:AN10)</f>
        <v>2801.125</v>
      </c>
      <c r="AP10" s="35">
        <f>AVERAGE(B10:AN10)</f>
        <v>133.38690476190476</v>
      </c>
      <c r="AQ10" s="81">
        <f>AP10/AP$22</f>
        <v>1.6283381403251087E-3</v>
      </c>
      <c r="AR10" s="35">
        <f>AVERAGE(AJ10:AN10)</f>
        <v>442.70300000000009</v>
      </c>
      <c r="AS10" s="81"/>
      <c r="AT10" s="81"/>
      <c r="AU10" s="41" t="s">
        <v>88</v>
      </c>
      <c r="AV10" s="12">
        <f t="shared" ref="AV10:AV21" si="0">+AR10</f>
        <v>442.70300000000009</v>
      </c>
      <c r="AW10" s="12">
        <f>+AN10</f>
        <v>40.75</v>
      </c>
      <c r="AX10" s="82">
        <f>+AW10-AV10</f>
        <v>-401.95300000000009</v>
      </c>
      <c r="AY10" s="90">
        <f>IF(AW10&gt;0,(AW10-AV10)*100/AV10,0)</f>
        <v>-90.795183226677935</v>
      </c>
      <c r="AZ10" s="17"/>
      <c r="BA10" s="41" t="s">
        <v>94</v>
      </c>
      <c r="BB10" s="12">
        <f t="shared" ref="BB10:BC13" si="1">+AV16</f>
        <v>18726.723960000003</v>
      </c>
      <c r="BC10" s="12">
        <f t="shared" si="1"/>
        <v>33879.620000000003</v>
      </c>
      <c r="BD10" s="44">
        <f>+BC10-BB10</f>
        <v>15152.89604</v>
      </c>
      <c r="BE10" s="92">
        <f t="shared" ref="BE10:BE21" si="2">IF(BC10&gt;0,(BC10-BB10)*100/BB10,0)</f>
        <v>80.915893630761872</v>
      </c>
    </row>
    <row r="11" spans="1:57" ht="20.100000000000001" customHeight="1" x14ac:dyDescent="0.2">
      <c r="A11" s="83" t="s">
        <v>13</v>
      </c>
      <c r="B11" s="45">
        <v>0</v>
      </c>
      <c r="C11" s="45">
        <v>0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>
        <v>21.5</v>
      </c>
      <c r="U11" s="45">
        <v>72.45</v>
      </c>
      <c r="V11" s="45">
        <v>3.2</v>
      </c>
      <c r="W11" s="45">
        <v>0.02</v>
      </c>
      <c r="X11" s="45">
        <v>1</v>
      </c>
      <c r="Y11" s="45">
        <v>41.59</v>
      </c>
      <c r="Z11" s="84">
        <v>0.1</v>
      </c>
      <c r="AA11" s="84">
        <v>0.9</v>
      </c>
      <c r="AB11" s="45">
        <v>8.26</v>
      </c>
      <c r="AC11" s="10">
        <v>0</v>
      </c>
      <c r="AD11" s="36">
        <v>7.3</v>
      </c>
      <c r="AE11" s="36">
        <v>66.015000000000015</v>
      </c>
      <c r="AF11" s="36">
        <v>178.74</v>
      </c>
      <c r="AG11" s="36">
        <v>98.136500000000012</v>
      </c>
      <c r="AH11" s="36">
        <v>60.228400000000001</v>
      </c>
      <c r="AI11" s="36">
        <v>85.073000000000008</v>
      </c>
      <c r="AJ11" s="36">
        <v>95.415999999999997</v>
      </c>
      <c r="AK11" s="36">
        <v>270.33999999999997</v>
      </c>
      <c r="AL11" s="36">
        <v>98.461999999999989</v>
      </c>
      <c r="AM11" s="36">
        <v>163.41</v>
      </c>
      <c r="AN11" s="36">
        <v>21.22</v>
      </c>
      <c r="AO11" s="36">
        <f t="shared" ref="AO10:AO22" si="3">SUM(B11:AN11)</f>
        <v>1293.3609000000001</v>
      </c>
      <c r="AP11" s="36">
        <f t="shared" ref="AP10:AP22" si="4">AVERAGE(B11:AN11)</f>
        <v>56.233082608695661</v>
      </c>
      <c r="AQ11" s="81">
        <f>AP11/AP$22</f>
        <v>6.8647273376076605E-4</v>
      </c>
      <c r="AR11" s="36">
        <f t="shared" ref="AR11:AR21" si="5">AVERAGE(AJ11:AN11)</f>
        <v>129.7696</v>
      </c>
      <c r="AS11" s="81"/>
      <c r="AT11" s="81"/>
      <c r="AU11" s="42" t="s">
        <v>89</v>
      </c>
      <c r="AV11" s="13">
        <f t="shared" si="0"/>
        <v>129.7696</v>
      </c>
      <c r="AW11" s="13">
        <f t="shared" ref="AW10:AW21" si="6">+AN11</f>
        <v>21.22</v>
      </c>
      <c r="AX11" s="85">
        <f>+AW11-AV11</f>
        <v>-108.5496</v>
      </c>
      <c r="AY11" s="70">
        <f t="shared" ref="AY11:AY20" si="7">IF(AW11&gt;0,(AW11-AV11)*100/AV11,0)</f>
        <v>-83.647942199097471</v>
      </c>
      <c r="AZ11" s="17"/>
      <c r="BA11" s="42" t="s">
        <v>95</v>
      </c>
      <c r="BB11" s="13">
        <f t="shared" si="1"/>
        <v>99685.714280000015</v>
      </c>
      <c r="BC11" s="13">
        <f t="shared" si="1"/>
        <v>337498.53</v>
      </c>
      <c r="BD11" s="45">
        <f t="shared" ref="BD11:BD21" si="8">+BC11-BB11</f>
        <v>237812.81572000001</v>
      </c>
      <c r="BE11" s="72">
        <f t="shared" si="2"/>
        <v>238.56258385431713</v>
      </c>
    </row>
    <row r="12" spans="1:57" ht="20.100000000000001" customHeight="1" x14ac:dyDescent="0.2">
      <c r="A12" s="83" t="s">
        <v>14</v>
      </c>
      <c r="B12" s="45">
        <v>0</v>
      </c>
      <c r="C12" s="45">
        <v>0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>
        <v>2.0699999999999998</v>
      </c>
      <c r="U12" s="45">
        <v>176.14</v>
      </c>
      <c r="V12" s="45">
        <v>43.81</v>
      </c>
      <c r="W12" s="45">
        <v>85.58</v>
      </c>
      <c r="X12" s="45">
        <v>47.32</v>
      </c>
      <c r="Y12" s="45">
        <v>337.43</v>
      </c>
      <c r="Z12" s="84">
        <v>109.84</v>
      </c>
      <c r="AA12" s="84">
        <v>267.16000000000003</v>
      </c>
      <c r="AB12" s="45">
        <v>135.35</v>
      </c>
      <c r="AC12" s="10">
        <v>52.38</v>
      </c>
      <c r="AD12" s="36">
        <v>506.57749999999999</v>
      </c>
      <c r="AE12" s="36">
        <v>130.714</v>
      </c>
      <c r="AF12" s="36">
        <v>315.85999999999996</v>
      </c>
      <c r="AG12" s="36">
        <v>218.38999999999996</v>
      </c>
      <c r="AH12" s="36">
        <v>940.35419999999999</v>
      </c>
      <c r="AI12" s="36">
        <v>861.92100000000005</v>
      </c>
      <c r="AJ12" s="36">
        <v>424.90249999999997</v>
      </c>
      <c r="AK12" s="36">
        <v>712.88300000000004</v>
      </c>
      <c r="AL12" s="36">
        <v>340.8845</v>
      </c>
      <c r="AM12" s="36">
        <v>1760.0971000000002</v>
      </c>
      <c r="AN12" s="36">
        <v>917.64</v>
      </c>
      <c r="AO12" s="36">
        <f t="shared" si="3"/>
        <v>8387.3037999999997</v>
      </c>
      <c r="AP12" s="36">
        <f t="shared" si="4"/>
        <v>364.66538260869567</v>
      </c>
      <c r="AQ12" s="81">
        <f>AP12/AP$22</f>
        <v>4.4517005025187179E-3</v>
      </c>
      <c r="AR12" s="36">
        <f t="shared" si="5"/>
        <v>831.28142000000003</v>
      </c>
      <c r="AS12" s="81"/>
      <c r="AT12" s="81"/>
      <c r="AU12" s="42" t="s">
        <v>90</v>
      </c>
      <c r="AV12" s="13">
        <f t="shared" si="0"/>
        <v>831.28142000000003</v>
      </c>
      <c r="AW12" s="13">
        <f t="shared" si="6"/>
        <v>917.64</v>
      </c>
      <c r="AX12" s="85">
        <f t="shared" ref="AX12:AX20" si="9">+AW12-AV12</f>
        <v>86.358579999999961</v>
      </c>
      <c r="AY12" s="69">
        <f>IF(AW12&gt;0,(AW12-AV12)*100/AV12,0)</f>
        <v>10.388609431448614</v>
      </c>
      <c r="AZ12" s="17"/>
      <c r="BA12" s="42" t="s">
        <v>96</v>
      </c>
      <c r="BB12" s="13">
        <f t="shared" si="1"/>
        <v>11090.582220000002</v>
      </c>
      <c r="BC12" s="13">
        <f t="shared" si="1"/>
        <v>9337.69</v>
      </c>
      <c r="BD12" s="45">
        <f t="shared" si="8"/>
        <v>-1752.8922200000015</v>
      </c>
      <c r="BE12" s="71">
        <f t="shared" si="2"/>
        <v>-15.80523172930412</v>
      </c>
    </row>
    <row r="13" spans="1:57" ht="20.100000000000001" customHeight="1" x14ac:dyDescent="0.2">
      <c r="A13" s="83" t="s">
        <v>15</v>
      </c>
      <c r="B13" s="45">
        <v>4.0199999999999996</v>
      </c>
      <c r="C13" s="45">
        <v>189.92</v>
      </c>
      <c r="D13" s="45">
        <v>157.12</v>
      </c>
      <c r="E13" s="45">
        <v>10.1</v>
      </c>
      <c r="F13" s="45">
        <v>392.87</v>
      </c>
      <c r="G13" s="45">
        <v>913.67</v>
      </c>
      <c r="H13" s="45">
        <v>389.08</v>
      </c>
      <c r="I13" s="45">
        <v>297.43</v>
      </c>
      <c r="J13" s="45">
        <v>108.41</v>
      </c>
      <c r="K13" s="45">
        <v>1292.71</v>
      </c>
      <c r="L13" s="45">
        <v>48.52</v>
      </c>
      <c r="M13" s="45">
        <v>95.36</v>
      </c>
      <c r="N13" s="45">
        <v>293.61</v>
      </c>
      <c r="O13" s="45">
        <v>9.8699999999999992</v>
      </c>
      <c r="P13" s="45">
        <v>1655.81</v>
      </c>
      <c r="Q13" s="45">
        <v>623.07000000000005</v>
      </c>
      <c r="R13" s="45">
        <v>54.89</v>
      </c>
      <c r="S13" s="45">
        <v>303.52</v>
      </c>
      <c r="T13" s="45">
        <v>155.81</v>
      </c>
      <c r="U13" s="45">
        <v>338.11</v>
      </c>
      <c r="V13" s="45">
        <v>14.6</v>
      </c>
      <c r="W13" s="45">
        <v>120.86</v>
      </c>
      <c r="X13" s="45">
        <v>71.760000000000005</v>
      </c>
      <c r="Y13" s="45">
        <v>586.49</v>
      </c>
      <c r="Z13" s="84">
        <v>298.04000000000002</v>
      </c>
      <c r="AA13" s="84">
        <v>219.16</v>
      </c>
      <c r="AB13" s="45">
        <v>169.32</v>
      </c>
      <c r="AC13" s="10">
        <v>381.9</v>
      </c>
      <c r="AD13" s="36">
        <v>142.35330000000005</v>
      </c>
      <c r="AE13" s="36">
        <v>818.72040000000004</v>
      </c>
      <c r="AF13" s="36">
        <v>391.86109999999996</v>
      </c>
      <c r="AG13" s="36">
        <v>203.7818</v>
      </c>
      <c r="AH13" s="36">
        <v>1187.7181000000003</v>
      </c>
      <c r="AI13" s="36">
        <v>382.91</v>
      </c>
      <c r="AJ13" s="36">
        <v>189.48900000000003</v>
      </c>
      <c r="AK13" s="36">
        <v>686.09590000000014</v>
      </c>
      <c r="AL13" s="36">
        <v>1102.0549999999998</v>
      </c>
      <c r="AM13" s="36">
        <v>826.78100000000006</v>
      </c>
      <c r="AN13" s="36">
        <v>4725.42</v>
      </c>
      <c r="AO13" s="36">
        <f t="shared" si="3"/>
        <v>19853.215600000003</v>
      </c>
      <c r="AP13" s="36">
        <f t="shared" si="4"/>
        <v>509.05681025641036</v>
      </c>
      <c r="AQ13" s="81">
        <f>AP13/AP$22</f>
        <v>6.21437779977254E-3</v>
      </c>
      <c r="AR13" s="36">
        <f t="shared" si="5"/>
        <v>1505.9681800000001</v>
      </c>
      <c r="AS13" s="81"/>
      <c r="AT13" s="81"/>
      <c r="AU13" s="42" t="s">
        <v>91</v>
      </c>
      <c r="AV13" s="13">
        <f t="shared" si="0"/>
        <v>1505.9681800000001</v>
      </c>
      <c r="AW13" s="13">
        <f t="shared" si="6"/>
        <v>4725.42</v>
      </c>
      <c r="AX13" s="85">
        <f t="shared" si="9"/>
        <v>3219.4518200000002</v>
      </c>
      <c r="AY13" s="69">
        <f>IF(AW13&gt;0,(AW13-AV13)*100/AV13,0)</f>
        <v>213.77953815730689</v>
      </c>
      <c r="AZ13" s="17"/>
      <c r="BA13" s="42" t="s">
        <v>97</v>
      </c>
      <c r="BB13" s="13">
        <f t="shared" si="1"/>
        <v>2520.7098599999999</v>
      </c>
      <c r="BC13" s="13">
        <f t="shared" si="1"/>
        <v>2020.59</v>
      </c>
      <c r="BD13" s="45">
        <f t="shared" si="8"/>
        <v>-500.11986000000002</v>
      </c>
      <c r="BE13" s="71">
        <f t="shared" si="2"/>
        <v>-19.840437328237375</v>
      </c>
    </row>
    <row r="14" spans="1:57" ht="20.100000000000001" customHeight="1" x14ac:dyDescent="0.2">
      <c r="A14" s="83" t="s">
        <v>16</v>
      </c>
      <c r="B14" s="45">
        <v>637.48</v>
      </c>
      <c r="C14" s="45">
        <v>883.23</v>
      </c>
      <c r="D14" s="45">
        <v>270.08</v>
      </c>
      <c r="E14" s="45">
        <v>1216.0899999999999</v>
      </c>
      <c r="F14" s="45">
        <v>945.58</v>
      </c>
      <c r="G14" s="45">
        <v>1230.8800000000001</v>
      </c>
      <c r="H14" s="45">
        <v>822.22</v>
      </c>
      <c r="I14" s="45">
        <v>270.88</v>
      </c>
      <c r="J14" s="45">
        <v>2623.98</v>
      </c>
      <c r="K14" s="45">
        <v>4469.71</v>
      </c>
      <c r="L14" s="45">
        <v>1264.27</v>
      </c>
      <c r="M14" s="45">
        <v>1382.79</v>
      </c>
      <c r="N14" s="45">
        <v>2150.79</v>
      </c>
      <c r="O14" s="45">
        <v>167.58</v>
      </c>
      <c r="P14" s="45">
        <v>1502.89</v>
      </c>
      <c r="Q14" s="45">
        <v>1374.87</v>
      </c>
      <c r="R14" s="45">
        <v>428.48</v>
      </c>
      <c r="S14" s="45">
        <v>1856.25</v>
      </c>
      <c r="T14" s="45">
        <v>1753.52</v>
      </c>
      <c r="U14" s="45">
        <v>2185.9499999999998</v>
      </c>
      <c r="V14" s="45">
        <v>502.68</v>
      </c>
      <c r="W14" s="45">
        <v>1273.4100000000001</v>
      </c>
      <c r="X14" s="45">
        <v>537.46</v>
      </c>
      <c r="Y14" s="45">
        <v>1379.85</v>
      </c>
      <c r="Z14" s="84">
        <v>1548.55</v>
      </c>
      <c r="AA14" s="84">
        <v>910.85</v>
      </c>
      <c r="AB14" s="45">
        <v>790.56</v>
      </c>
      <c r="AC14" s="10">
        <v>1246.27</v>
      </c>
      <c r="AD14" s="36">
        <v>1156.3712999999998</v>
      </c>
      <c r="AE14" s="36">
        <v>2363.6215000000002</v>
      </c>
      <c r="AF14" s="36">
        <v>937.71469999999977</v>
      </c>
      <c r="AG14" s="36">
        <v>856.67200000000014</v>
      </c>
      <c r="AH14" s="36">
        <v>27698.063299999998</v>
      </c>
      <c r="AI14" s="36">
        <v>2309.5348999999978</v>
      </c>
      <c r="AJ14" s="36">
        <v>1636.8970000000002</v>
      </c>
      <c r="AK14" s="36">
        <v>6604.1172999999999</v>
      </c>
      <c r="AL14" s="36">
        <v>1936.0499</v>
      </c>
      <c r="AM14" s="36">
        <v>2126.4968999999996</v>
      </c>
      <c r="AN14" s="36">
        <v>2081.7199999999998</v>
      </c>
      <c r="AO14" s="36">
        <f t="shared" si="3"/>
        <v>85334.408799999976</v>
      </c>
      <c r="AP14" s="36">
        <f t="shared" si="4"/>
        <v>2188.0617641025633</v>
      </c>
      <c r="AQ14" s="81">
        <f t="shared" ref="AQ14:AQ20" si="10">AP14/AP$22</f>
        <v>2.6711051060334737E-2</v>
      </c>
      <c r="AR14" s="36">
        <f>AVERAGE(AJ14:AN14)</f>
        <v>2877.0562199999999</v>
      </c>
      <c r="AS14" s="81"/>
      <c r="AT14" s="81"/>
      <c r="AU14" s="42" t="s">
        <v>92</v>
      </c>
      <c r="AV14" s="13">
        <f t="shared" si="0"/>
        <v>2877.0562199999999</v>
      </c>
      <c r="AW14" s="13">
        <f t="shared" si="6"/>
        <v>2081.7199999999998</v>
      </c>
      <c r="AX14" s="85">
        <f t="shared" si="9"/>
        <v>-795.33622000000014</v>
      </c>
      <c r="AY14" s="70">
        <f t="shared" si="7"/>
        <v>-27.644097271064108</v>
      </c>
      <c r="AZ14" s="17"/>
      <c r="BA14" s="42" t="s">
        <v>101</v>
      </c>
      <c r="BB14" s="13">
        <f>+AV20</f>
        <v>587.84577999999988</v>
      </c>
      <c r="BC14" s="13">
        <f t="shared" ref="BC14:BC15" si="11">+AW20</f>
        <v>460.16</v>
      </c>
      <c r="BD14" s="45">
        <f t="shared" si="8"/>
        <v>-127.68577999999985</v>
      </c>
      <c r="BE14" s="71">
        <f t="shared" si="2"/>
        <v>-21.720965658714071</v>
      </c>
    </row>
    <row r="15" spans="1:57" ht="20.100000000000001" customHeight="1" x14ac:dyDescent="0.2">
      <c r="A15" s="83" t="s">
        <v>17</v>
      </c>
      <c r="B15" s="45">
        <v>3813.6100000000079</v>
      </c>
      <c r="C15" s="45">
        <v>10132.530000000001</v>
      </c>
      <c r="D15" s="45">
        <v>2919.65</v>
      </c>
      <c r="E15" s="45">
        <v>2746.26</v>
      </c>
      <c r="F15" s="45">
        <v>8306.7000000000007</v>
      </c>
      <c r="G15" s="45">
        <v>1418.23</v>
      </c>
      <c r="H15" s="45">
        <v>7647.1299999999937</v>
      </c>
      <c r="I15" s="45">
        <v>2013.16</v>
      </c>
      <c r="J15" s="45">
        <v>4080.15</v>
      </c>
      <c r="K15" s="45">
        <v>7116.39</v>
      </c>
      <c r="L15" s="45">
        <v>5483.05</v>
      </c>
      <c r="M15" s="45">
        <v>14220.56</v>
      </c>
      <c r="N15" s="45">
        <v>1433.22</v>
      </c>
      <c r="O15" s="45">
        <v>1064.82</v>
      </c>
      <c r="P15" s="45">
        <v>6052.3199999999943</v>
      </c>
      <c r="Q15" s="45">
        <v>2808.5</v>
      </c>
      <c r="R15" s="45">
        <v>1636.02</v>
      </c>
      <c r="S15" s="45">
        <v>9904.0899999999947</v>
      </c>
      <c r="T15" s="45">
        <v>2895.94</v>
      </c>
      <c r="U15" s="45">
        <v>11561.64</v>
      </c>
      <c r="V15" s="45">
        <v>8928.84</v>
      </c>
      <c r="W15" s="45">
        <v>3368.62</v>
      </c>
      <c r="X15" s="45">
        <v>4814.84</v>
      </c>
      <c r="Y15" s="45">
        <v>2825.42</v>
      </c>
      <c r="Z15" s="84">
        <v>7099.93</v>
      </c>
      <c r="AA15" s="84">
        <v>16522</v>
      </c>
      <c r="AB15" s="45">
        <v>12354.47</v>
      </c>
      <c r="AC15" s="10">
        <v>49543.709999999701</v>
      </c>
      <c r="AD15" s="36">
        <v>2000.5986999999989</v>
      </c>
      <c r="AE15" s="36">
        <v>19854.011000000017</v>
      </c>
      <c r="AF15" s="36">
        <v>3572.5665999999965</v>
      </c>
      <c r="AG15" s="36">
        <v>3429.6140999999993</v>
      </c>
      <c r="AH15" s="36">
        <v>34911.908799999997</v>
      </c>
      <c r="AI15" s="36">
        <v>5036.0771000000259</v>
      </c>
      <c r="AJ15" s="36">
        <v>2389.1690000000003</v>
      </c>
      <c r="AK15" s="36">
        <v>9074.9372000000003</v>
      </c>
      <c r="AL15" s="36">
        <v>2650.893399999999</v>
      </c>
      <c r="AM15" s="36">
        <v>27990.842099999987</v>
      </c>
      <c r="AN15" s="36">
        <v>38023.019999999997</v>
      </c>
      <c r="AO15" s="36">
        <f>SUM(B15:AN15)</f>
        <v>361645.43799999979</v>
      </c>
      <c r="AP15" s="36">
        <f t="shared" si="4"/>
        <v>9272.9599487179439</v>
      </c>
      <c r="AQ15" s="81">
        <f t="shared" si="10"/>
        <v>0.11320087519203764</v>
      </c>
      <c r="AR15" s="36">
        <f t="shared" si="5"/>
        <v>16025.772339999996</v>
      </c>
      <c r="AS15" s="81"/>
      <c r="AT15" s="81"/>
      <c r="AU15" s="42" t="s">
        <v>93</v>
      </c>
      <c r="AV15" s="13">
        <f t="shared" si="0"/>
        <v>16025.772339999996</v>
      </c>
      <c r="AW15" s="13">
        <f t="shared" si="6"/>
        <v>38023.019999999997</v>
      </c>
      <c r="AX15" s="85">
        <f t="shared" si="9"/>
        <v>21997.247660000001</v>
      </c>
      <c r="AY15" s="69">
        <f t="shared" si="7"/>
        <v>137.26170067382856</v>
      </c>
      <c r="AZ15" s="17"/>
      <c r="BA15" s="42" t="s">
        <v>87</v>
      </c>
      <c r="BB15" s="13">
        <f>+AV21</f>
        <v>59.241000000000007</v>
      </c>
      <c r="BC15" s="13">
        <f t="shared" si="11"/>
        <v>96.66</v>
      </c>
      <c r="BD15" s="45">
        <f t="shared" si="8"/>
        <v>37.41899999999999</v>
      </c>
      <c r="BE15" s="72">
        <f t="shared" si="2"/>
        <v>63.164024915176967</v>
      </c>
    </row>
    <row r="16" spans="1:57" ht="20.100000000000001" customHeight="1" x14ac:dyDescent="0.2">
      <c r="A16" s="83" t="s">
        <v>18</v>
      </c>
      <c r="B16" s="45">
        <v>6693.79</v>
      </c>
      <c r="C16" s="45">
        <v>33304</v>
      </c>
      <c r="D16" s="45">
        <v>16804.54</v>
      </c>
      <c r="E16" s="45">
        <v>21785.279999999999</v>
      </c>
      <c r="F16" s="45">
        <v>52680.43</v>
      </c>
      <c r="G16" s="45">
        <v>7533.05</v>
      </c>
      <c r="H16" s="45">
        <v>6161.16</v>
      </c>
      <c r="I16" s="45">
        <v>5271.9299999999912</v>
      </c>
      <c r="J16" s="45">
        <v>16763.32</v>
      </c>
      <c r="K16" s="45">
        <v>22839.52</v>
      </c>
      <c r="L16" s="45">
        <v>5607.39</v>
      </c>
      <c r="M16" s="45">
        <v>12061.27</v>
      </c>
      <c r="N16" s="45">
        <v>8026.6200000000135</v>
      </c>
      <c r="O16" s="45">
        <v>11187.01</v>
      </c>
      <c r="P16" s="45">
        <v>34812.6</v>
      </c>
      <c r="Q16" s="45">
        <v>7151.48</v>
      </c>
      <c r="R16" s="45">
        <v>2823.67</v>
      </c>
      <c r="S16" s="45">
        <v>30785.239999999903</v>
      </c>
      <c r="T16" s="45">
        <v>19250.05</v>
      </c>
      <c r="U16" s="45">
        <v>14381.96</v>
      </c>
      <c r="V16" s="45">
        <v>20412.400000000001</v>
      </c>
      <c r="W16" s="45">
        <v>5039.78</v>
      </c>
      <c r="X16" s="45">
        <v>31864.06</v>
      </c>
      <c r="Y16" s="45">
        <v>11505</v>
      </c>
      <c r="Z16" s="84">
        <v>32205.79</v>
      </c>
      <c r="AA16" s="84">
        <v>26158.57</v>
      </c>
      <c r="AB16" s="45">
        <v>9791.06</v>
      </c>
      <c r="AC16" s="10">
        <v>19529.560000000078</v>
      </c>
      <c r="AD16" s="36">
        <v>3983.1188000000279</v>
      </c>
      <c r="AE16" s="36">
        <v>68285.27820000003</v>
      </c>
      <c r="AF16" s="36">
        <v>36359.330299999987</v>
      </c>
      <c r="AG16" s="36">
        <v>6870.6252999999961</v>
      </c>
      <c r="AH16" s="36">
        <v>493213.68549999985</v>
      </c>
      <c r="AI16" s="36">
        <v>13814.934700000036</v>
      </c>
      <c r="AJ16" s="36">
        <v>9573.6297999999988</v>
      </c>
      <c r="AK16" s="36">
        <v>21223.749200000017</v>
      </c>
      <c r="AL16" s="36">
        <v>18691.716199999999</v>
      </c>
      <c r="AM16" s="36">
        <v>10264.904599999998</v>
      </c>
      <c r="AN16" s="36">
        <v>33879.620000000003</v>
      </c>
      <c r="AO16" s="36">
        <f t="shared" si="3"/>
        <v>1208591.1226000001</v>
      </c>
      <c r="AP16" s="36">
        <f t="shared" si="4"/>
        <v>30989.515964102568</v>
      </c>
      <c r="AQ16" s="81">
        <f t="shared" si="10"/>
        <v>0.37830858197538597</v>
      </c>
      <c r="AR16" s="36">
        <f t="shared" si="5"/>
        <v>18726.723960000003</v>
      </c>
      <c r="AS16" s="81"/>
      <c r="AT16" s="81"/>
      <c r="AU16" s="42" t="s">
        <v>94</v>
      </c>
      <c r="AV16" s="13">
        <f t="shared" si="0"/>
        <v>18726.723960000003</v>
      </c>
      <c r="AW16" s="13">
        <f t="shared" si="6"/>
        <v>33879.620000000003</v>
      </c>
      <c r="AX16" s="85">
        <f t="shared" si="9"/>
        <v>15152.89604</v>
      </c>
      <c r="AY16" s="69">
        <f>IF(AW16&gt;0,(AW16-AV16)*100/AV16,0)</f>
        <v>80.915893630761872</v>
      </c>
      <c r="AZ16" s="17"/>
      <c r="BA16" s="42" t="s">
        <v>88</v>
      </c>
      <c r="BB16" s="13">
        <f>+AV10</f>
        <v>442.70300000000009</v>
      </c>
      <c r="BC16" s="13">
        <f t="shared" ref="BC16:BC21" si="12">+AW10</f>
        <v>40.75</v>
      </c>
      <c r="BD16" s="45">
        <f t="shared" si="8"/>
        <v>-401.95300000000009</v>
      </c>
      <c r="BE16" s="71">
        <f t="shared" si="2"/>
        <v>-90.795183226677935</v>
      </c>
    </row>
    <row r="17" spans="1:57" ht="20.100000000000001" customHeight="1" x14ac:dyDescent="0.2">
      <c r="A17" s="83" t="s">
        <v>19</v>
      </c>
      <c r="B17" s="45">
        <v>7729.74</v>
      </c>
      <c r="C17" s="45">
        <v>10258.780000000001</v>
      </c>
      <c r="D17" s="45">
        <v>32173.13</v>
      </c>
      <c r="E17" s="45">
        <v>23136.1</v>
      </c>
      <c r="F17" s="45">
        <v>12607.64</v>
      </c>
      <c r="G17" s="45">
        <v>7044.37</v>
      </c>
      <c r="H17" s="45">
        <v>29757.56</v>
      </c>
      <c r="I17" s="45">
        <v>12963.42</v>
      </c>
      <c r="J17" s="45">
        <v>19491.110000000084</v>
      </c>
      <c r="K17" s="45">
        <v>14520.63</v>
      </c>
      <c r="L17" s="45">
        <v>4893.0599999999922</v>
      </c>
      <c r="M17" s="45">
        <v>7776.89</v>
      </c>
      <c r="N17" s="45">
        <v>6275.03</v>
      </c>
      <c r="O17" s="45">
        <v>73889.100000000006</v>
      </c>
      <c r="P17" s="45">
        <v>51765.119999999915</v>
      </c>
      <c r="Q17" s="45">
        <v>1812.93</v>
      </c>
      <c r="R17" s="45">
        <v>2438.5100000000002</v>
      </c>
      <c r="S17" s="45">
        <v>45908.849999999846</v>
      </c>
      <c r="T17" s="45">
        <v>8782.4699999999921</v>
      </c>
      <c r="U17" s="45">
        <v>18445.580000000002</v>
      </c>
      <c r="V17" s="45">
        <v>29227.91</v>
      </c>
      <c r="W17" s="45">
        <v>5317.47</v>
      </c>
      <c r="X17" s="45">
        <v>2652.42</v>
      </c>
      <c r="Y17" s="45">
        <v>17422.2</v>
      </c>
      <c r="Z17" s="84">
        <v>10266.11</v>
      </c>
      <c r="AA17" s="84">
        <v>3752.34</v>
      </c>
      <c r="AB17" s="45">
        <v>16838.96</v>
      </c>
      <c r="AC17" s="10">
        <v>14884.500000000051</v>
      </c>
      <c r="AD17" s="36">
        <v>4280.1020000000281</v>
      </c>
      <c r="AE17" s="36">
        <v>4050.7724999999987</v>
      </c>
      <c r="AF17" s="36">
        <v>54841.624400000022</v>
      </c>
      <c r="AG17" s="36">
        <v>17176.267700000022</v>
      </c>
      <c r="AH17" s="36">
        <v>7954.4758999999995</v>
      </c>
      <c r="AI17" s="36">
        <v>10246.479900000031</v>
      </c>
      <c r="AJ17" s="36">
        <v>50525.687899999997</v>
      </c>
      <c r="AK17" s="36">
        <v>39072.744199999986</v>
      </c>
      <c r="AL17" s="36">
        <v>4873.9691999999995</v>
      </c>
      <c r="AM17" s="36">
        <v>66457.640100000077</v>
      </c>
      <c r="AN17" s="36">
        <v>337498.53</v>
      </c>
      <c r="AO17" s="36">
        <f t="shared" si="3"/>
        <v>1089010.2238</v>
      </c>
      <c r="AP17" s="36">
        <f>AVERAGE(B17:AN17)</f>
        <v>27923.339071794871</v>
      </c>
      <c r="AQ17" s="81">
        <f t="shared" si="10"/>
        <v>0.34087782527824073</v>
      </c>
      <c r="AR17" s="36">
        <f t="shared" si="5"/>
        <v>99685.714280000015</v>
      </c>
      <c r="AS17" s="81"/>
      <c r="AT17" s="81"/>
      <c r="AU17" s="42" t="s">
        <v>95</v>
      </c>
      <c r="AV17" s="13">
        <f t="shared" si="0"/>
        <v>99685.714280000015</v>
      </c>
      <c r="AW17" s="13">
        <f t="shared" si="6"/>
        <v>337498.53</v>
      </c>
      <c r="AX17" s="85">
        <f t="shared" si="9"/>
        <v>237812.81572000001</v>
      </c>
      <c r="AY17" s="69">
        <f>IF(AW17&gt;0,(AW17-AV17)*100/AV17,0)</f>
        <v>238.56258385431713</v>
      </c>
      <c r="AZ17" s="17"/>
      <c r="BA17" s="42" t="s">
        <v>89</v>
      </c>
      <c r="BB17" s="13">
        <f>+AV11</f>
        <v>129.7696</v>
      </c>
      <c r="BC17" s="13">
        <f t="shared" si="12"/>
        <v>21.22</v>
      </c>
      <c r="BD17" s="45">
        <f t="shared" si="8"/>
        <v>-108.5496</v>
      </c>
      <c r="BE17" s="71">
        <f t="shared" si="2"/>
        <v>-83.647942199097471</v>
      </c>
    </row>
    <row r="18" spans="1:57" ht="20.100000000000001" customHeight="1" x14ac:dyDescent="0.2">
      <c r="A18" s="83" t="s">
        <v>20</v>
      </c>
      <c r="B18" s="45">
        <v>4833.07</v>
      </c>
      <c r="C18" s="45">
        <v>7100.69</v>
      </c>
      <c r="D18" s="45">
        <v>42035.95</v>
      </c>
      <c r="E18" s="45">
        <v>18779.86</v>
      </c>
      <c r="F18" s="45">
        <v>9915.85</v>
      </c>
      <c r="G18" s="45">
        <v>4240.8999999999996</v>
      </c>
      <c r="H18" s="45">
        <v>3627.01</v>
      </c>
      <c r="I18" s="45">
        <v>3090.72</v>
      </c>
      <c r="J18" s="45">
        <v>4514.4399999999996</v>
      </c>
      <c r="K18" s="45">
        <v>12162.86</v>
      </c>
      <c r="L18" s="45">
        <v>7331.4700000000148</v>
      </c>
      <c r="M18" s="45">
        <v>3083.52</v>
      </c>
      <c r="N18" s="45">
        <v>5164.43</v>
      </c>
      <c r="O18" s="45">
        <v>3622.11</v>
      </c>
      <c r="P18" s="45">
        <v>2247.0700000000002</v>
      </c>
      <c r="Q18" s="45">
        <v>2722.95</v>
      </c>
      <c r="R18" s="45">
        <v>3136.43</v>
      </c>
      <c r="S18" s="45">
        <v>904.61</v>
      </c>
      <c r="T18" s="45">
        <v>5530.2099999999946</v>
      </c>
      <c r="U18" s="45">
        <v>3309.19</v>
      </c>
      <c r="V18" s="45">
        <v>3316.49</v>
      </c>
      <c r="W18" s="45">
        <v>2439.2800000000002</v>
      </c>
      <c r="X18" s="45">
        <v>2492.1999999999998</v>
      </c>
      <c r="Y18" s="45">
        <v>6774.37</v>
      </c>
      <c r="Z18" s="84">
        <v>10191.459999999999</v>
      </c>
      <c r="AA18" s="84">
        <v>2764.77</v>
      </c>
      <c r="AB18" s="45">
        <v>4696.57</v>
      </c>
      <c r="AC18" s="10">
        <v>3301.3800000000183</v>
      </c>
      <c r="AD18" s="36">
        <v>3651.9975000000327</v>
      </c>
      <c r="AE18" s="36">
        <v>7768.2172999999975</v>
      </c>
      <c r="AF18" s="36">
        <v>30084.765300000006</v>
      </c>
      <c r="AG18" s="36">
        <v>12182.648200000007</v>
      </c>
      <c r="AH18" s="36">
        <v>3491.9384999999988</v>
      </c>
      <c r="AI18" s="36">
        <v>5996.9432000000161</v>
      </c>
      <c r="AJ18" s="36">
        <v>12256.075500000004</v>
      </c>
      <c r="AK18" s="36">
        <v>16611.173199999994</v>
      </c>
      <c r="AL18" s="36">
        <v>4348.1376</v>
      </c>
      <c r="AM18" s="36">
        <v>12899.834800000013</v>
      </c>
      <c r="AN18" s="36">
        <v>9337.69</v>
      </c>
      <c r="AO18" s="36">
        <f t="shared" si="3"/>
        <v>301959.28110000002</v>
      </c>
      <c r="AP18" s="36">
        <f t="shared" si="4"/>
        <v>7742.5456692307698</v>
      </c>
      <c r="AQ18" s="81">
        <f t="shared" si="10"/>
        <v>9.4518142083900789E-2</v>
      </c>
      <c r="AR18" s="36">
        <f t="shared" si="5"/>
        <v>11090.582220000002</v>
      </c>
      <c r="AS18" s="81"/>
      <c r="AT18" s="81"/>
      <c r="AU18" s="42" t="s">
        <v>96</v>
      </c>
      <c r="AV18" s="13">
        <f t="shared" si="0"/>
        <v>11090.582220000002</v>
      </c>
      <c r="AW18" s="13">
        <f t="shared" si="6"/>
        <v>9337.69</v>
      </c>
      <c r="AX18" s="85">
        <f t="shared" si="9"/>
        <v>-1752.8922200000015</v>
      </c>
      <c r="AY18" s="70">
        <f t="shared" si="7"/>
        <v>-15.80523172930412</v>
      </c>
      <c r="AZ18" s="17"/>
      <c r="BA18" s="42" t="s">
        <v>90</v>
      </c>
      <c r="BB18" s="13">
        <f>+AV12</f>
        <v>831.28142000000003</v>
      </c>
      <c r="BC18" s="13">
        <f t="shared" si="12"/>
        <v>917.64</v>
      </c>
      <c r="BD18" s="45">
        <f t="shared" si="8"/>
        <v>86.358579999999961</v>
      </c>
      <c r="BE18" s="72">
        <f t="shared" si="2"/>
        <v>10.388609431448614</v>
      </c>
    </row>
    <row r="19" spans="1:57" ht="20.100000000000001" customHeight="1" x14ac:dyDescent="0.2">
      <c r="A19" s="83" t="s">
        <v>21</v>
      </c>
      <c r="B19" s="45">
        <v>3353.77</v>
      </c>
      <c r="C19" s="45">
        <v>490.78</v>
      </c>
      <c r="D19" s="45">
        <v>2694.05</v>
      </c>
      <c r="E19" s="45">
        <v>16960.259999999998</v>
      </c>
      <c r="F19" s="45">
        <v>3012.65</v>
      </c>
      <c r="G19" s="45">
        <v>153.99</v>
      </c>
      <c r="H19" s="45">
        <v>893.38</v>
      </c>
      <c r="I19" s="45">
        <v>311.33999999999997</v>
      </c>
      <c r="J19" s="45">
        <v>2398.36</v>
      </c>
      <c r="K19" s="45">
        <v>3203.94</v>
      </c>
      <c r="L19" s="45">
        <v>1545.06</v>
      </c>
      <c r="M19" s="45">
        <v>848.37</v>
      </c>
      <c r="N19" s="45">
        <v>18553.830000000002</v>
      </c>
      <c r="O19" s="45">
        <v>934.99</v>
      </c>
      <c r="P19" s="45">
        <v>3545.27</v>
      </c>
      <c r="Q19" s="45">
        <v>674.27</v>
      </c>
      <c r="R19" s="45">
        <v>342.21</v>
      </c>
      <c r="S19" s="45">
        <v>392.96</v>
      </c>
      <c r="T19" s="45">
        <v>2995.14</v>
      </c>
      <c r="U19" s="45">
        <v>85.44</v>
      </c>
      <c r="V19" s="45">
        <v>2814</v>
      </c>
      <c r="W19" s="45">
        <v>788.44</v>
      </c>
      <c r="X19" s="45">
        <v>551.66</v>
      </c>
      <c r="Y19" s="45">
        <v>1015.81</v>
      </c>
      <c r="Z19" s="84">
        <v>2494.2199999999998</v>
      </c>
      <c r="AA19" s="84">
        <v>7168.96</v>
      </c>
      <c r="AB19" s="45">
        <v>1214.73</v>
      </c>
      <c r="AC19" s="10">
        <v>1006.46</v>
      </c>
      <c r="AD19" s="36">
        <v>1083.9932999999992</v>
      </c>
      <c r="AE19" s="36">
        <v>2326.7239999999997</v>
      </c>
      <c r="AF19" s="36">
        <v>1191.5530999999994</v>
      </c>
      <c r="AG19" s="36">
        <v>754.48130000000015</v>
      </c>
      <c r="AH19" s="36">
        <v>617.90250000000003</v>
      </c>
      <c r="AI19" s="36">
        <v>424.56929999999926</v>
      </c>
      <c r="AJ19" s="36">
        <v>2693.0663000000009</v>
      </c>
      <c r="AK19" s="36">
        <v>5811.4322000000002</v>
      </c>
      <c r="AL19" s="36">
        <v>1420.6373999999992</v>
      </c>
      <c r="AM19" s="36">
        <v>657.82339999999999</v>
      </c>
      <c r="AN19" s="36">
        <v>2020.59</v>
      </c>
      <c r="AO19" s="36">
        <f t="shared" si="3"/>
        <v>99447.112800000003</v>
      </c>
      <c r="AP19" s="36">
        <f t="shared" si="4"/>
        <v>2549.9259692307692</v>
      </c>
      <c r="AQ19" s="81">
        <f t="shared" si="10"/>
        <v>3.1128555821244165E-2</v>
      </c>
      <c r="AR19" s="36">
        <f>AVERAGE(AJ19:AN19)</f>
        <v>2520.7098599999999</v>
      </c>
      <c r="AS19" s="81"/>
      <c r="AT19" s="81"/>
      <c r="AU19" s="42" t="s">
        <v>97</v>
      </c>
      <c r="AV19" s="13">
        <f t="shared" si="0"/>
        <v>2520.7098599999999</v>
      </c>
      <c r="AW19" s="13">
        <f t="shared" si="6"/>
        <v>2020.59</v>
      </c>
      <c r="AX19" s="85">
        <f t="shared" si="9"/>
        <v>-500.11986000000002</v>
      </c>
      <c r="AY19" s="70">
        <f t="shared" si="7"/>
        <v>-19.840437328237375</v>
      </c>
      <c r="AZ19" s="17"/>
      <c r="BA19" s="42" t="s">
        <v>91</v>
      </c>
      <c r="BB19" s="13">
        <f t="shared" ref="BB19:BB21" si="13">+AV13</f>
        <v>1505.9681800000001</v>
      </c>
      <c r="BC19" s="13">
        <f>+AW13</f>
        <v>4725.42</v>
      </c>
      <c r="BD19" s="45">
        <f t="shared" si="8"/>
        <v>3219.4518200000002</v>
      </c>
      <c r="BE19" s="72">
        <f t="shared" si="2"/>
        <v>213.77953815730689</v>
      </c>
    </row>
    <row r="20" spans="1:57" ht="20.100000000000001" customHeight="1" x14ac:dyDescent="0.2">
      <c r="A20" s="83" t="s">
        <v>22</v>
      </c>
      <c r="B20" s="45">
        <v>413.7</v>
      </c>
      <c r="C20" s="45">
        <v>0</v>
      </c>
      <c r="D20" s="45">
        <v>0</v>
      </c>
      <c r="E20" s="45">
        <v>266.41000000000003</v>
      </c>
      <c r="F20" s="45">
        <v>200.5</v>
      </c>
      <c r="G20" s="45">
        <v>3010.15</v>
      </c>
      <c r="H20" s="45">
        <v>976.1</v>
      </c>
      <c r="I20" s="45">
        <v>5.25</v>
      </c>
      <c r="J20" s="45">
        <v>0.82</v>
      </c>
      <c r="K20" s="45">
        <v>0.01</v>
      </c>
      <c r="L20" s="45">
        <v>1</v>
      </c>
      <c r="M20" s="45">
        <v>612.80999999999995</v>
      </c>
      <c r="N20" s="45">
        <v>1693.57</v>
      </c>
      <c r="O20" s="45">
        <v>12.04</v>
      </c>
      <c r="P20" s="45">
        <v>109.67</v>
      </c>
      <c r="Q20" s="45">
        <v>14.52</v>
      </c>
      <c r="R20" s="45">
        <v>60.31</v>
      </c>
      <c r="S20" s="45">
        <v>13.53</v>
      </c>
      <c r="T20" s="45">
        <v>540.72</v>
      </c>
      <c r="U20" s="45">
        <v>128.33000000000001</v>
      </c>
      <c r="V20" s="45">
        <v>24.53</v>
      </c>
      <c r="W20" s="45">
        <v>888.45</v>
      </c>
      <c r="X20" s="45">
        <v>295.60000000000002</v>
      </c>
      <c r="Y20" s="45">
        <v>118.65</v>
      </c>
      <c r="Z20" s="84">
        <v>8.07</v>
      </c>
      <c r="AA20" s="84">
        <v>585.76</v>
      </c>
      <c r="AB20" s="45">
        <v>1003.02</v>
      </c>
      <c r="AC20" s="10">
        <v>171.1</v>
      </c>
      <c r="AD20" s="36">
        <v>54.519999999999996</v>
      </c>
      <c r="AE20" s="36">
        <v>63.92</v>
      </c>
      <c r="AF20" s="36">
        <v>216.73999999999998</v>
      </c>
      <c r="AG20" s="36">
        <v>48.58</v>
      </c>
      <c r="AH20" s="36">
        <v>77.539000000000016</v>
      </c>
      <c r="AI20" s="36">
        <v>230.65699999999995</v>
      </c>
      <c r="AJ20" s="36">
        <v>231.08499999999995</v>
      </c>
      <c r="AK20" s="36">
        <v>2024.1479999999995</v>
      </c>
      <c r="AL20" s="36">
        <v>123.5089</v>
      </c>
      <c r="AM20" s="36">
        <v>100.327</v>
      </c>
      <c r="AN20" s="36">
        <v>460.16</v>
      </c>
      <c r="AO20" s="36">
        <f t="shared" si="3"/>
        <v>14785.804899999999</v>
      </c>
      <c r="AP20" s="36">
        <f t="shared" si="4"/>
        <v>379.12320256410254</v>
      </c>
      <c r="AQ20" s="81">
        <f t="shared" si="10"/>
        <v>4.6281962364992405E-3</v>
      </c>
      <c r="AR20" s="36">
        <f t="shared" si="5"/>
        <v>587.84577999999988</v>
      </c>
      <c r="AS20" s="81"/>
      <c r="AT20" s="81"/>
      <c r="AU20" s="42" t="s">
        <v>101</v>
      </c>
      <c r="AV20" s="13">
        <f t="shared" si="0"/>
        <v>587.84577999999988</v>
      </c>
      <c r="AW20" s="13">
        <f t="shared" si="6"/>
        <v>460.16</v>
      </c>
      <c r="AX20" s="85">
        <f t="shared" si="9"/>
        <v>-127.68577999999985</v>
      </c>
      <c r="AY20" s="70">
        <f t="shared" si="7"/>
        <v>-21.720965658714071</v>
      </c>
      <c r="AZ20" s="17"/>
      <c r="BA20" s="42" t="s">
        <v>92</v>
      </c>
      <c r="BB20" s="13">
        <f t="shared" si="13"/>
        <v>2877.0562199999999</v>
      </c>
      <c r="BC20" s="13">
        <f t="shared" si="12"/>
        <v>2081.7199999999998</v>
      </c>
      <c r="BD20" s="45">
        <f t="shared" si="8"/>
        <v>-795.33622000000014</v>
      </c>
      <c r="BE20" s="71">
        <f t="shared" si="2"/>
        <v>-27.644097271064108</v>
      </c>
    </row>
    <row r="21" spans="1:57" ht="20.100000000000001" customHeight="1" x14ac:dyDescent="0.2">
      <c r="A21" s="86" t="s">
        <v>23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>
        <v>0.01</v>
      </c>
      <c r="U21" s="46">
        <v>2.5</v>
      </c>
      <c r="V21" s="46">
        <v>0.12</v>
      </c>
      <c r="W21" s="46">
        <v>0.03</v>
      </c>
      <c r="X21" s="46">
        <v>51.78</v>
      </c>
      <c r="Y21" s="46">
        <v>15.8</v>
      </c>
      <c r="Z21" s="87">
        <v>0.41</v>
      </c>
      <c r="AA21" s="87">
        <v>0.3</v>
      </c>
      <c r="AB21" s="46">
        <v>33.159999999999997</v>
      </c>
      <c r="AC21" s="37">
        <v>152.15</v>
      </c>
      <c r="AD21" s="38">
        <v>233.4</v>
      </c>
      <c r="AE21" s="38">
        <v>11.549999999999999</v>
      </c>
      <c r="AF21" s="38">
        <v>562.15</v>
      </c>
      <c r="AG21" s="38">
        <v>168.32</v>
      </c>
      <c r="AH21" s="38">
        <v>30.419999999999998</v>
      </c>
      <c r="AI21" s="38">
        <v>56.2836</v>
      </c>
      <c r="AJ21" s="38">
        <v>33.69</v>
      </c>
      <c r="AK21" s="38">
        <v>132.45500000000001</v>
      </c>
      <c r="AL21" s="38">
        <v>21.689999999999998</v>
      </c>
      <c r="AM21" s="38">
        <v>11.71</v>
      </c>
      <c r="AN21" s="38">
        <v>96.66</v>
      </c>
      <c r="AO21" s="38">
        <f t="shared" si="3"/>
        <v>1614.5886</v>
      </c>
      <c r="AP21" s="38">
        <f t="shared" si="4"/>
        <v>76.885171428571425</v>
      </c>
      <c r="AQ21" s="81">
        <f>AP21/AP$22</f>
        <v>9.3858581759618761E-4</v>
      </c>
      <c r="AR21" s="38">
        <f t="shared" si="5"/>
        <v>59.241000000000007</v>
      </c>
      <c r="AS21" s="81"/>
      <c r="AT21" s="81"/>
      <c r="AU21" s="43" t="s">
        <v>87</v>
      </c>
      <c r="AV21" s="14">
        <f t="shared" si="0"/>
        <v>59.241000000000007</v>
      </c>
      <c r="AW21" s="14">
        <f t="shared" si="6"/>
        <v>96.66</v>
      </c>
      <c r="AX21" s="88">
        <f>+AW21-AV21</f>
        <v>37.41899999999999</v>
      </c>
      <c r="AY21" s="91">
        <f>IF(AW21&gt;0,(AW21-AV21)*100/AV21,0)</f>
        <v>63.164024915176967</v>
      </c>
      <c r="AZ21" s="17"/>
      <c r="BA21" s="43" t="s">
        <v>93</v>
      </c>
      <c r="BB21" s="14">
        <f t="shared" si="13"/>
        <v>16025.772339999996</v>
      </c>
      <c r="BC21" s="14">
        <f t="shared" si="12"/>
        <v>38023.019999999997</v>
      </c>
      <c r="BD21" s="46">
        <f t="shared" si="8"/>
        <v>21997.247660000001</v>
      </c>
      <c r="BE21" s="93">
        <f t="shared" si="2"/>
        <v>137.26170067382856</v>
      </c>
    </row>
    <row r="22" spans="1:57" ht="15" x14ac:dyDescent="0.25">
      <c r="A22" s="60" t="s">
        <v>0</v>
      </c>
      <c r="B22" s="61">
        <f>SUM(B10:B21)</f>
        <v>27479.180000000008</v>
      </c>
      <c r="C22" s="61">
        <f t="shared" ref="C22:AD22" si="14">SUM(C10:C21)</f>
        <v>62359.93</v>
      </c>
      <c r="D22" s="61">
        <f t="shared" si="14"/>
        <v>97054.52</v>
      </c>
      <c r="E22" s="61">
        <f t="shared" si="14"/>
        <v>84900.36</v>
      </c>
      <c r="F22" s="61">
        <f t="shared" si="14"/>
        <v>88062.22</v>
      </c>
      <c r="G22" s="61">
        <f t="shared" si="14"/>
        <v>25545.24</v>
      </c>
      <c r="H22" s="61">
        <f t="shared" si="14"/>
        <v>50273.639999999992</v>
      </c>
      <c r="I22" s="61">
        <f t="shared" si="14"/>
        <v>24224.129999999994</v>
      </c>
      <c r="J22" s="61">
        <f t="shared" si="14"/>
        <v>49980.590000000091</v>
      </c>
      <c r="K22" s="61">
        <f t="shared" si="14"/>
        <v>65605.76999999999</v>
      </c>
      <c r="L22" s="61">
        <f t="shared" si="14"/>
        <v>26173.820000000011</v>
      </c>
      <c r="M22" s="61">
        <f t="shared" si="14"/>
        <v>40081.57</v>
      </c>
      <c r="N22" s="61">
        <f t="shared" si="14"/>
        <v>43591.100000000013</v>
      </c>
      <c r="O22" s="61">
        <f t="shared" si="14"/>
        <v>90887.52</v>
      </c>
      <c r="P22" s="61">
        <f t="shared" si="14"/>
        <v>101690.74999999991</v>
      </c>
      <c r="Q22" s="61">
        <f t="shared" si="14"/>
        <v>17182.59</v>
      </c>
      <c r="R22" s="61">
        <f t="shared" si="14"/>
        <v>10920.519999999999</v>
      </c>
      <c r="S22" s="61">
        <f t="shared" si="14"/>
        <v>90069.049999999756</v>
      </c>
      <c r="T22" s="61">
        <f t="shared" si="14"/>
        <v>41987.729999999989</v>
      </c>
      <c r="U22" s="61">
        <f t="shared" si="14"/>
        <v>50687.290000000008</v>
      </c>
      <c r="V22" s="61">
        <f t="shared" si="14"/>
        <v>65300.08</v>
      </c>
      <c r="W22" s="61">
        <f t="shared" si="14"/>
        <v>19322.21</v>
      </c>
      <c r="X22" s="61">
        <f t="shared" si="14"/>
        <v>43384.1</v>
      </c>
      <c r="Y22" s="61">
        <f t="shared" si="14"/>
        <v>42036.61</v>
      </c>
      <c r="Z22" s="61">
        <f t="shared" si="14"/>
        <v>64222.520000000004</v>
      </c>
      <c r="AA22" s="61">
        <f t="shared" si="14"/>
        <v>58364.12</v>
      </c>
      <c r="AB22" s="61">
        <f t="shared" si="14"/>
        <v>47035.46</v>
      </c>
      <c r="AC22" s="61">
        <f>SUM(AC10:AC21)</f>
        <v>90279.36999999985</v>
      </c>
      <c r="AD22" s="61">
        <f t="shared" si="14"/>
        <v>17109.402400000086</v>
      </c>
      <c r="AE22" s="61">
        <f t="shared" ref="AE22:AJ22" si="15">SUM(AE10:AE21)</f>
        <v>105992.24390000004</v>
      </c>
      <c r="AF22" s="61">
        <f t="shared" si="15"/>
        <v>128654.40550000002</v>
      </c>
      <c r="AG22" s="61">
        <f t="shared" si="15"/>
        <v>42096.706900000027</v>
      </c>
      <c r="AH22" s="61">
        <f t="shared" si="15"/>
        <v>570197.39419999986</v>
      </c>
      <c r="AI22" s="61">
        <f t="shared" si="15"/>
        <v>39554.00370000011</v>
      </c>
      <c r="AJ22" s="76">
        <f t="shared" si="15"/>
        <v>80064.188000000009</v>
      </c>
      <c r="AK22" s="76">
        <f>SUM(AK10:AK21)</f>
        <v>102291.66519999999</v>
      </c>
      <c r="AL22" s="76">
        <f>SUM(AL10:AL21)</f>
        <v>35622.884100000003</v>
      </c>
      <c r="AM22" s="76">
        <f>SUM(AM10:AM21)</f>
        <v>125335.08200000008</v>
      </c>
      <c r="AN22" s="76">
        <f>SUM(AN10:AN21)</f>
        <v>429103.02</v>
      </c>
      <c r="AO22" s="78">
        <f t="shared" si="3"/>
        <v>3194722.9859000007</v>
      </c>
      <c r="AP22" s="78">
        <f t="shared" si="4"/>
        <v>81915.973997435911</v>
      </c>
      <c r="AQ22" s="81">
        <f>AP22/AP$22</f>
        <v>1</v>
      </c>
      <c r="AR22" s="78">
        <f>AVERAGE(AJ22:AN22)</f>
        <v>154483.36786000003</v>
      </c>
      <c r="AS22" s="81"/>
      <c r="AT22" s="81"/>
      <c r="AU22" s="81"/>
      <c r="AV22" s="18"/>
      <c r="AW22" s="18"/>
      <c r="AX22" s="18"/>
      <c r="AY22" s="89"/>
      <c r="BB22" s="17"/>
      <c r="BC22" s="18"/>
      <c r="BD22" s="17"/>
      <c r="BE22" s="89"/>
    </row>
    <row r="23" spans="1:57" x14ac:dyDescent="0.2">
      <c r="B23" s="11" t="s">
        <v>79</v>
      </c>
      <c r="C23" s="11" t="s">
        <v>79</v>
      </c>
    </row>
    <row r="24" spans="1:57" x14ac:dyDescent="0.2">
      <c r="AM24"/>
      <c r="AN24"/>
      <c r="AO24" s="17"/>
    </row>
    <row r="25" spans="1:57" x14ac:dyDescent="0.2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/>
      <c r="AN25"/>
    </row>
    <row r="26" spans="1:57" x14ac:dyDescent="0.2">
      <c r="AM26"/>
      <c r="AN26"/>
      <c r="AP26" s="17"/>
    </row>
    <row r="27" spans="1:57" x14ac:dyDescent="0.2">
      <c r="AA27"/>
      <c r="AB27"/>
      <c r="AC27"/>
      <c r="AM27"/>
      <c r="AN27"/>
    </row>
    <row r="28" spans="1:57" x14ac:dyDescent="0.2">
      <c r="AA28"/>
      <c r="AB28"/>
      <c r="AC28"/>
      <c r="AD28" s="75"/>
      <c r="AE28" s="75"/>
      <c r="AF28" s="75"/>
      <c r="AG28"/>
      <c r="AH28"/>
      <c r="AI28"/>
      <c r="AJ28"/>
      <c r="AK28"/>
      <c r="AL28"/>
      <c r="AM28"/>
      <c r="AN28"/>
    </row>
    <row r="29" spans="1:57" x14ac:dyDescent="0.2">
      <c r="AA29"/>
      <c r="AB29"/>
      <c r="AC29"/>
      <c r="AD29" s="75"/>
      <c r="AE29" s="75"/>
      <c r="AF29" s="75"/>
      <c r="AG29"/>
      <c r="AH29"/>
      <c r="AI29"/>
      <c r="AJ29"/>
      <c r="AK29"/>
      <c r="AL29"/>
      <c r="AM29"/>
      <c r="AN29"/>
    </row>
    <row r="30" spans="1:57" x14ac:dyDescent="0.2">
      <c r="AA30"/>
      <c r="AB30"/>
      <c r="AC30"/>
      <c r="AD30" s="75"/>
      <c r="AE30" s="75"/>
      <c r="AF30" s="75"/>
      <c r="AG30"/>
      <c r="AH30"/>
      <c r="AI30"/>
      <c r="AJ30"/>
      <c r="AK30"/>
      <c r="AL30"/>
      <c r="AM30"/>
      <c r="AN30"/>
    </row>
    <row r="31" spans="1:57" x14ac:dyDescent="0.2">
      <c r="AA31"/>
      <c r="AB31"/>
      <c r="AC31"/>
      <c r="AD31" s="75"/>
      <c r="AE31" s="75"/>
      <c r="AF31" s="75"/>
      <c r="AG31"/>
      <c r="AH31"/>
      <c r="AI31"/>
      <c r="AJ31"/>
      <c r="AK31"/>
      <c r="AL31"/>
      <c r="AM31"/>
      <c r="AN31"/>
    </row>
    <row r="32" spans="1:57" x14ac:dyDescent="0.2">
      <c r="AA32"/>
      <c r="AB32"/>
      <c r="AC32"/>
      <c r="AD32" s="75"/>
      <c r="AE32" s="75"/>
      <c r="AF32" s="75"/>
      <c r="AG32"/>
      <c r="AH32"/>
      <c r="AI32"/>
      <c r="AJ32"/>
      <c r="AK32"/>
      <c r="AL32"/>
      <c r="AM32"/>
      <c r="AN32"/>
    </row>
    <row r="33" spans="27:40" x14ac:dyDescent="0.2">
      <c r="AA33"/>
      <c r="AB33"/>
      <c r="AC33"/>
      <c r="AD33" s="75"/>
      <c r="AE33" s="75"/>
      <c r="AF33" s="75"/>
      <c r="AG33"/>
      <c r="AH33"/>
      <c r="AI33"/>
      <c r="AJ33"/>
      <c r="AK33"/>
      <c r="AL33"/>
      <c r="AM33"/>
      <c r="AN33"/>
    </row>
    <row r="34" spans="27:40" x14ac:dyDescent="0.2">
      <c r="AA34"/>
      <c r="AB34"/>
      <c r="AC34"/>
      <c r="AD34" s="75"/>
      <c r="AE34" s="75"/>
      <c r="AF34" s="75"/>
      <c r="AG34"/>
      <c r="AH34"/>
      <c r="AI34"/>
      <c r="AJ34"/>
      <c r="AK34"/>
      <c r="AL34"/>
      <c r="AM34"/>
      <c r="AN34"/>
    </row>
    <row r="35" spans="27:40" x14ac:dyDescent="0.2">
      <c r="AA35"/>
      <c r="AB35"/>
      <c r="AC35"/>
      <c r="AD35" s="75"/>
      <c r="AE35" s="75"/>
      <c r="AF35" s="75"/>
      <c r="AG35"/>
      <c r="AH35"/>
      <c r="AI35"/>
      <c r="AJ35"/>
      <c r="AK35"/>
      <c r="AL35"/>
      <c r="AM35"/>
      <c r="AN35"/>
    </row>
    <row r="36" spans="27:40" x14ac:dyDescent="0.2">
      <c r="AA36"/>
      <c r="AB36"/>
      <c r="AC36"/>
      <c r="AD36" s="75"/>
      <c r="AE36" s="75"/>
      <c r="AF36" s="75"/>
      <c r="AG36"/>
      <c r="AH36"/>
      <c r="AI36"/>
      <c r="AJ36"/>
      <c r="AK36"/>
      <c r="AL36"/>
      <c r="AM36"/>
      <c r="AN36"/>
    </row>
    <row r="37" spans="27:40" x14ac:dyDescent="0.2">
      <c r="AA37"/>
      <c r="AB37"/>
      <c r="AC37"/>
      <c r="AD37" s="75"/>
      <c r="AE37" s="75"/>
      <c r="AF37" s="75"/>
      <c r="AG37"/>
      <c r="AH37"/>
      <c r="AI37"/>
      <c r="AJ37"/>
      <c r="AK37"/>
      <c r="AL37"/>
      <c r="AM37"/>
      <c r="AN37"/>
    </row>
    <row r="38" spans="27:40" x14ac:dyDescent="0.2">
      <c r="AB38"/>
      <c r="AC38"/>
      <c r="AD38" s="75"/>
      <c r="AE38" s="75"/>
      <c r="AF38" s="75"/>
      <c r="AG38"/>
      <c r="AH38"/>
      <c r="AI38"/>
      <c r="AJ38"/>
      <c r="AK38"/>
      <c r="AL38"/>
      <c r="AM38"/>
      <c r="AN38"/>
    </row>
    <row r="39" spans="27:40" x14ac:dyDescent="0.2">
      <c r="AD39" s="75"/>
      <c r="AE39" s="75"/>
      <c r="AF39" s="75"/>
    </row>
    <row r="40" spans="27:40" x14ac:dyDescent="0.2">
      <c r="AD40" s="75"/>
      <c r="AE40" s="75"/>
      <c r="AF40" s="75"/>
    </row>
  </sheetData>
  <mergeCells count="9">
    <mergeCell ref="AR8:AR9"/>
    <mergeCell ref="AU8:AY8"/>
    <mergeCell ref="BA8:BE8"/>
    <mergeCell ref="A5:AP5"/>
    <mergeCell ref="A6:AP6"/>
    <mergeCell ref="A8:A9"/>
    <mergeCell ref="AO8:AO9"/>
    <mergeCell ref="AP8:AP9"/>
    <mergeCell ref="B8:AN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M9" sqref="M9"/>
    </sheetView>
  </sheetViews>
  <sheetFormatPr baseColWidth="10" defaultRowHeight="12.75" x14ac:dyDescent="0.2"/>
  <cols>
    <col min="1" max="1" width="12.7109375" customWidth="1"/>
    <col min="2" max="2" width="5.42578125" customWidth="1"/>
    <col min="3" max="3" width="5.5703125" bestFit="1" customWidth="1"/>
    <col min="4" max="5" width="7.140625" bestFit="1" customWidth="1"/>
    <col min="6" max="8" width="8.140625" bestFit="1" customWidth="1"/>
    <col min="9" max="9" width="8" customWidth="1"/>
    <col min="10" max="10" width="7.85546875" customWidth="1"/>
    <col min="11" max="11" width="7.140625" bestFit="1" customWidth="1"/>
    <col min="12" max="12" width="8" customWidth="1"/>
    <col min="13" max="13" width="7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" x14ac:dyDescent="0.2">
      <c r="A3" s="15" t="s">
        <v>120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121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18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13"/>
    </row>
    <row r="10" spans="1:15" x14ac:dyDescent="0.2">
      <c r="A10" s="21" t="s">
        <v>12</v>
      </c>
      <c r="B10" s="62"/>
      <c r="C10" s="63"/>
      <c r="D10" s="63">
        <v>66.45</v>
      </c>
      <c r="E10" s="63">
        <v>0.1</v>
      </c>
      <c r="F10" s="63">
        <v>2.5</v>
      </c>
      <c r="G10" s="63">
        <v>20.05</v>
      </c>
      <c r="H10" s="63">
        <v>0.09</v>
      </c>
      <c r="I10" s="63"/>
      <c r="J10" s="63"/>
      <c r="K10" s="63"/>
      <c r="L10" s="63"/>
      <c r="M10" s="63"/>
      <c r="N10" s="63">
        <f>SUM(B10:M10)</f>
        <v>89.19</v>
      </c>
      <c r="O10" s="25">
        <f>+N10/$N$22</f>
        <v>2.1186930419965925E-3</v>
      </c>
    </row>
    <row r="11" spans="1:15" x14ac:dyDescent="0.2">
      <c r="A11" s="6" t="s">
        <v>13</v>
      </c>
      <c r="B11" s="64"/>
      <c r="C11" s="65"/>
      <c r="D11" s="65">
        <v>89.68</v>
      </c>
      <c r="E11" s="65">
        <v>0.1</v>
      </c>
      <c r="F11" s="65">
        <v>2.5</v>
      </c>
      <c r="G11" s="65">
        <v>1.4</v>
      </c>
      <c r="H11" s="65">
        <v>3.6499999999999998E-2</v>
      </c>
      <c r="I11" s="65"/>
      <c r="J11" s="65"/>
      <c r="K11" s="65"/>
      <c r="L11" s="65">
        <v>4.42</v>
      </c>
      <c r="M11" s="65"/>
      <c r="N11" s="65">
        <f t="shared" ref="N11:N21" si="0">SUM(B11:M11)</f>
        <v>98.136500000000012</v>
      </c>
      <c r="O11" s="26">
        <f t="shared" ref="O11:O21" si="1">+N11/$N$22</f>
        <v>2.3312156039454941E-3</v>
      </c>
    </row>
    <row r="12" spans="1:15" x14ac:dyDescent="0.2">
      <c r="A12" s="6" t="s">
        <v>14</v>
      </c>
      <c r="B12" s="64"/>
      <c r="C12" s="65">
        <v>16.100000000000001</v>
      </c>
      <c r="D12" s="65">
        <v>174.48999999999998</v>
      </c>
      <c r="E12" s="65">
        <v>4</v>
      </c>
      <c r="F12" s="65">
        <v>12.2</v>
      </c>
      <c r="G12" s="65">
        <v>2.5</v>
      </c>
      <c r="H12" s="65">
        <v>2.2800000000000002</v>
      </c>
      <c r="I12" s="65">
        <v>0.81</v>
      </c>
      <c r="J12" s="65">
        <v>0.5</v>
      </c>
      <c r="K12" s="65"/>
      <c r="L12" s="65"/>
      <c r="M12" s="65">
        <v>5.51</v>
      </c>
      <c r="N12" s="65">
        <f t="shared" si="0"/>
        <v>218.38999999999996</v>
      </c>
      <c r="O12" s="26">
        <f t="shared" si="1"/>
        <v>5.1878167220723815E-3</v>
      </c>
    </row>
    <row r="13" spans="1:15" x14ac:dyDescent="0.2">
      <c r="A13" s="6" t="s">
        <v>15</v>
      </c>
      <c r="B13" s="64"/>
      <c r="C13" s="65">
        <v>20</v>
      </c>
      <c r="D13" s="65">
        <v>4.7299999999999995</v>
      </c>
      <c r="E13" s="65"/>
      <c r="F13" s="65"/>
      <c r="G13" s="65">
        <v>9.98</v>
      </c>
      <c r="H13" s="65">
        <v>148.48360000000002</v>
      </c>
      <c r="I13" s="65">
        <v>0.56999999999999995</v>
      </c>
      <c r="J13" s="65">
        <v>1.1000000000000001</v>
      </c>
      <c r="K13" s="65">
        <v>7.6</v>
      </c>
      <c r="L13" s="65">
        <v>10.818199999999999</v>
      </c>
      <c r="M13" s="65">
        <v>0.5</v>
      </c>
      <c r="N13" s="65">
        <f t="shared" si="0"/>
        <v>203.7818</v>
      </c>
      <c r="O13" s="26">
        <f t="shared" si="1"/>
        <v>4.8408014547095101E-3</v>
      </c>
    </row>
    <row r="14" spans="1:15" x14ac:dyDescent="0.2">
      <c r="A14" s="6" t="s">
        <v>16</v>
      </c>
      <c r="B14" s="64">
        <v>4.0599999999999996</v>
      </c>
      <c r="C14" s="65">
        <v>4.3</v>
      </c>
      <c r="D14" s="65">
        <v>56.640000000000008</v>
      </c>
      <c r="E14" s="65">
        <v>72.09</v>
      </c>
      <c r="F14" s="65">
        <v>15.25</v>
      </c>
      <c r="G14" s="65">
        <v>46.694999999999986</v>
      </c>
      <c r="H14" s="65">
        <v>390.75200000000018</v>
      </c>
      <c r="I14" s="65">
        <v>49.088999999999999</v>
      </c>
      <c r="J14" s="65">
        <v>31.5</v>
      </c>
      <c r="K14" s="65">
        <v>27.760000000000005</v>
      </c>
      <c r="L14" s="65">
        <v>158.39600000000002</v>
      </c>
      <c r="M14" s="65">
        <v>0.14000000000000001</v>
      </c>
      <c r="N14" s="65">
        <f t="shared" si="0"/>
        <v>856.67200000000014</v>
      </c>
      <c r="O14" s="26">
        <f t="shared" si="1"/>
        <v>2.0350095365773126E-2</v>
      </c>
    </row>
    <row r="15" spans="1:15" x14ac:dyDescent="0.2">
      <c r="A15" s="6" t="s">
        <v>17</v>
      </c>
      <c r="B15" s="64">
        <v>51.56</v>
      </c>
      <c r="C15" s="65">
        <v>37.390900000000009</v>
      </c>
      <c r="D15" s="65">
        <v>276.42000000000013</v>
      </c>
      <c r="E15" s="65">
        <v>1459.94</v>
      </c>
      <c r="F15" s="65">
        <v>540.05999999999995</v>
      </c>
      <c r="G15" s="65">
        <v>587.50700000000006</v>
      </c>
      <c r="H15" s="65">
        <v>321.81929999999977</v>
      </c>
      <c r="I15" s="65">
        <v>99.197100000000049</v>
      </c>
      <c r="J15" s="65">
        <v>22.465</v>
      </c>
      <c r="K15" s="65">
        <v>19.580000000000002</v>
      </c>
      <c r="L15" s="65">
        <v>13.6548</v>
      </c>
      <c r="M15" s="65">
        <v>0.02</v>
      </c>
      <c r="N15" s="65">
        <f t="shared" si="0"/>
        <v>3429.6140999999993</v>
      </c>
      <c r="O15" s="26">
        <f t="shared" si="1"/>
        <v>8.1469890463094566E-2</v>
      </c>
    </row>
    <row r="16" spans="1:15" x14ac:dyDescent="0.2">
      <c r="A16" s="6" t="s">
        <v>18</v>
      </c>
      <c r="B16" s="64">
        <v>12.41</v>
      </c>
      <c r="C16" s="65">
        <v>21.414599999999997</v>
      </c>
      <c r="D16" s="65">
        <v>1164.0899999999999</v>
      </c>
      <c r="E16" s="65">
        <v>355.97</v>
      </c>
      <c r="F16" s="65">
        <v>1030.6199999999997</v>
      </c>
      <c r="G16" s="65">
        <v>517.58359999999971</v>
      </c>
      <c r="H16" s="65">
        <v>1862.5109999999975</v>
      </c>
      <c r="I16" s="65">
        <v>1299.5147000000002</v>
      </c>
      <c r="J16" s="65">
        <v>116.87129999999998</v>
      </c>
      <c r="K16" s="65">
        <v>159.31</v>
      </c>
      <c r="L16" s="65">
        <v>201.8501</v>
      </c>
      <c r="M16" s="65">
        <v>128.47999999999996</v>
      </c>
      <c r="N16" s="65">
        <f t="shared" si="0"/>
        <v>6870.6252999999961</v>
      </c>
      <c r="O16" s="26">
        <f t="shared" si="1"/>
        <v>0.16321051706778497</v>
      </c>
    </row>
    <row r="17" spans="1:15" x14ac:dyDescent="0.2">
      <c r="A17" s="6" t="s">
        <v>19</v>
      </c>
      <c r="B17" s="64">
        <v>32.15</v>
      </c>
      <c r="C17" s="65">
        <v>85.2958</v>
      </c>
      <c r="D17" s="65">
        <v>1429.09</v>
      </c>
      <c r="E17" s="65">
        <v>529.62</v>
      </c>
      <c r="F17" s="65">
        <v>1616.3699999999994</v>
      </c>
      <c r="G17" s="65">
        <v>765.17009999999914</v>
      </c>
      <c r="H17" s="65">
        <v>2622.0969999999988</v>
      </c>
      <c r="I17" s="65">
        <v>7114.4414000000224</v>
      </c>
      <c r="J17" s="65">
        <v>350.19250000000017</v>
      </c>
      <c r="K17" s="65">
        <v>315.67999999999989</v>
      </c>
      <c r="L17" s="65">
        <v>2311.3608999999997</v>
      </c>
      <c r="M17" s="65">
        <v>4.8</v>
      </c>
      <c r="N17" s="65">
        <f t="shared" si="0"/>
        <v>17176.267700000022</v>
      </c>
      <c r="O17" s="26">
        <f t="shared" si="1"/>
        <v>0.40801927193027088</v>
      </c>
    </row>
    <row r="18" spans="1:15" x14ac:dyDescent="0.2">
      <c r="A18" s="6" t="s">
        <v>20</v>
      </c>
      <c r="B18" s="64">
        <v>0.70000000000000007</v>
      </c>
      <c r="C18" s="65">
        <v>3.53</v>
      </c>
      <c r="D18" s="65">
        <v>859.05999999999983</v>
      </c>
      <c r="E18" s="65">
        <v>249.25999999999996</v>
      </c>
      <c r="F18" s="65">
        <v>376.89000000000004</v>
      </c>
      <c r="G18" s="65">
        <v>366.71699999999981</v>
      </c>
      <c r="H18" s="65">
        <v>2509.3603999999991</v>
      </c>
      <c r="I18" s="65">
        <v>3484.875600000008</v>
      </c>
      <c r="J18" s="65">
        <v>495.85</v>
      </c>
      <c r="K18" s="65">
        <v>1834.0951999999997</v>
      </c>
      <c r="L18" s="65">
        <v>2001.8</v>
      </c>
      <c r="M18" s="65">
        <v>0.51</v>
      </c>
      <c r="N18" s="65">
        <f t="shared" si="0"/>
        <v>12182.648200000007</v>
      </c>
      <c r="O18" s="26">
        <f t="shared" si="1"/>
        <v>0.28939670337966505</v>
      </c>
    </row>
    <row r="19" spans="1:15" x14ac:dyDescent="0.2">
      <c r="A19" s="6" t="s">
        <v>21</v>
      </c>
      <c r="B19" s="64">
        <v>1.9100000000000001</v>
      </c>
      <c r="C19" s="65">
        <v>0.95</v>
      </c>
      <c r="D19" s="65">
        <v>11.775</v>
      </c>
      <c r="E19" s="65">
        <v>1.2000000000000002</v>
      </c>
      <c r="F19" s="65">
        <v>11.55</v>
      </c>
      <c r="G19" s="65">
        <v>63.863000000000007</v>
      </c>
      <c r="H19" s="65">
        <v>388.61530000000016</v>
      </c>
      <c r="I19" s="65">
        <v>181.82999999999993</v>
      </c>
      <c r="J19" s="65">
        <v>58.7</v>
      </c>
      <c r="K19" s="65">
        <v>33.22</v>
      </c>
      <c r="L19" s="65">
        <v>0.85799999999999998</v>
      </c>
      <c r="M19" s="65">
        <v>0.01</v>
      </c>
      <c r="N19" s="65">
        <f t="shared" si="0"/>
        <v>754.48130000000015</v>
      </c>
      <c r="O19" s="26">
        <f t="shared" si="1"/>
        <v>1.7922572941210271E-2</v>
      </c>
    </row>
    <row r="20" spans="1:15" x14ac:dyDescent="0.2">
      <c r="A20" s="6" t="s">
        <v>22</v>
      </c>
      <c r="B20" s="64">
        <v>0.25</v>
      </c>
      <c r="C20" s="65"/>
      <c r="D20" s="65">
        <v>0.12999999999999998</v>
      </c>
      <c r="E20" s="65">
        <v>3.6</v>
      </c>
      <c r="F20" s="65"/>
      <c r="G20" s="65"/>
      <c r="H20" s="65">
        <v>0.02</v>
      </c>
      <c r="I20" s="65">
        <v>0.41</v>
      </c>
      <c r="J20" s="65">
        <v>16.100000000000001</v>
      </c>
      <c r="K20" s="65">
        <v>28.07</v>
      </c>
      <c r="L20" s="65"/>
      <c r="M20" s="65"/>
      <c r="N20" s="65">
        <f t="shared" si="0"/>
        <v>48.58</v>
      </c>
      <c r="O20" s="26">
        <f t="shared" si="1"/>
        <v>1.1540095075702932E-3</v>
      </c>
    </row>
    <row r="21" spans="1:15" x14ac:dyDescent="0.2">
      <c r="A21" s="27" t="s">
        <v>23</v>
      </c>
      <c r="B21" s="66">
        <v>0.56000000000000005</v>
      </c>
      <c r="C21" s="66"/>
      <c r="D21" s="66">
        <v>0.15</v>
      </c>
      <c r="E21" s="66">
        <v>12.8</v>
      </c>
      <c r="F21" s="66"/>
      <c r="G21" s="66"/>
      <c r="H21" s="66"/>
      <c r="I21" s="66">
        <v>0.4</v>
      </c>
      <c r="J21" s="66"/>
      <c r="K21" s="66"/>
      <c r="L21" s="66">
        <v>154.41</v>
      </c>
      <c r="M21" s="66"/>
      <c r="N21" s="68">
        <f t="shared" si="0"/>
        <v>168.32</v>
      </c>
      <c r="O21" s="31">
        <f t="shared" si="1"/>
        <v>3.9984125219067884E-3</v>
      </c>
    </row>
    <row r="22" spans="1:15" ht="15" x14ac:dyDescent="0.25">
      <c r="A22" s="50" t="s">
        <v>0</v>
      </c>
      <c r="B22" s="67">
        <f>SUM(B10:B21)</f>
        <v>103.60000000000001</v>
      </c>
      <c r="C22" s="67">
        <f t="shared" ref="C22:N22" si="2">SUM(C10:C21)</f>
        <v>188.9813</v>
      </c>
      <c r="D22" s="67">
        <f t="shared" si="2"/>
        <v>4132.704999999999</v>
      </c>
      <c r="E22" s="67">
        <f t="shared" si="2"/>
        <v>2688.68</v>
      </c>
      <c r="F22" s="67">
        <f t="shared" si="2"/>
        <v>3607.9399999999991</v>
      </c>
      <c r="G22" s="67">
        <f t="shared" si="2"/>
        <v>2381.4656999999984</v>
      </c>
      <c r="H22" s="67">
        <f t="shared" si="2"/>
        <v>8246.0650999999962</v>
      </c>
      <c r="I22" s="67">
        <f t="shared" si="2"/>
        <v>12231.137800000031</v>
      </c>
      <c r="J22" s="67">
        <f>SUM(J10:J21)</f>
        <v>1093.2788</v>
      </c>
      <c r="K22" s="67">
        <f t="shared" si="2"/>
        <v>2425.3151999999995</v>
      </c>
      <c r="L22" s="67">
        <f t="shared" si="2"/>
        <v>4857.5679999999993</v>
      </c>
      <c r="M22" s="67">
        <f t="shared" si="2"/>
        <v>139.96999999999994</v>
      </c>
      <c r="N22" s="67">
        <f t="shared" si="2"/>
        <v>42096.706900000027</v>
      </c>
      <c r="O22" s="52">
        <f>SUM(O10:O21)</f>
        <v>0.99999999999999989</v>
      </c>
    </row>
  </sheetData>
  <mergeCells count="6">
    <mergeCell ref="A5:O5"/>
    <mergeCell ref="A6:O6"/>
    <mergeCell ref="A8:A9"/>
    <mergeCell ref="B8:M8"/>
    <mergeCell ref="N8:N9"/>
    <mergeCell ref="O8:O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I10" sqref="I10"/>
    </sheetView>
  </sheetViews>
  <sheetFormatPr baseColWidth="10" defaultRowHeight="12.75" x14ac:dyDescent="0.2"/>
  <cols>
    <col min="1" max="1" width="12.7109375" customWidth="1"/>
    <col min="2" max="2" width="3.5703125" bestFit="1" customWidth="1"/>
    <col min="3" max="3" width="5.5703125" bestFit="1" customWidth="1"/>
    <col min="4" max="5" width="7.140625" bestFit="1" customWidth="1"/>
    <col min="6" max="9" width="8.140625" bestFit="1" customWidth="1"/>
    <col min="10" max="10" width="5.5703125" bestFit="1" customWidth="1"/>
    <col min="11" max="11" width="7.140625" bestFit="1" customWidth="1"/>
    <col min="12" max="12" width="5.5703125" bestFit="1" customWidth="1"/>
    <col min="13" max="13" width="3.57031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" x14ac:dyDescent="0.2">
      <c r="A3" s="15" t="s">
        <v>116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117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18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13"/>
    </row>
    <row r="10" spans="1:15" x14ac:dyDescent="0.2">
      <c r="A10" s="21" t="s">
        <v>12</v>
      </c>
      <c r="B10" s="62"/>
      <c r="C10" s="63"/>
      <c r="D10" s="63">
        <v>1</v>
      </c>
      <c r="E10" s="63">
        <v>0.5</v>
      </c>
      <c r="F10" s="63"/>
      <c r="G10" s="63"/>
      <c r="H10" s="63"/>
      <c r="I10" s="63"/>
      <c r="J10" s="63"/>
      <c r="K10" s="63"/>
      <c r="L10" s="63"/>
      <c r="M10" s="63"/>
      <c r="N10" s="63">
        <f>SUM(B10:M10)</f>
        <v>1.5</v>
      </c>
      <c r="O10" s="25">
        <f>+N10/$N$22</f>
        <v>1.1659142134856779E-5</v>
      </c>
    </row>
    <row r="11" spans="1:15" x14ac:dyDescent="0.2">
      <c r="A11" s="6" t="s">
        <v>13</v>
      </c>
      <c r="B11" s="64"/>
      <c r="C11" s="65"/>
      <c r="D11" s="65">
        <v>175.62</v>
      </c>
      <c r="E11" s="65"/>
      <c r="F11" s="65">
        <v>1.5</v>
      </c>
      <c r="G11" s="65"/>
      <c r="H11" s="65">
        <v>1.3199999999999998</v>
      </c>
      <c r="I11" s="65">
        <v>0.30000000000000004</v>
      </c>
      <c r="J11" s="65"/>
      <c r="K11" s="65"/>
      <c r="L11" s="65"/>
      <c r="M11" s="65"/>
      <c r="N11" s="65">
        <f t="shared" ref="N11:N21" si="0">SUM(B11:M11)</f>
        <v>178.74</v>
      </c>
      <c r="O11" s="26">
        <f t="shared" ref="O11:O21" si="1">+N11/$N$22</f>
        <v>1.389303376789534E-3</v>
      </c>
    </row>
    <row r="12" spans="1:15" x14ac:dyDescent="0.2">
      <c r="A12" s="6" t="s">
        <v>14</v>
      </c>
      <c r="B12" s="64"/>
      <c r="C12" s="65"/>
      <c r="D12" s="65">
        <v>295.03999999999996</v>
      </c>
      <c r="E12" s="65"/>
      <c r="F12" s="65"/>
      <c r="G12" s="65"/>
      <c r="H12" s="65">
        <v>7.0000000000000007E-2</v>
      </c>
      <c r="I12" s="65"/>
      <c r="J12" s="65"/>
      <c r="K12" s="65">
        <v>0.75</v>
      </c>
      <c r="L12" s="65">
        <v>20</v>
      </c>
      <c r="M12" s="65"/>
      <c r="N12" s="65">
        <f t="shared" si="0"/>
        <v>315.85999999999996</v>
      </c>
      <c r="O12" s="26">
        <f t="shared" si="1"/>
        <v>2.455104423143908E-3</v>
      </c>
    </row>
    <row r="13" spans="1:15" x14ac:dyDescent="0.2">
      <c r="A13" s="6" t="s">
        <v>15</v>
      </c>
      <c r="B13" s="64"/>
      <c r="C13" s="65"/>
      <c r="D13" s="65">
        <v>140.51999999999995</v>
      </c>
      <c r="E13" s="65">
        <v>13.309999999999999</v>
      </c>
      <c r="F13" s="65">
        <v>20.100000000000001</v>
      </c>
      <c r="G13" s="65">
        <v>12.634999999999996</v>
      </c>
      <c r="H13" s="65">
        <v>52.096099999999993</v>
      </c>
      <c r="I13" s="65">
        <v>18.080000000000002</v>
      </c>
      <c r="J13" s="65">
        <v>0.5</v>
      </c>
      <c r="K13" s="65">
        <v>0.3</v>
      </c>
      <c r="L13" s="65">
        <v>134.32000000000002</v>
      </c>
      <c r="M13" s="65"/>
      <c r="N13" s="65">
        <f t="shared" si="0"/>
        <v>391.86109999999996</v>
      </c>
      <c r="O13" s="26">
        <f t="shared" si="1"/>
        <v>3.0458428413475502E-3</v>
      </c>
    </row>
    <row r="14" spans="1:15" x14ac:dyDescent="0.2">
      <c r="A14" s="6" t="s">
        <v>16</v>
      </c>
      <c r="B14" s="64"/>
      <c r="C14" s="65">
        <v>15.02</v>
      </c>
      <c r="D14" s="65">
        <v>182.05</v>
      </c>
      <c r="E14" s="65">
        <v>144.0799999999999</v>
      </c>
      <c r="F14" s="65">
        <v>89.31</v>
      </c>
      <c r="G14" s="65">
        <v>35.83</v>
      </c>
      <c r="H14" s="65">
        <v>372.66469999999975</v>
      </c>
      <c r="I14" s="65">
        <v>75.660000000000039</v>
      </c>
      <c r="J14" s="65">
        <v>21.85</v>
      </c>
      <c r="K14" s="65">
        <v>1.2400000000000002</v>
      </c>
      <c r="L14" s="65"/>
      <c r="M14" s="65">
        <v>0.01</v>
      </c>
      <c r="N14" s="65">
        <f t="shared" si="0"/>
        <v>937.71469999999977</v>
      </c>
      <c r="O14" s="26">
        <f t="shared" si="1"/>
        <v>7.2886326461630542E-3</v>
      </c>
    </row>
    <row r="15" spans="1:15" x14ac:dyDescent="0.2">
      <c r="A15" s="6" t="s">
        <v>17</v>
      </c>
      <c r="B15" s="64"/>
      <c r="C15" s="65">
        <v>7.4399999999999995</v>
      </c>
      <c r="D15" s="65">
        <v>1270.6999999999994</v>
      </c>
      <c r="E15" s="65">
        <v>297.77999999999997</v>
      </c>
      <c r="F15" s="65">
        <v>125.47</v>
      </c>
      <c r="G15" s="65">
        <v>312.54570000000001</v>
      </c>
      <c r="H15" s="65">
        <v>1271.9920999999974</v>
      </c>
      <c r="I15" s="65">
        <v>251.3299999999999</v>
      </c>
      <c r="J15" s="65">
        <v>7.7</v>
      </c>
      <c r="K15" s="65">
        <v>19.340000000000003</v>
      </c>
      <c r="L15" s="65">
        <v>8.2357999999999993</v>
      </c>
      <c r="M15" s="65">
        <v>3.3000000000000002E-2</v>
      </c>
      <c r="N15" s="65">
        <f t="shared" si="0"/>
        <v>3572.5665999999965</v>
      </c>
      <c r="O15" s="26">
        <f t="shared" si="1"/>
        <v>2.7768707850427989E-2</v>
      </c>
    </row>
    <row r="16" spans="1:15" x14ac:dyDescent="0.2">
      <c r="A16" s="6" t="s">
        <v>18</v>
      </c>
      <c r="B16" s="64"/>
      <c r="C16" s="65">
        <v>20.660000000000007</v>
      </c>
      <c r="D16" s="65">
        <v>341.1</v>
      </c>
      <c r="E16" s="65">
        <v>869.86999999999978</v>
      </c>
      <c r="F16" s="65">
        <v>5082.3500000000004</v>
      </c>
      <c r="G16" s="65">
        <v>17115.552499999972</v>
      </c>
      <c r="H16" s="65">
        <v>4412.3236000000024</v>
      </c>
      <c r="I16" s="65">
        <v>6082.8200000000043</v>
      </c>
      <c r="J16" s="65">
        <v>65.742199999999997</v>
      </c>
      <c r="K16" s="65">
        <v>2365.5020000000009</v>
      </c>
      <c r="L16" s="65">
        <v>3.33</v>
      </c>
      <c r="M16" s="65">
        <v>0.08</v>
      </c>
      <c r="N16" s="65">
        <f t="shared" si="0"/>
        <v>36359.330299999987</v>
      </c>
      <c r="O16" s="26">
        <f t="shared" si="1"/>
        <v>0.28261239993060305</v>
      </c>
    </row>
    <row r="17" spans="1:15" x14ac:dyDescent="0.2">
      <c r="A17" s="6" t="s">
        <v>19</v>
      </c>
      <c r="B17" s="64"/>
      <c r="C17" s="65">
        <v>25.65</v>
      </c>
      <c r="D17" s="65">
        <v>800.71999999999946</v>
      </c>
      <c r="E17" s="65">
        <v>221.93999999999997</v>
      </c>
      <c r="F17" s="65">
        <v>3635.1</v>
      </c>
      <c r="G17" s="65">
        <v>4551.2500000000009</v>
      </c>
      <c r="H17" s="65">
        <v>24544.153100000014</v>
      </c>
      <c r="I17" s="65">
        <v>18759.39000000001</v>
      </c>
      <c r="J17" s="65">
        <v>390.85</v>
      </c>
      <c r="K17" s="65">
        <v>1842.9030000000002</v>
      </c>
      <c r="L17" s="65">
        <v>66.558300000000003</v>
      </c>
      <c r="M17" s="65">
        <v>3.11</v>
      </c>
      <c r="N17" s="65">
        <f t="shared" si="0"/>
        <v>54841.624400000022</v>
      </c>
      <c r="O17" s="26">
        <f t="shared" si="1"/>
        <v>0.42627086252401991</v>
      </c>
    </row>
    <row r="18" spans="1:15" x14ac:dyDescent="0.2">
      <c r="A18" s="6" t="s">
        <v>20</v>
      </c>
      <c r="B18" s="64"/>
      <c r="C18" s="65">
        <v>74.009999999999991</v>
      </c>
      <c r="D18" s="65">
        <v>849.84999999999945</v>
      </c>
      <c r="E18" s="65">
        <v>687.7700000000001</v>
      </c>
      <c r="F18" s="65">
        <v>747.3</v>
      </c>
      <c r="G18" s="65">
        <v>1280.9799999999996</v>
      </c>
      <c r="H18" s="65">
        <v>4786.4537000000037</v>
      </c>
      <c r="I18" s="65">
        <v>20708.190000000002</v>
      </c>
      <c r="J18" s="65">
        <v>296.64999999999998</v>
      </c>
      <c r="K18" s="65">
        <v>652.53000000000031</v>
      </c>
      <c r="L18" s="65">
        <v>0.17160000000000003</v>
      </c>
      <c r="M18" s="65">
        <v>0.8600000000000001</v>
      </c>
      <c r="N18" s="65">
        <f t="shared" si="0"/>
        <v>30084.765300000006</v>
      </c>
      <c r="O18" s="26">
        <f t="shared" si="1"/>
        <v>0.2338417031510048</v>
      </c>
    </row>
    <row r="19" spans="1:15" x14ac:dyDescent="0.2">
      <c r="A19" s="6" t="s">
        <v>21</v>
      </c>
      <c r="B19" s="64"/>
      <c r="C19" s="65">
        <v>0.12</v>
      </c>
      <c r="D19" s="65">
        <v>54.43</v>
      </c>
      <c r="E19" s="65">
        <v>12.45</v>
      </c>
      <c r="F19" s="65">
        <v>394.45</v>
      </c>
      <c r="G19" s="65">
        <v>167.34199999999998</v>
      </c>
      <c r="H19" s="65">
        <v>425.89589999999964</v>
      </c>
      <c r="I19" s="65">
        <v>76.129999999999981</v>
      </c>
      <c r="J19" s="65">
        <v>9.7999999999999989</v>
      </c>
      <c r="K19" s="65">
        <v>50.89</v>
      </c>
      <c r="L19" s="65">
        <v>4.5199999999999997E-2</v>
      </c>
      <c r="M19" s="65"/>
      <c r="N19" s="65">
        <f t="shared" si="0"/>
        <v>1191.5530999999994</v>
      </c>
      <c r="O19" s="26">
        <f t="shared" si="1"/>
        <v>9.2616579694194713E-3</v>
      </c>
    </row>
    <row r="20" spans="1:15" x14ac:dyDescent="0.2">
      <c r="A20" s="6" t="s">
        <v>22</v>
      </c>
      <c r="B20" s="64"/>
      <c r="C20" s="65">
        <v>5</v>
      </c>
      <c r="D20" s="65">
        <v>44.949999999999996</v>
      </c>
      <c r="E20" s="65">
        <v>1.2</v>
      </c>
      <c r="F20" s="65">
        <v>129</v>
      </c>
      <c r="G20" s="65">
        <v>14.88</v>
      </c>
      <c r="H20" s="65">
        <v>21.7</v>
      </c>
      <c r="I20" s="65">
        <v>0.01</v>
      </c>
      <c r="J20" s="65"/>
      <c r="K20" s="65"/>
      <c r="L20" s="65"/>
      <c r="M20" s="65"/>
      <c r="N20" s="65">
        <f t="shared" si="0"/>
        <v>216.73999999999998</v>
      </c>
      <c r="O20" s="26">
        <f t="shared" si="1"/>
        <v>1.6846683108725721E-3</v>
      </c>
    </row>
    <row r="21" spans="1:15" x14ac:dyDescent="0.2">
      <c r="A21" s="27" t="s">
        <v>23</v>
      </c>
      <c r="B21" s="66"/>
      <c r="C21" s="66"/>
      <c r="D21" s="66">
        <v>82.05</v>
      </c>
      <c r="E21" s="66">
        <v>467.6</v>
      </c>
      <c r="F21" s="66">
        <v>6.2</v>
      </c>
      <c r="G21" s="66">
        <v>6</v>
      </c>
      <c r="H21" s="66">
        <v>0.3</v>
      </c>
      <c r="I21" s="66"/>
      <c r="J21" s="66"/>
      <c r="K21" s="66"/>
      <c r="L21" s="66"/>
      <c r="M21" s="66"/>
      <c r="N21" s="68">
        <f t="shared" si="0"/>
        <v>562.15</v>
      </c>
      <c r="O21" s="31">
        <f t="shared" si="1"/>
        <v>4.3694578340731588E-3</v>
      </c>
    </row>
    <row r="22" spans="1:15" ht="15" x14ac:dyDescent="0.25">
      <c r="A22" s="50" t="s">
        <v>0</v>
      </c>
      <c r="B22" s="67">
        <f>SUM(B10:B21)</f>
        <v>0</v>
      </c>
      <c r="C22" s="67">
        <f t="shared" ref="C22:N22" si="2">SUM(C10:C21)</f>
        <v>147.9</v>
      </c>
      <c r="D22" s="67">
        <f t="shared" si="2"/>
        <v>4238.0299999999979</v>
      </c>
      <c r="E22" s="67">
        <f t="shared" si="2"/>
        <v>2716.4999999999991</v>
      </c>
      <c r="F22" s="67">
        <f t="shared" si="2"/>
        <v>10230.780000000001</v>
      </c>
      <c r="G22" s="67">
        <f t="shared" si="2"/>
        <v>23497.015199999973</v>
      </c>
      <c r="H22" s="67">
        <f t="shared" si="2"/>
        <v>35888.969200000021</v>
      </c>
      <c r="I22" s="67">
        <f t="shared" si="2"/>
        <v>45971.910000000018</v>
      </c>
      <c r="J22" s="67">
        <f>SUM(J10:J21)</f>
        <v>793.09219999999993</v>
      </c>
      <c r="K22" s="67">
        <f t="shared" si="2"/>
        <v>4933.4550000000027</v>
      </c>
      <c r="L22" s="67">
        <f t="shared" si="2"/>
        <v>232.66090000000005</v>
      </c>
      <c r="M22" s="67">
        <f t="shared" si="2"/>
        <v>4.093</v>
      </c>
      <c r="N22" s="67">
        <f t="shared" si="2"/>
        <v>128654.40550000002</v>
      </c>
      <c r="O22" s="52">
        <f>SUM(O10:O21)</f>
        <v>0.99999999999999989</v>
      </c>
    </row>
  </sheetData>
  <mergeCells count="6">
    <mergeCell ref="A5:O5"/>
    <mergeCell ref="A6:O6"/>
    <mergeCell ref="A8:A9"/>
    <mergeCell ref="B8:M8"/>
    <mergeCell ref="N8:N9"/>
    <mergeCell ref="O8:O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H10" sqref="H10"/>
    </sheetView>
  </sheetViews>
  <sheetFormatPr baseColWidth="10" defaultRowHeight="12.75" x14ac:dyDescent="0.2"/>
  <cols>
    <col min="1" max="1" width="12.7109375" customWidth="1"/>
    <col min="2" max="2" width="7.42578125" customWidth="1"/>
    <col min="3" max="4" width="8.140625" bestFit="1" customWidth="1"/>
    <col min="5" max="6" width="9.140625" bestFit="1" customWidth="1"/>
    <col min="7" max="7" width="10" bestFit="1" customWidth="1"/>
    <col min="8" max="9" width="9.85546875" customWidth="1"/>
    <col min="10" max="12" width="8.140625" bestFit="1" customWidth="1"/>
    <col min="13" max="13" width="9.140625" bestFit="1" customWidth="1"/>
    <col min="14" max="14" width="11" bestFit="1" customWidth="1"/>
    <col min="15" max="15" width="12.7109375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" x14ac:dyDescent="0.2">
      <c r="A3" s="15" t="s">
        <v>113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115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18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13"/>
    </row>
    <row r="10" spans="1:15" ht="19.5" customHeight="1" x14ac:dyDescent="0.2">
      <c r="A10" s="21" t="s">
        <v>12</v>
      </c>
      <c r="B10" s="22"/>
      <c r="C10" s="21"/>
      <c r="D10" s="21"/>
      <c r="E10" s="21"/>
      <c r="F10" s="21"/>
      <c r="G10" s="21">
        <v>250</v>
      </c>
      <c r="H10" s="21">
        <v>2.7</v>
      </c>
      <c r="I10" s="21"/>
      <c r="J10" s="21"/>
      <c r="K10" s="21"/>
      <c r="L10" s="21"/>
      <c r="M10" s="21"/>
      <c r="N10" s="21">
        <v>252.7</v>
      </c>
      <c r="O10" s="25">
        <f>+N10/$N$22</f>
        <v>2.3841367132335979E-3</v>
      </c>
    </row>
    <row r="11" spans="1:15" ht="19.5" customHeight="1" x14ac:dyDescent="0.2">
      <c r="A11" s="6" t="s">
        <v>13</v>
      </c>
      <c r="B11" s="2"/>
      <c r="C11" s="6"/>
      <c r="D11" s="6">
        <v>62.06</v>
      </c>
      <c r="E11" s="6"/>
      <c r="F11" s="6">
        <v>0.5</v>
      </c>
      <c r="G11" s="6">
        <v>2.8050000000000002</v>
      </c>
      <c r="H11" s="6">
        <v>0.65</v>
      </c>
      <c r="I11" s="6"/>
      <c r="J11" s="6"/>
      <c r="K11" s="6"/>
      <c r="L11" s="6"/>
      <c r="M11" s="6"/>
      <c r="N11" s="6">
        <v>66.015000000000015</v>
      </c>
      <c r="O11" s="26">
        <f t="shared" ref="O11:O21" si="0">+N11/$N$22</f>
        <v>6.2282859170603884E-4</v>
      </c>
    </row>
    <row r="12" spans="1:15" ht="19.5" customHeight="1" x14ac:dyDescent="0.2">
      <c r="A12" s="6" t="s">
        <v>14</v>
      </c>
      <c r="B12" s="2"/>
      <c r="C12" s="6"/>
      <c r="D12" s="6">
        <v>26.55</v>
      </c>
      <c r="E12" s="6">
        <v>7.4500000000000011</v>
      </c>
      <c r="F12" s="6"/>
      <c r="G12" s="6">
        <v>49.6</v>
      </c>
      <c r="H12" s="6">
        <v>27.774000000000001</v>
      </c>
      <c r="I12" s="6">
        <v>8.6999999999999993</v>
      </c>
      <c r="J12" s="6">
        <v>3.14</v>
      </c>
      <c r="K12" s="6">
        <v>7.5</v>
      </c>
      <c r="L12" s="6"/>
      <c r="M12" s="6"/>
      <c r="N12" s="6">
        <v>130.714</v>
      </c>
      <c r="O12" s="26">
        <f t="shared" si="0"/>
        <v>1.2332411805841574E-3</v>
      </c>
    </row>
    <row r="13" spans="1:15" ht="19.5" customHeight="1" x14ac:dyDescent="0.2">
      <c r="A13" s="6" t="s">
        <v>15</v>
      </c>
      <c r="B13" s="2"/>
      <c r="C13" s="6"/>
      <c r="D13" s="6">
        <v>113.55999999999999</v>
      </c>
      <c r="E13" s="6">
        <v>100.45</v>
      </c>
      <c r="F13" s="6">
        <v>1.4000000000000001</v>
      </c>
      <c r="G13" s="6">
        <v>224.35499999999999</v>
      </c>
      <c r="H13" s="6">
        <v>95.303200000000004</v>
      </c>
      <c r="I13" s="6">
        <v>30.442200000000007</v>
      </c>
      <c r="J13" s="6">
        <v>5.3</v>
      </c>
      <c r="K13" s="6">
        <v>5.01</v>
      </c>
      <c r="L13" s="6">
        <v>242.9</v>
      </c>
      <c r="M13" s="6"/>
      <c r="N13" s="6">
        <v>818.72040000000004</v>
      </c>
      <c r="O13" s="26">
        <f t="shared" si="0"/>
        <v>7.7243425544649656E-3</v>
      </c>
    </row>
    <row r="14" spans="1:15" ht="19.5" customHeight="1" x14ac:dyDescent="0.2">
      <c r="A14" s="6" t="s">
        <v>16</v>
      </c>
      <c r="B14" s="2"/>
      <c r="C14" s="6">
        <v>11.51</v>
      </c>
      <c r="D14" s="6">
        <v>586.70000000000005</v>
      </c>
      <c r="E14" s="6">
        <v>881.38000000000022</v>
      </c>
      <c r="F14" s="6">
        <v>408.53</v>
      </c>
      <c r="G14" s="6">
        <v>223.91690000000003</v>
      </c>
      <c r="H14" s="6">
        <v>161.05660000000009</v>
      </c>
      <c r="I14" s="6">
        <v>35.478000000000002</v>
      </c>
      <c r="J14" s="6">
        <v>35.159999999999997</v>
      </c>
      <c r="K14" s="6">
        <v>8.9499999999999993</v>
      </c>
      <c r="L14" s="6">
        <v>10.94</v>
      </c>
      <c r="M14" s="6"/>
      <c r="N14" s="6">
        <v>2363.6215000000002</v>
      </c>
      <c r="O14" s="26">
        <f t="shared" si="0"/>
        <v>2.2299947741742255E-2</v>
      </c>
    </row>
    <row r="15" spans="1:15" ht="19.5" customHeight="1" x14ac:dyDescent="0.2">
      <c r="A15" s="6" t="s">
        <v>17</v>
      </c>
      <c r="B15" s="2"/>
      <c r="C15" s="6">
        <v>18.220000000000002</v>
      </c>
      <c r="D15" s="6">
        <v>2625.2</v>
      </c>
      <c r="E15" s="6">
        <v>4055.690000000001</v>
      </c>
      <c r="F15" s="6">
        <v>1321.3000000000002</v>
      </c>
      <c r="G15" s="6">
        <v>263.4513</v>
      </c>
      <c r="H15" s="6">
        <v>7066.5197000000144</v>
      </c>
      <c r="I15" s="6">
        <v>853.65</v>
      </c>
      <c r="J15" s="6">
        <v>3562.32</v>
      </c>
      <c r="K15" s="6">
        <v>40.04</v>
      </c>
      <c r="L15" s="6">
        <v>47.620000000000005</v>
      </c>
      <c r="M15" s="6"/>
      <c r="N15" s="6">
        <v>19854.011000000017</v>
      </c>
      <c r="O15" s="26">
        <f t="shared" si="0"/>
        <v>0.18731569659692815</v>
      </c>
    </row>
    <row r="16" spans="1:15" ht="19.5" customHeight="1" x14ac:dyDescent="0.2">
      <c r="A16" s="6" t="s">
        <v>18</v>
      </c>
      <c r="B16" s="2"/>
      <c r="C16" s="6">
        <v>50.790000000000006</v>
      </c>
      <c r="D16" s="6">
        <v>1881.2199999999996</v>
      </c>
      <c r="E16" s="6">
        <v>16110.080000000005</v>
      </c>
      <c r="F16" s="6">
        <v>2071.6999999999998</v>
      </c>
      <c r="G16" s="6">
        <v>23510.685999999983</v>
      </c>
      <c r="H16" s="6">
        <v>9854.5722000000242</v>
      </c>
      <c r="I16" s="6">
        <v>14647.130000000003</v>
      </c>
      <c r="J16" s="6">
        <v>63.470000000000006</v>
      </c>
      <c r="K16" s="6">
        <v>95.07</v>
      </c>
      <c r="L16" s="6">
        <v>0.55000000000000004</v>
      </c>
      <c r="M16" s="6">
        <v>0.01</v>
      </c>
      <c r="N16" s="6">
        <v>68285.27820000003</v>
      </c>
      <c r="O16" s="26">
        <f t="shared" si="0"/>
        <v>0.64424787783929538</v>
      </c>
    </row>
    <row r="17" spans="1:15" ht="19.5" customHeight="1" x14ac:dyDescent="0.2">
      <c r="A17" s="6" t="s">
        <v>19</v>
      </c>
      <c r="B17" s="2"/>
      <c r="C17" s="6">
        <v>19.440000000000001</v>
      </c>
      <c r="D17" s="6">
        <v>318.49999999999994</v>
      </c>
      <c r="E17" s="6">
        <v>44.360000000000014</v>
      </c>
      <c r="F17" s="6">
        <v>306.95</v>
      </c>
      <c r="G17" s="6">
        <v>518.85859999999991</v>
      </c>
      <c r="H17" s="6">
        <v>938.28389999999899</v>
      </c>
      <c r="I17" s="6">
        <v>1346.7699999999995</v>
      </c>
      <c r="J17" s="6">
        <v>267.14999999999998</v>
      </c>
      <c r="K17" s="6">
        <v>60.71</v>
      </c>
      <c r="L17" s="6">
        <v>228.72</v>
      </c>
      <c r="M17" s="6">
        <v>1.03</v>
      </c>
      <c r="N17" s="6">
        <v>4050.7724999999987</v>
      </c>
      <c r="O17" s="26">
        <f t="shared" si="0"/>
        <v>3.8217631318587422E-2</v>
      </c>
    </row>
    <row r="18" spans="1:15" ht="19.5" customHeight="1" x14ac:dyDescent="0.2">
      <c r="A18" s="6" t="s">
        <v>20</v>
      </c>
      <c r="B18" s="2"/>
      <c r="C18" s="6">
        <v>261.88</v>
      </c>
      <c r="D18" s="6">
        <v>105.99</v>
      </c>
      <c r="E18" s="6">
        <v>41.28</v>
      </c>
      <c r="F18" s="6">
        <v>798.95000000000016</v>
      </c>
      <c r="G18" s="6">
        <v>1654.3528999999996</v>
      </c>
      <c r="H18" s="6">
        <v>976.86439999999959</v>
      </c>
      <c r="I18" s="6">
        <v>761.66</v>
      </c>
      <c r="J18" s="6">
        <v>99.489999999999981</v>
      </c>
      <c r="K18" s="6">
        <v>38.819999999999993</v>
      </c>
      <c r="L18" s="6">
        <v>3028.93</v>
      </c>
      <c r="M18" s="6"/>
      <c r="N18" s="6">
        <v>7768.2172999999975</v>
      </c>
      <c r="O18" s="26">
        <f t="shared" si="0"/>
        <v>7.3290431584117022E-2</v>
      </c>
    </row>
    <row r="19" spans="1:15" ht="19.5" customHeight="1" x14ac:dyDescent="0.2">
      <c r="A19" s="6" t="s">
        <v>21</v>
      </c>
      <c r="B19" s="2"/>
      <c r="C19" s="6">
        <v>182.09</v>
      </c>
      <c r="D19" s="6">
        <v>1567.2499999999995</v>
      </c>
      <c r="E19" s="6">
        <v>18.210000000000004</v>
      </c>
      <c r="F19" s="6">
        <v>298.84999999999997</v>
      </c>
      <c r="G19" s="6">
        <v>165.2912</v>
      </c>
      <c r="H19" s="6">
        <v>78.192799999999991</v>
      </c>
      <c r="I19" s="6">
        <v>16.830000000000002</v>
      </c>
      <c r="J19" s="6"/>
      <c r="K19" s="6"/>
      <c r="L19" s="6">
        <v>0.01</v>
      </c>
      <c r="M19" s="6"/>
      <c r="N19" s="6">
        <v>2326.7239999999997</v>
      </c>
      <c r="O19" s="26">
        <f t="shared" si="0"/>
        <v>2.1951832647256548E-2</v>
      </c>
    </row>
    <row r="20" spans="1:15" ht="19.5" customHeight="1" x14ac:dyDescent="0.2">
      <c r="A20" s="6" t="s">
        <v>22</v>
      </c>
      <c r="B20" s="2"/>
      <c r="C20" s="6"/>
      <c r="D20" s="6">
        <v>57.910000000000004</v>
      </c>
      <c r="E20" s="6">
        <v>3.01</v>
      </c>
      <c r="F20" s="6">
        <v>3</v>
      </c>
      <c r="G20" s="6"/>
      <c r="H20" s="6"/>
      <c r="I20" s="6"/>
      <c r="J20" s="6"/>
      <c r="K20" s="6"/>
      <c r="L20" s="6"/>
      <c r="M20" s="6"/>
      <c r="N20" s="6">
        <v>63.92</v>
      </c>
      <c r="O20" s="26">
        <f t="shared" si="0"/>
        <v>6.0306299449897744E-4</v>
      </c>
    </row>
    <row r="21" spans="1:15" ht="19.5" customHeight="1" x14ac:dyDescent="0.2">
      <c r="A21" s="27" t="s">
        <v>23</v>
      </c>
      <c r="B21" s="28"/>
      <c r="C21" s="27">
        <v>5</v>
      </c>
      <c r="D21" s="27">
        <v>6.54</v>
      </c>
      <c r="E21" s="27">
        <v>0.01</v>
      </c>
      <c r="F21" s="27"/>
      <c r="G21" s="27"/>
      <c r="H21" s="27"/>
      <c r="I21" s="27"/>
      <c r="J21" s="27"/>
      <c r="K21" s="27"/>
      <c r="L21" s="27"/>
      <c r="M21" s="27"/>
      <c r="N21" s="27">
        <v>11.549999999999999</v>
      </c>
      <c r="O21" s="31">
        <f t="shared" si="0"/>
        <v>1.0897023758546916E-4</v>
      </c>
    </row>
    <row r="22" spans="1:15" ht="15" x14ac:dyDescent="0.25">
      <c r="A22" s="50" t="s">
        <v>0</v>
      </c>
      <c r="B22" s="51">
        <f>SUM(B10:B21)</f>
        <v>0</v>
      </c>
      <c r="C22" s="51">
        <f t="shared" ref="C22:N22" si="1">SUM(C10:C21)</f>
        <v>548.93000000000006</v>
      </c>
      <c r="D22" s="51">
        <f t="shared" si="1"/>
        <v>7351.4799999999987</v>
      </c>
      <c r="E22" s="51">
        <f t="shared" si="1"/>
        <v>21261.920000000002</v>
      </c>
      <c r="F22" s="51">
        <f t="shared" si="1"/>
        <v>5211.18</v>
      </c>
      <c r="G22" s="51">
        <f t="shared" si="1"/>
        <v>26863.31689999998</v>
      </c>
      <c r="H22" s="51">
        <f t="shared" si="1"/>
        <v>19201.916800000035</v>
      </c>
      <c r="I22" s="51">
        <f t="shared" si="1"/>
        <v>17700.660200000006</v>
      </c>
      <c r="J22" s="51">
        <f>SUM(J10:J21)</f>
        <v>4036.0299999999997</v>
      </c>
      <c r="K22" s="51">
        <f t="shared" si="1"/>
        <v>256.10000000000002</v>
      </c>
      <c r="L22" s="51">
        <f t="shared" si="1"/>
        <v>3559.67</v>
      </c>
      <c r="M22" s="51">
        <f t="shared" si="1"/>
        <v>1.04</v>
      </c>
      <c r="N22" s="51">
        <f t="shared" si="1"/>
        <v>105992.24390000004</v>
      </c>
      <c r="O22" s="52">
        <f>SUM(O10:O21)</f>
        <v>1</v>
      </c>
    </row>
  </sheetData>
  <mergeCells count="6">
    <mergeCell ref="A5:O5"/>
    <mergeCell ref="A6:O6"/>
    <mergeCell ref="A8:A9"/>
    <mergeCell ref="B8:M8"/>
    <mergeCell ref="N8:N9"/>
    <mergeCell ref="O8:O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I10" sqref="I10"/>
    </sheetView>
  </sheetViews>
  <sheetFormatPr baseColWidth="10" defaultRowHeight="12.75" x14ac:dyDescent="0.2"/>
  <cols>
    <col min="1" max="1" width="12.7109375" customWidth="1"/>
    <col min="2" max="2" width="7.42578125" customWidth="1"/>
    <col min="3" max="5" width="8.140625" bestFit="1" customWidth="1"/>
    <col min="6" max="6" width="9.140625" bestFit="1" customWidth="1"/>
    <col min="7" max="7" width="8.140625" bestFit="1" customWidth="1"/>
    <col min="8" max="9" width="9.85546875" customWidth="1"/>
    <col min="10" max="10" width="6.5703125" bestFit="1" customWidth="1"/>
    <col min="11" max="11" width="8.140625" bestFit="1" customWidth="1"/>
    <col min="12" max="12" width="6.5703125" bestFit="1" customWidth="1"/>
    <col min="13" max="14" width="9.140625" bestFit="1" customWidth="1"/>
    <col min="15" max="15" width="12.7109375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111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18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0"/>
      <c r="O9" s="113"/>
    </row>
    <row r="10" spans="1:15" ht="19.5" customHeight="1" x14ac:dyDescent="0.2">
      <c r="A10" s="21" t="s">
        <v>12</v>
      </c>
      <c r="B10" s="53"/>
      <c r="C10" s="53"/>
      <c r="D10" s="53">
        <v>8</v>
      </c>
      <c r="E10" s="53"/>
      <c r="F10" s="53">
        <v>1</v>
      </c>
      <c r="G10" s="53"/>
      <c r="H10" s="53">
        <v>7.0000000000000007E-2</v>
      </c>
      <c r="I10" s="22"/>
      <c r="J10" s="53"/>
      <c r="K10" s="53"/>
      <c r="L10" s="53"/>
      <c r="M10" s="53"/>
      <c r="N10" s="24">
        <f>SUM(B10:M10)</f>
        <v>9.07</v>
      </c>
      <c r="O10" s="25">
        <f>+N10/$N$22</f>
        <v>5.3011787249798974E-4</v>
      </c>
    </row>
    <row r="11" spans="1:15" ht="19.5" customHeight="1" x14ac:dyDescent="0.2">
      <c r="A11" s="6" t="s">
        <v>13</v>
      </c>
      <c r="B11" s="9"/>
      <c r="C11" s="9"/>
      <c r="D11" s="9"/>
      <c r="E11" s="9"/>
      <c r="F11" s="9"/>
      <c r="G11" s="9"/>
      <c r="H11" s="9"/>
      <c r="I11" s="2">
        <v>7.1</v>
      </c>
      <c r="J11" s="9"/>
      <c r="K11" s="9">
        <v>0.2</v>
      </c>
      <c r="L11" s="9"/>
      <c r="M11" s="9"/>
      <c r="N11" s="4">
        <f t="shared" ref="N11:N21" si="0">SUM(B11:M11)</f>
        <v>7.3</v>
      </c>
      <c r="O11" s="26">
        <f t="shared" ref="O11:O21" si="1">+N11/$N$22</f>
        <v>4.2666598337765433E-4</v>
      </c>
    </row>
    <row r="12" spans="1:15" ht="19.5" customHeight="1" x14ac:dyDescent="0.2">
      <c r="A12" s="6" t="s">
        <v>14</v>
      </c>
      <c r="B12" s="9"/>
      <c r="C12" s="9">
        <v>16</v>
      </c>
      <c r="D12" s="9">
        <v>2.1</v>
      </c>
      <c r="E12" s="9"/>
      <c r="F12" s="9">
        <v>14.3</v>
      </c>
      <c r="G12" s="9">
        <v>9.3000000000000007</v>
      </c>
      <c r="H12" s="9">
        <v>384.3175</v>
      </c>
      <c r="I12" s="2">
        <v>2.7</v>
      </c>
      <c r="J12" s="9">
        <v>2.8</v>
      </c>
      <c r="K12" s="9">
        <v>0.2</v>
      </c>
      <c r="L12" s="9">
        <v>2.86</v>
      </c>
      <c r="M12" s="9">
        <v>72</v>
      </c>
      <c r="N12" s="4">
        <f t="shared" si="0"/>
        <v>506.57749999999999</v>
      </c>
      <c r="O12" s="26">
        <f t="shared" si="1"/>
        <v>2.9608135232122423E-2</v>
      </c>
    </row>
    <row r="13" spans="1:15" ht="19.5" customHeight="1" x14ac:dyDescent="0.2">
      <c r="A13" s="6" t="s">
        <v>15</v>
      </c>
      <c r="B13" s="9"/>
      <c r="C13" s="9">
        <v>15.5</v>
      </c>
      <c r="D13" s="9">
        <v>38.79</v>
      </c>
      <c r="E13" s="9">
        <v>5</v>
      </c>
      <c r="F13" s="9">
        <v>0.5</v>
      </c>
      <c r="G13" s="9">
        <v>4.0599999999999996</v>
      </c>
      <c r="H13" s="9">
        <v>49.888300000000001</v>
      </c>
      <c r="I13" s="2">
        <v>12.574999999999999</v>
      </c>
      <c r="J13" s="9">
        <v>4</v>
      </c>
      <c r="K13" s="9">
        <v>0.84</v>
      </c>
      <c r="L13" s="9">
        <v>11.2</v>
      </c>
      <c r="M13" s="9"/>
      <c r="N13" s="4">
        <f t="shared" si="0"/>
        <v>142.35330000000002</v>
      </c>
      <c r="O13" s="26">
        <f t="shared" si="1"/>
        <v>8.3201795522677043E-3</v>
      </c>
    </row>
    <row r="14" spans="1:15" ht="19.5" customHeight="1" x14ac:dyDescent="0.2">
      <c r="A14" s="6" t="s">
        <v>16</v>
      </c>
      <c r="B14" s="9"/>
      <c r="C14" s="9">
        <v>72.02</v>
      </c>
      <c r="D14" s="9">
        <f>20+59.83</f>
        <v>79.83</v>
      </c>
      <c r="E14" s="9">
        <v>97.63</v>
      </c>
      <c r="F14" s="9">
        <v>57.95</v>
      </c>
      <c r="G14" s="9">
        <v>57.73</v>
      </c>
      <c r="H14" s="9">
        <v>226.8201</v>
      </c>
      <c r="I14" s="2">
        <v>143.6112</v>
      </c>
      <c r="J14" s="9">
        <v>25.35</v>
      </c>
      <c r="K14" s="9">
        <v>95.4</v>
      </c>
      <c r="L14" s="9">
        <v>300</v>
      </c>
      <c r="M14" s="9">
        <v>0.03</v>
      </c>
      <c r="N14" s="4">
        <f t="shared" si="0"/>
        <v>1156.3713</v>
      </c>
      <c r="O14" s="26">
        <f t="shared" si="1"/>
        <v>6.7586890118383092E-2</v>
      </c>
    </row>
    <row r="15" spans="1:15" ht="19.5" customHeight="1" x14ac:dyDescent="0.2">
      <c r="A15" s="6" t="s">
        <v>17</v>
      </c>
      <c r="B15" s="9"/>
      <c r="C15" s="9">
        <v>38.79</v>
      </c>
      <c r="D15" s="9">
        <f>60+1425.07</f>
        <v>1485.07</v>
      </c>
      <c r="E15" s="9">
        <v>244.44</v>
      </c>
      <c r="F15" s="9">
        <v>74.260000000000005</v>
      </c>
      <c r="G15" s="9">
        <v>75.25</v>
      </c>
      <c r="H15" s="9">
        <v>38.040799999999997</v>
      </c>
      <c r="I15" s="2">
        <v>44.617899999999999</v>
      </c>
      <c r="J15" s="9"/>
      <c r="K15" s="9">
        <v>0.1</v>
      </c>
      <c r="L15" s="9">
        <v>0.02</v>
      </c>
      <c r="M15" s="9">
        <v>0.01</v>
      </c>
      <c r="N15" s="4">
        <f t="shared" si="0"/>
        <v>2000.5986999999998</v>
      </c>
      <c r="O15" s="26">
        <f t="shared" si="1"/>
        <v>0.11692978242185709</v>
      </c>
    </row>
    <row r="16" spans="1:15" ht="19.5" customHeight="1" x14ac:dyDescent="0.2">
      <c r="A16" s="6" t="s">
        <v>18</v>
      </c>
      <c r="B16" s="9"/>
      <c r="C16" s="9">
        <v>37.07</v>
      </c>
      <c r="D16" s="9">
        <f>35.5+641.343</f>
        <v>676.84299999999996</v>
      </c>
      <c r="E16" s="9">
        <v>234.81</v>
      </c>
      <c r="F16" s="9">
        <v>890.11</v>
      </c>
      <c r="G16" s="9">
        <v>392.99</v>
      </c>
      <c r="H16" s="9">
        <v>769.77930000000003</v>
      </c>
      <c r="I16" s="2">
        <v>549.66650000000004</v>
      </c>
      <c r="J16" s="9">
        <v>18.32</v>
      </c>
      <c r="K16" s="9">
        <v>349.3</v>
      </c>
      <c r="L16" s="9">
        <v>51.21</v>
      </c>
      <c r="M16" s="9">
        <v>13.02</v>
      </c>
      <c r="N16" s="4">
        <f t="shared" si="0"/>
        <v>3983.1188000000011</v>
      </c>
      <c r="O16" s="26">
        <f t="shared" si="1"/>
        <v>0.23280291776877027</v>
      </c>
    </row>
    <row r="17" spans="1:15" ht="19.5" customHeight="1" x14ac:dyDescent="0.2">
      <c r="A17" s="6" t="s">
        <v>19</v>
      </c>
      <c r="B17" s="9"/>
      <c r="C17" s="9">
        <v>91.69</v>
      </c>
      <c r="D17" s="9">
        <f>13+897.757</f>
        <v>910.75699999999995</v>
      </c>
      <c r="E17" s="9">
        <v>237.16</v>
      </c>
      <c r="F17" s="9">
        <v>989.21</v>
      </c>
      <c r="G17" s="9">
        <v>656.75</v>
      </c>
      <c r="H17" s="9">
        <v>312.16419999999999</v>
      </c>
      <c r="I17" s="2">
        <v>868.59879999999998</v>
      </c>
      <c r="J17" s="9">
        <v>41.491999999999997</v>
      </c>
      <c r="K17" s="9">
        <v>172.1</v>
      </c>
      <c r="L17" s="9">
        <v>0.18</v>
      </c>
      <c r="M17" s="9"/>
      <c r="N17" s="4">
        <f t="shared" si="0"/>
        <v>4280.1020000000008</v>
      </c>
      <c r="O17" s="26">
        <f t="shared" si="1"/>
        <v>0.25016081216255687</v>
      </c>
    </row>
    <row r="18" spans="1:15" ht="19.5" customHeight="1" x14ac:dyDescent="0.2">
      <c r="A18" s="6" t="s">
        <v>20</v>
      </c>
      <c r="B18" s="9"/>
      <c r="C18" s="9">
        <v>3.22</v>
      </c>
      <c r="D18" s="9">
        <f>1.5+628.002</f>
        <v>629.50199999999995</v>
      </c>
      <c r="E18" s="9">
        <v>379.72</v>
      </c>
      <c r="F18" s="9">
        <v>385.77</v>
      </c>
      <c r="G18" s="9">
        <v>703.19</v>
      </c>
      <c r="H18" s="9">
        <v>634.45600000000002</v>
      </c>
      <c r="I18" s="2">
        <v>657.5095</v>
      </c>
      <c r="J18" s="9">
        <v>26.17</v>
      </c>
      <c r="K18" s="9">
        <v>26.45</v>
      </c>
      <c r="L18" s="9"/>
      <c r="M18" s="9">
        <v>206.01</v>
      </c>
      <c r="N18" s="4">
        <f t="shared" si="0"/>
        <v>3651.9975000000004</v>
      </c>
      <c r="O18" s="26">
        <f t="shared" si="1"/>
        <v>0.2134497403603062</v>
      </c>
    </row>
    <row r="19" spans="1:15" ht="19.5" customHeight="1" x14ac:dyDescent="0.2">
      <c r="A19" s="6" t="s">
        <v>21</v>
      </c>
      <c r="B19" s="9"/>
      <c r="C19" s="9">
        <v>10</v>
      </c>
      <c r="D19" s="9">
        <v>90.43</v>
      </c>
      <c r="E19" s="9">
        <v>65.400000000000006</v>
      </c>
      <c r="F19" s="9">
        <v>53.85</v>
      </c>
      <c r="G19" s="9">
        <v>160.47749999999999</v>
      </c>
      <c r="H19" s="9">
        <v>607.94079999999997</v>
      </c>
      <c r="I19" s="2">
        <v>92.2</v>
      </c>
      <c r="J19" s="9">
        <v>2.5499999999999998</v>
      </c>
      <c r="K19" s="9">
        <v>0.83</v>
      </c>
      <c r="L19" s="9">
        <v>0.3</v>
      </c>
      <c r="M19" s="9">
        <v>1.4999999999999999E-2</v>
      </c>
      <c r="N19" s="4">
        <f t="shared" si="0"/>
        <v>1083.9932999999999</v>
      </c>
      <c r="O19" s="26">
        <f t="shared" si="1"/>
        <v>6.3356584564286111E-2</v>
      </c>
    </row>
    <row r="20" spans="1:15" ht="19.5" customHeight="1" x14ac:dyDescent="0.2">
      <c r="A20" s="6" t="s">
        <v>22</v>
      </c>
      <c r="B20" s="9"/>
      <c r="C20" s="9"/>
      <c r="D20" s="9">
        <v>17.920000000000002</v>
      </c>
      <c r="E20" s="9">
        <v>1</v>
      </c>
      <c r="F20" s="9">
        <v>18.3</v>
      </c>
      <c r="G20" s="9">
        <v>3.5</v>
      </c>
      <c r="H20" s="9">
        <v>13.5</v>
      </c>
      <c r="I20" s="2">
        <v>0.3</v>
      </c>
      <c r="J20" s="9"/>
      <c r="K20" s="9"/>
      <c r="L20" s="9"/>
      <c r="M20" s="9"/>
      <c r="N20" s="4">
        <f t="shared" si="0"/>
        <v>54.519999999999996</v>
      </c>
      <c r="O20" s="26">
        <f t="shared" si="1"/>
        <v>3.1865519744862618E-3</v>
      </c>
    </row>
    <row r="21" spans="1:15" ht="19.5" customHeight="1" x14ac:dyDescent="0.2">
      <c r="A21" s="27" t="s">
        <v>23</v>
      </c>
      <c r="B21" s="54"/>
      <c r="C21" s="54"/>
      <c r="D21" s="54">
        <v>0.3</v>
      </c>
      <c r="E21" s="54">
        <v>20</v>
      </c>
      <c r="F21" s="54">
        <v>0.1</v>
      </c>
      <c r="G21" s="54">
        <v>213</v>
      </c>
      <c r="H21" s="54"/>
      <c r="I21" s="28"/>
      <c r="J21" s="54"/>
      <c r="K21" s="54"/>
      <c r="L21" s="54"/>
      <c r="M21" s="54"/>
      <c r="N21" s="30">
        <f t="shared" si="0"/>
        <v>233.4</v>
      </c>
      <c r="O21" s="31">
        <f t="shared" si="1"/>
        <v>1.364162198908829E-2</v>
      </c>
    </row>
    <row r="22" spans="1:15" ht="15" x14ac:dyDescent="0.25">
      <c r="A22" s="50" t="s">
        <v>0</v>
      </c>
      <c r="B22" s="51">
        <f>SUM(B10:B21)</f>
        <v>0</v>
      </c>
      <c r="C22" s="51">
        <f t="shared" ref="C22:N22" si="2">SUM(C10:C21)</f>
        <v>284.29000000000002</v>
      </c>
      <c r="D22" s="51">
        <f t="shared" si="2"/>
        <v>3939.5419999999999</v>
      </c>
      <c r="E22" s="51">
        <f t="shared" si="2"/>
        <v>1285.1600000000001</v>
      </c>
      <c r="F22" s="51">
        <f t="shared" si="2"/>
        <v>2485.35</v>
      </c>
      <c r="G22" s="51">
        <f t="shared" si="2"/>
        <v>2276.2474999999999</v>
      </c>
      <c r="H22" s="51">
        <f t="shared" si="2"/>
        <v>3036.9769999999999</v>
      </c>
      <c r="I22" s="51">
        <f t="shared" si="2"/>
        <v>2378.8789000000002</v>
      </c>
      <c r="J22" s="51">
        <f>SUM(J10:J21)</f>
        <v>120.68199999999999</v>
      </c>
      <c r="K22" s="51">
        <f t="shared" si="2"/>
        <v>645.42000000000007</v>
      </c>
      <c r="L22" s="51">
        <f t="shared" si="2"/>
        <v>365.77</v>
      </c>
      <c r="M22" s="51">
        <f t="shared" si="2"/>
        <v>291.08499999999998</v>
      </c>
      <c r="N22" s="51">
        <f t="shared" si="2"/>
        <v>17109.402400000003</v>
      </c>
      <c r="O22" s="52">
        <f>SUM(O10:O21)</f>
        <v>0.99999999999999978</v>
      </c>
    </row>
  </sheetData>
  <mergeCells count="6">
    <mergeCell ref="A5:O5"/>
    <mergeCell ref="A6:O6"/>
    <mergeCell ref="B8:M8"/>
    <mergeCell ref="N8:N9"/>
    <mergeCell ref="A8:A9"/>
    <mergeCell ref="O8:O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2.7109375" customWidth="1"/>
    <col min="2" max="2" width="7.42578125" customWidth="1"/>
    <col min="3" max="5" width="8.140625" bestFit="1" customWidth="1"/>
    <col min="6" max="6" width="9.140625" bestFit="1" customWidth="1"/>
    <col min="7" max="7" width="8.140625" bestFit="1" customWidth="1"/>
    <col min="8" max="9" width="9.85546875" customWidth="1"/>
    <col min="10" max="10" width="6.5703125" bestFit="1" customWidth="1"/>
    <col min="11" max="11" width="8.140625" bestFit="1" customWidth="1"/>
    <col min="12" max="12" width="6.5703125" bestFit="1" customWidth="1"/>
    <col min="13" max="14" width="9.140625" bestFit="1" customWidth="1"/>
    <col min="15" max="15" width="12.7109375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106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18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0"/>
      <c r="O9" s="113"/>
    </row>
    <row r="10" spans="1:15" ht="19.5" customHeight="1" x14ac:dyDescent="0.2">
      <c r="A10" s="21" t="s">
        <v>12</v>
      </c>
      <c r="B10" s="53"/>
      <c r="C10" s="53"/>
      <c r="D10" s="53"/>
      <c r="E10" s="53"/>
      <c r="F10" s="53"/>
      <c r="G10" s="53"/>
      <c r="H10" s="53"/>
      <c r="I10" s="22"/>
      <c r="J10" s="53"/>
      <c r="K10" s="53"/>
      <c r="L10" s="53">
        <v>9.9600000000000009</v>
      </c>
      <c r="M10" s="53"/>
      <c r="N10" s="24">
        <f>SUM(B10:M10)</f>
        <v>9.9600000000000009</v>
      </c>
      <c r="O10" s="25">
        <f>+N10/$N$22</f>
        <v>1.1032420806658264E-4</v>
      </c>
    </row>
    <row r="11" spans="1:15" ht="19.5" customHeight="1" x14ac:dyDescent="0.2">
      <c r="A11" s="6" t="s">
        <v>13</v>
      </c>
      <c r="B11" s="9"/>
      <c r="C11" s="9"/>
      <c r="D11" s="9"/>
      <c r="E11" s="9"/>
      <c r="F11" s="9"/>
      <c r="G11" s="9"/>
      <c r="H11" s="9"/>
      <c r="I11" s="2"/>
      <c r="J11" s="9"/>
      <c r="K11" s="9"/>
      <c r="L11" s="9"/>
      <c r="M11" s="9"/>
      <c r="N11" s="4">
        <f t="shared" ref="N11:N21" si="0">SUM(B11:M11)</f>
        <v>0</v>
      </c>
      <c r="O11" s="26">
        <f t="shared" ref="O11:O21" si="1">+N11/$N$22</f>
        <v>0</v>
      </c>
    </row>
    <row r="12" spans="1:15" ht="19.5" customHeight="1" x14ac:dyDescent="0.2">
      <c r="A12" s="6" t="s">
        <v>14</v>
      </c>
      <c r="B12" s="9"/>
      <c r="C12" s="9"/>
      <c r="D12" s="9">
        <v>51.55</v>
      </c>
      <c r="E12" s="9"/>
      <c r="F12" s="9"/>
      <c r="G12" s="9">
        <v>0.2</v>
      </c>
      <c r="H12" s="9">
        <v>0.27</v>
      </c>
      <c r="I12" s="2">
        <v>0.36</v>
      </c>
      <c r="J12" s="9"/>
      <c r="K12" s="9"/>
      <c r="L12" s="9"/>
      <c r="M12" s="9"/>
      <c r="N12" s="4">
        <f t="shared" si="0"/>
        <v>52.38</v>
      </c>
      <c r="O12" s="26">
        <f t="shared" si="1"/>
        <v>5.801989978441364E-4</v>
      </c>
    </row>
    <row r="13" spans="1:15" ht="19.5" customHeight="1" x14ac:dyDescent="0.2">
      <c r="A13" s="6" t="s">
        <v>15</v>
      </c>
      <c r="B13" s="9"/>
      <c r="C13" s="9"/>
      <c r="D13" s="9">
        <v>6.06</v>
      </c>
      <c r="E13" s="9">
        <v>30.5</v>
      </c>
      <c r="F13" s="9">
        <v>4.7</v>
      </c>
      <c r="G13" s="9">
        <v>54.77</v>
      </c>
      <c r="H13" s="9">
        <v>246.06</v>
      </c>
      <c r="I13" s="2">
        <v>29.61</v>
      </c>
      <c r="J13" s="9">
        <v>0.2</v>
      </c>
      <c r="K13" s="9">
        <v>8</v>
      </c>
      <c r="L13" s="9">
        <v>1.5</v>
      </c>
      <c r="M13" s="9">
        <v>0.5</v>
      </c>
      <c r="N13" s="4">
        <f t="shared" si="0"/>
        <v>381.90000000000003</v>
      </c>
      <c r="O13" s="26">
        <f t="shared" si="1"/>
        <v>4.2302023153240869E-3</v>
      </c>
    </row>
    <row r="14" spans="1:15" ht="19.5" customHeight="1" x14ac:dyDescent="0.2">
      <c r="A14" s="6" t="s">
        <v>16</v>
      </c>
      <c r="B14" s="9"/>
      <c r="C14" s="9">
        <v>404.11</v>
      </c>
      <c r="D14" s="9">
        <v>107.8</v>
      </c>
      <c r="E14" s="9">
        <v>144.88999999999999</v>
      </c>
      <c r="F14" s="9">
        <v>240.5</v>
      </c>
      <c r="G14" s="9">
        <v>40.51</v>
      </c>
      <c r="H14" s="9">
        <v>162.97999999999999</v>
      </c>
      <c r="I14" s="2">
        <v>105.49</v>
      </c>
      <c r="J14" s="9">
        <v>2.85</v>
      </c>
      <c r="K14" s="9">
        <v>10.6</v>
      </c>
      <c r="L14" s="9">
        <v>26.47</v>
      </c>
      <c r="M14" s="9">
        <v>7.0000000000000007E-2</v>
      </c>
      <c r="N14" s="4">
        <f t="shared" si="0"/>
        <v>1246.2699999999998</v>
      </c>
      <c r="O14" s="26">
        <f t="shared" si="1"/>
        <v>1.3804593452524086E-2</v>
      </c>
    </row>
    <row r="15" spans="1:15" ht="19.5" customHeight="1" x14ac:dyDescent="0.2">
      <c r="A15" s="6" t="s">
        <v>17</v>
      </c>
      <c r="B15" s="9"/>
      <c r="C15" s="9">
        <v>160.52000000000001</v>
      </c>
      <c r="D15" s="9">
        <v>294.20999999999998</v>
      </c>
      <c r="E15" s="9">
        <v>275.27</v>
      </c>
      <c r="F15" s="9">
        <v>1274.5999999999999</v>
      </c>
      <c r="G15" s="9">
        <v>367.41</v>
      </c>
      <c r="H15" s="9">
        <v>25856.45</v>
      </c>
      <c r="I15" s="2">
        <v>3543.32</v>
      </c>
      <c r="J15" s="9">
        <v>34.65</v>
      </c>
      <c r="K15" s="9">
        <v>70.22</v>
      </c>
      <c r="L15" s="9">
        <v>60.65</v>
      </c>
      <c r="M15" s="9">
        <v>17606.41</v>
      </c>
      <c r="N15" s="4">
        <f t="shared" si="0"/>
        <v>49543.710000000006</v>
      </c>
      <c r="O15" s="26">
        <f t="shared" si="1"/>
        <v>0.54878218578618787</v>
      </c>
    </row>
    <row r="16" spans="1:15" ht="19.5" customHeight="1" x14ac:dyDescent="0.2">
      <c r="A16" s="6" t="s">
        <v>18</v>
      </c>
      <c r="B16" s="9"/>
      <c r="C16" s="9">
        <v>246.58</v>
      </c>
      <c r="D16" s="9">
        <v>702.62</v>
      </c>
      <c r="E16" s="9">
        <v>403.24</v>
      </c>
      <c r="F16" s="9">
        <v>463.3</v>
      </c>
      <c r="G16" s="9">
        <v>5912.07</v>
      </c>
      <c r="H16" s="9">
        <v>8792.6300000000119</v>
      </c>
      <c r="I16" s="2">
        <v>1891.05</v>
      </c>
      <c r="J16" s="9">
        <v>138.66</v>
      </c>
      <c r="K16" s="9">
        <v>912.6</v>
      </c>
      <c r="L16" s="9">
        <v>66.81</v>
      </c>
      <c r="M16" s="9"/>
      <c r="N16" s="4">
        <f t="shared" si="0"/>
        <v>19529.560000000009</v>
      </c>
      <c r="O16" s="26">
        <f t="shared" si="1"/>
        <v>0.21632361856313356</v>
      </c>
    </row>
    <row r="17" spans="1:15" ht="19.5" customHeight="1" x14ac:dyDescent="0.2">
      <c r="A17" s="6" t="s">
        <v>19</v>
      </c>
      <c r="B17" s="9"/>
      <c r="C17" s="9">
        <v>171.68</v>
      </c>
      <c r="D17" s="9">
        <v>2211.37</v>
      </c>
      <c r="E17" s="9">
        <v>200.34</v>
      </c>
      <c r="F17" s="9">
        <v>7764.45</v>
      </c>
      <c r="G17" s="9">
        <v>772.11</v>
      </c>
      <c r="H17" s="9">
        <v>1418.61</v>
      </c>
      <c r="I17" s="2">
        <v>2305.63</v>
      </c>
      <c r="J17" s="9">
        <v>29.3</v>
      </c>
      <c r="K17" s="9">
        <v>5.2</v>
      </c>
      <c r="L17" s="9">
        <v>4.62</v>
      </c>
      <c r="M17" s="9">
        <v>1.19</v>
      </c>
      <c r="N17" s="4">
        <f t="shared" si="0"/>
        <v>14884.500000000004</v>
      </c>
      <c r="O17" s="26">
        <f t="shared" si="1"/>
        <v>0.16487155371155116</v>
      </c>
    </row>
    <row r="18" spans="1:15" ht="19.5" customHeight="1" x14ac:dyDescent="0.2">
      <c r="A18" s="6" t="s">
        <v>20</v>
      </c>
      <c r="B18" s="9"/>
      <c r="C18" s="9">
        <v>28</v>
      </c>
      <c r="D18" s="9">
        <v>479.5</v>
      </c>
      <c r="E18" s="9">
        <v>183.31</v>
      </c>
      <c r="F18" s="9">
        <v>274.89999999999998</v>
      </c>
      <c r="G18" s="9">
        <v>591.33000000000004</v>
      </c>
      <c r="H18" s="9">
        <v>924.75</v>
      </c>
      <c r="I18" s="2">
        <v>685.58</v>
      </c>
      <c r="J18" s="9">
        <v>16.899999999999999</v>
      </c>
      <c r="K18" s="9">
        <v>7.5</v>
      </c>
      <c r="L18" s="9">
        <v>109.61</v>
      </c>
      <c r="M18" s="9"/>
      <c r="N18" s="4">
        <f t="shared" si="0"/>
        <v>3301.38</v>
      </c>
      <c r="O18" s="26">
        <f t="shared" si="1"/>
        <v>3.656848735209383E-2</v>
      </c>
    </row>
    <row r="19" spans="1:15" ht="19.5" customHeight="1" x14ac:dyDescent="0.2">
      <c r="A19" s="6" t="s">
        <v>21</v>
      </c>
      <c r="B19" s="9"/>
      <c r="C19" s="9">
        <v>2.61</v>
      </c>
      <c r="D19" s="9">
        <v>96.650000000000091</v>
      </c>
      <c r="E19" s="9">
        <v>47.01</v>
      </c>
      <c r="F19" s="9">
        <v>307.75</v>
      </c>
      <c r="G19" s="9">
        <v>202.95</v>
      </c>
      <c r="H19" s="9">
        <v>175.78</v>
      </c>
      <c r="I19" s="2">
        <v>166.71</v>
      </c>
      <c r="J19" s="9">
        <v>3.3</v>
      </c>
      <c r="K19" s="9">
        <v>2.7</v>
      </c>
      <c r="L19" s="9">
        <v>1</v>
      </c>
      <c r="M19" s="9"/>
      <c r="N19" s="4">
        <f t="shared" si="0"/>
        <v>1006.46</v>
      </c>
      <c r="O19" s="26">
        <f t="shared" si="1"/>
        <v>1.1148283378583609E-2</v>
      </c>
    </row>
    <row r="20" spans="1:15" ht="19.5" customHeight="1" x14ac:dyDescent="0.2">
      <c r="A20" s="6" t="s">
        <v>22</v>
      </c>
      <c r="B20" s="9"/>
      <c r="C20" s="9">
        <v>0.01</v>
      </c>
      <c r="D20" s="9">
        <v>124.4</v>
      </c>
      <c r="E20" s="9">
        <v>13.61</v>
      </c>
      <c r="F20" s="9">
        <v>3.9</v>
      </c>
      <c r="G20" s="9">
        <v>11.2</v>
      </c>
      <c r="H20" s="9">
        <v>15.28</v>
      </c>
      <c r="I20" s="2">
        <v>2.7</v>
      </c>
      <c r="J20" s="9"/>
      <c r="K20" s="9"/>
      <c r="L20" s="9"/>
      <c r="M20" s="9"/>
      <c r="N20" s="4">
        <f t="shared" si="0"/>
        <v>171.1</v>
      </c>
      <c r="O20" s="26">
        <f t="shared" si="1"/>
        <v>1.8952281124691051E-3</v>
      </c>
    </row>
    <row r="21" spans="1:15" ht="19.5" customHeight="1" x14ac:dyDescent="0.2">
      <c r="A21" s="27" t="s">
        <v>23</v>
      </c>
      <c r="B21" s="54">
        <v>30</v>
      </c>
      <c r="C21" s="54">
        <v>0.2</v>
      </c>
      <c r="D21" s="54">
        <v>120</v>
      </c>
      <c r="E21" s="54">
        <v>0.2</v>
      </c>
      <c r="F21" s="54"/>
      <c r="G21" s="54"/>
      <c r="H21" s="54"/>
      <c r="I21" s="28"/>
      <c r="J21" s="54"/>
      <c r="K21" s="54">
        <v>1.5</v>
      </c>
      <c r="L21" s="54">
        <v>0.25</v>
      </c>
      <c r="M21" s="54"/>
      <c r="N21" s="30">
        <f t="shared" si="0"/>
        <v>152.14999999999998</v>
      </c>
      <c r="O21" s="31">
        <f t="shared" si="1"/>
        <v>1.6853241222219422E-3</v>
      </c>
    </row>
    <row r="22" spans="1:15" ht="15" x14ac:dyDescent="0.25">
      <c r="A22" s="50" t="s">
        <v>0</v>
      </c>
      <c r="B22" s="51">
        <f>SUM(B10:B21)</f>
        <v>30</v>
      </c>
      <c r="C22" s="51">
        <f t="shared" ref="C22:N22" si="2">SUM(C10:C21)</f>
        <v>1013.7100000000002</v>
      </c>
      <c r="D22" s="51">
        <f t="shared" si="2"/>
        <v>4194.16</v>
      </c>
      <c r="E22" s="51">
        <f t="shared" si="2"/>
        <v>1298.3699999999999</v>
      </c>
      <c r="F22" s="51">
        <f t="shared" si="2"/>
        <v>10334.099999999999</v>
      </c>
      <c r="G22" s="51">
        <f t="shared" si="2"/>
        <v>7952.5499999999993</v>
      </c>
      <c r="H22" s="51">
        <f t="shared" si="2"/>
        <v>37592.810000000012</v>
      </c>
      <c r="I22" s="51">
        <f t="shared" si="2"/>
        <v>8730.4500000000007</v>
      </c>
      <c r="J22" s="51">
        <f>SUM(J10:J21)</f>
        <v>225.86</v>
      </c>
      <c r="K22" s="51">
        <f t="shared" si="2"/>
        <v>1018.3200000000002</v>
      </c>
      <c r="L22" s="51">
        <f t="shared" si="2"/>
        <v>280.87</v>
      </c>
      <c r="M22" s="51">
        <f t="shared" si="2"/>
        <v>17608.169999999998</v>
      </c>
      <c r="N22" s="51">
        <f t="shared" si="2"/>
        <v>90279.370000000024</v>
      </c>
      <c r="O22" s="52">
        <f>SUM(O10:O21)</f>
        <v>0.99999999999999989</v>
      </c>
    </row>
  </sheetData>
  <mergeCells count="6">
    <mergeCell ref="A5:O5"/>
    <mergeCell ref="A6:O6"/>
    <mergeCell ref="B8:M8"/>
    <mergeCell ref="N8:N9"/>
    <mergeCell ref="A8:A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E35" sqref="E35"/>
    </sheetView>
  </sheetViews>
  <sheetFormatPr baseColWidth="10" defaultRowHeight="12.75" x14ac:dyDescent="0.2"/>
  <cols>
    <col min="1" max="1" width="13" bestFit="1" customWidth="1"/>
    <col min="2" max="2" width="5.7109375" bestFit="1" customWidth="1"/>
    <col min="3" max="3" width="6.5703125" bestFit="1" customWidth="1"/>
    <col min="4" max="4" width="9.140625" bestFit="1" customWidth="1"/>
    <col min="5" max="6" width="8.140625" bestFit="1" customWidth="1"/>
    <col min="7" max="7" width="9.140625" bestFit="1" customWidth="1"/>
    <col min="8" max="8" width="9.7109375" bestFit="1" customWidth="1"/>
    <col min="9" max="9" width="8.85546875" bestFit="1" customWidth="1"/>
    <col min="10" max="10" width="6.42578125" bestFit="1" customWidth="1"/>
    <col min="11" max="11" width="8" bestFit="1" customWidth="1"/>
    <col min="12" max="12" width="7.5703125" bestFit="1" customWidth="1"/>
    <col min="13" max="13" width="6.42578125" bestFit="1" customWidth="1"/>
    <col min="14" max="14" width="10.85546875" bestFit="1" customWidth="1"/>
    <col min="15" max="15" width="13.425781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103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18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0"/>
      <c r="O9" s="113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"/>
      <c r="N10" s="24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>
        <v>0.5</v>
      </c>
      <c r="F11" s="2"/>
      <c r="G11" s="2">
        <v>4</v>
      </c>
      <c r="H11" s="2">
        <v>0.7</v>
      </c>
      <c r="I11" s="2">
        <v>3</v>
      </c>
      <c r="J11" s="2"/>
      <c r="K11" s="2">
        <v>0.06</v>
      </c>
      <c r="L11" s="2"/>
      <c r="M11" s="3"/>
      <c r="N11" s="4">
        <f t="shared" ref="N11:N21" si="0">SUM(B11:M11)</f>
        <v>8.26</v>
      </c>
      <c r="O11" s="26">
        <f t="shared" ref="O11:O21" si="1">+N11/$N$22</f>
        <v>1.7561218706057088E-4</v>
      </c>
    </row>
    <row r="12" spans="1:15" ht="20.100000000000001" customHeight="1" x14ac:dyDescent="0.2">
      <c r="A12" s="6" t="s">
        <v>14</v>
      </c>
      <c r="B12" s="2"/>
      <c r="C12" s="2"/>
      <c r="D12" s="2">
        <v>6.6</v>
      </c>
      <c r="E12" s="2">
        <v>12.02</v>
      </c>
      <c r="F12" s="2">
        <v>0.5</v>
      </c>
      <c r="G12" s="2">
        <v>107.25</v>
      </c>
      <c r="H12" s="2">
        <v>8.85</v>
      </c>
      <c r="I12" s="2">
        <v>0.13</v>
      </c>
      <c r="J12" s="2"/>
      <c r="K12" s="2"/>
      <c r="L12" s="2"/>
      <c r="M12" s="3"/>
      <c r="N12" s="4">
        <f t="shared" si="0"/>
        <v>135.35</v>
      </c>
      <c r="O12" s="26">
        <f t="shared" si="1"/>
        <v>2.8776161644852622E-3</v>
      </c>
    </row>
    <row r="13" spans="1:15" ht="20.100000000000001" customHeight="1" x14ac:dyDescent="0.2">
      <c r="A13" s="6" t="s">
        <v>15</v>
      </c>
      <c r="B13" s="2"/>
      <c r="C13" s="2">
        <v>34</v>
      </c>
      <c r="D13" s="2">
        <v>24.75</v>
      </c>
      <c r="E13" s="2">
        <v>5.32</v>
      </c>
      <c r="F13" s="2">
        <v>10.5</v>
      </c>
      <c r="G13" s="2">
        <v>7.8</v>
      </c>
      <c r="H13" s="2">
        <v>73.3</v>
      </c>
      <c r="I13" s="2">
        <v>1.62</v>
      </c>
      <c r="J13" s="2"/>
      <c r="K13" s="2">
        <v>4</v>
      </c>
      <c r="L13" s="2">
        <v>7</v>
      </c>
      <c r="M13" s="3">
        <v>1.03</v>
      </c>
      <c r="N13" s="4">
        <f t="shared" si="0"/>
        <v>169.32</v>
      </c>
      <c r="O13" s="26">
        <f t="shared" si="1"/>
        <v>3.5998372291883608E-3</v>
      </c>
    </row>
    <row r="14" spans="1:15" ht="20.100000000000001" customHeight="1" x14ac:dyDescent="0.2">
      <c r="A14" s="6" t="s">
        <v>16</v>
      </c>
      <c r="B14" s="2"/>
      <c r="C14" s="2">
        <v>52.95</v>
      </c>
      <c r="D14" s="2">
        <v>336.7</v>
      </c>
      <c r="E14" s="2">
        <v>207.34</v>
      </c>
      <c r="F14" s="2">
        <v>53.03</v>
      </c>
      <c r="G14" s="2">
        <v>36.07</v>
      </c>
      <c r="H14" s="2">
        <v>46.55</v>
      </c>
      <c r="I14" s="2">
        <v>30.87</v>
      </c>
      <c r="J14" s="2">
        <v>3.2</v>
      </c>
      <c r="K14" s="2">
        <v>19.3</v>
      </c>
      <c r="L14" s="2">
        <v>4</v>
      </c>
      <c r="M14" s="3">
        <v>0.55000000000000004</v>
      </c>
      <c r="N14" s="4">
        <f t="shared" si="0"/>
        <v>790.56</v>
      </c>
      <c r="O14" s="26">
        <f t="shared" si="1"/>
        <v>1.6807744625012701E-2</v>
      </c>
    </row>
    <row r="15" spans="1:15" ht="20.100000000000001" customHeight="1" x14ac:dyDescent="0.2">
      <c r="A15" s="6" t="s">
        <v>17</v>
      </c>
      <c r="B15" s="2"/>
      <c r="C15" s="2">
        <v>209.61</v>
      </c>
      <c r="D15" s="2">
        <v>5042.4100000000071</v>
      </c>
      <c r="E15" s="2">
        <v>4371.43</v>
      </c>
      <c r="F15" s="2">
        <v>1860.12</v>
      </c>
      <c r="G15" s="2">
        <v>635</v>
      </c>
      <c r="H15" s="2">
        <v>99.43</v>
      </c>
      <c r="I15" s="2">
        <v>37.76</v>
      </c>
      <c r="J15" s="2">
        <v>10.039999999999999</v>
      </c>
      <c r="K15" s="2">
        <v>9.75</v>
      </c>
      <c r="L15" s="2">
        <v>53.06</v>
      </c>
      <c r="M15" s="3">
        <v>25.86</v>
      </c>
      <c r="N15" s="4">
        <f t="shared" si="0"/>
        <v>12354.470000000008</v>
      </c>
      <c r="O15" s="26">
        <f t="shared" si="1"/>
        <v>0.26266289305983204</v>
      </c>
    </row>
    <row r="16" spans="1:15" ht="20.100000000000001" customHeight="1" x14ac:dyDescent="0.2">
      <c r="A16" s="6" t="s">
        <v>18</v>
      </c>
      <c r="B16" s="2"/>
      <c r="C16" s="2">
        <v>170.53</v>
      </c>
      <c r="D16" s="2">
        <v>2596.48</v>
      </c>
      <c r="E16" s="2">
        <v>637.99</v>
      </c>
      <c r="F16" s="2">
        <v>3526.09</v>
      </c>
      <c r="G16" s="2">
        <v>1783.87</v>
      </c>
      <c r="H16" s="2">
        <v>496.23999999999921</v>
      </c>
      <c r="I16" s="2">
        <v>309.04000000000002</v>
      </c>
      <c r="J16" s="2">
        <v>3.64</v>
      </c>
      <c r="K16" s="2">
        <v>122.14</v>
      </c>
      <c r="L16" s="2">
        <v>131.68</v>
      </c>
      <c r="M16" s="3">
        <v>13.36</v>
      </c>
      <c r="N16" s="4">
        <f t="shared" si="0"/>
        <v>9791.06</v>
      </c>
      <c r="O16" s="26">
        <f t="shared" si="1"/>
        <v>0.20816337291056575</v>
      </c>
    </row>
    <row r="17" spans="1:15" ht="20.100000000000001" customHeight="1" x14ac:dyDescent="0.2">
      <c r="A17" s="6" t="s">
        <v>19</v>
      </c>
      <c r="B17" s="2"/>
      <c r="C17" s="2">
        <v>7.41</v>
      </c>
      <c r="D17" s="2">
        <v>2604.31</v>
      </c>
      <c r="E17" s="2">
        <v>921.91</v>
      </c>
      <c r="F17" s="2">
        <v>482.95</v>
      </c>
      <c r="G17" s="2">
        <v>10676.91</v>
      </c>
      <c r="H17" s="2">
        <v>1114.25</v>
      </c>
      <c r="I17" s="2">
        <v>905.83999999999924</v>
      </c>
      <c r="J17" s="2">
        <v>23.67</v>
      </c>
      <c r="K17" s="2">
        <v>98.84</v>
      </c>
      <c r="L17" s="2">
        <v>1.85</v>
      </c>
      <c r="M17" s="3">
        <v>1.02</v>
      </c>
      <c r="N17" s="4">
        <f t="shared" si="0"/>
        <v>16838.959999999995</v>
      </c>
      <c r="O17" s="26">
        <f t="shared" si="1"/>
        <v>0.35800564085054115</v>
      </c>
    </row>
    <row r="18" spans="1:15" ht="20.100000000000001" customHeight="1" x14ac:dyDescent="0.2">
      <c r="A18" s="6" t="s">
        <v>20</v>
      </c>
      <c r="B18" s="2"/>
      <c r="C18" s="2">
        <v>38.72</v>
      </c>
      <c r="D18" s="2">
        <v>380.82</v>
      </c>
      <c r="E18" s="2">
        <v>591.37</v>
      </c>
      <c r="F18" s="2">
        <v>1912.95</v>
      </c>
      <c r="G18" s="2">
        <v>1151.96</v>
      </c>
      <c r="H18" s="2">
        <v>441.81</v>
      </c>
      <c r="I18" s="2">
        <v>124.02</v>
      </c>
      <c r="J18" s="2">
        <v>39.61</v>
      </c>
      <c r="K18" s="2">
        <v>14.95</v>
      </c>
      <c r="L18" s="2">
        <v>0.33</v>
      </c>
      <c r="M18" s="3">
        <v>0.03</v>
      </c>
      <c r="N18" s="4">
        <f t="shared" si="0"/>
        <v>4696.57</v>
      </c>
      <c r="O18" s="26">
        <f t="shared" si="1"/>
        <v>9.985168636598854E-2</v>
      </c>
    </row>
    <row r="19" spans="1:15" ht="20.100000000000001" customHeight="1" x14ac:dyDescent="0.2">
      <c r="A19" s="6" t="s">
        <v>21</v>
      </c>
      <c r="B19" s="2"/>
      <c r="C19" s="2">
        <v>1.6</v>
      </c>
      <c r="D19" s="2">
        <v>169.64</v>
      </c>
      <c r="E19" s="2">
        <v>411.74</v>
      </c>
      <c r="F19" s="2">
        <v>34</v>
      </c>
      <c r="G19" s="2">
        <v>489.23</v>
      </c>
      <c r="H19" s="2">
        <v>91.99</v>
      </c>
      <c r="I19" s="2">
        <v>14.73</v>
      </c>
      <c r="J19" s="2">
        <v>1.8</v>
      </c>
      <c r="K19" s="2"/>
      <c r="L19" s="2"/>
      <c r="M19" s="3"/>
      <c r="N19" s="4">
        <f t="shared" si="0"/>
        <v>1214.73</v>
      </c>
      <c r="O19" s="26">
        <f t="shared" si="1"/>
        <v>2.5825834381124367E-2</v>
      </c>
    </row>
    <row r="20" spans="1:15" ht="20.100000000000001" customHeight="1" x14ac:dyDescent="0.2">
      <c r="A20" s="6" t="s">
        <v>22</v>
      </c>
      <c r="B20" s="2"/>
      <c r="C20" s="2"/>
      <c r="D20" s="2">
        <v>144.86000000000001</v>
      </c>
      <c r="E20" s="2">
        <v>410.44</v>
      </c>
      <c r="F20" s="2">
        <v>384</v>
      </c>
      <c r="G20" s="2">
        <v>8</v>
      </c>
      <c r="H20" s="2">
        <v>54.82</v>
      </c>
      <c r="I20" s="2">
        <v>0.9</v>
      </c>
      <c r="J20" s="2"/>
      <c r="K20" s="2"/>
      <c r="L20" s="2"/>
      <c r="M20" s="3"/>
      <c r="N20" s="4">
        <f t="shared" si="0"/>
        <v>1003.02</v>
      </c>
      <c r="O20" s="26">
        <f t="shared" si="1"/>
        <v>2.1324762211318862E-2</v>
      </c>
    </row>
    <row r="21" spans="1:15" ht="20.100000000000001" customHeight="1" x14ac:dyDescent="0.2">
      <c r="A21" s="27" t="s">
        <v>23</v>
      </c>
      <c r="B21" s="28"/>
      <c r="C21" s="28">
        <v>0.01</v>
      </c>
      <c r="D21" s="28">
        <v>29.15</v>
      </c>
      <c r="E21" s="28">
        <v>4</v>
      </c>
      <c r="F21" s="28"/>
      <c r="G21" s="28"/>
      <c r="H21" s="28"/>
      <c r="I21" s="28"/>
      <c r="J21" s="28"/>
      <c r="K21" s="28"/>
      <c r="L21" s="28"/>
      <c r="M21" s="29"/>
      <c r="N21" s="30">
        <f t="shared" si="0"/>
        <v>33.159999999999997</v>
      </c>
      <c r="O21" s="31">
        <f t="shared" si="1"/>
        <v>7.0500001488238851E-4</v>
      </c>
    </row>
    <row r="22" spans="1:15" ht="15" x14ac:dyDescent="0.25">
      <c r="A22" s="50" t="s">
        <v>0</v>
      </c>
      <c r="B22" s="51">
        <f>SUM(B10:B21)</f>
        <v>0</v>
      </c>
      <c r="C22" s="51">
        <f t="shared" ref="C22:N22" si="2">SUM(C10:C21)</f>
        <v>514.83000000000004</v>
      </c>
      <c r="D22" s="51">
        <f t="shared" si="2"/>
        <v>11335.720000000007</v>
      </c>
      <c r="E22" s="51">
        <f t="shared" si="2"/>
        <v>7574.0599999999995</v>
      </c>
      <c r="F22" s="51">
        <f t="shared" si="2"/>
        <v>8264.14</v>
      </c>
      <c r="G22" s="51">
        <f t="shared" si="2"/>
        <v>14900.09</v>
      </c>
      <c r="H22" s="51">
        <f t="shared" si="2"/>
        <v>2427.9399999999991</v>
      </c>
      <c r="I22" s="51">
        <f t="shared" si="2"/>
        <v>1427.9099999999994</v>
      </c>
      <c r="J22" s="51">
        <f>SUM(J10:J21)</f>
        <v>81.96</v>
      </c>
      <c r="K22" s="51">
        <f t="shared" si="2"/>
        <v>269.04000000000002</v>
      </c>
      <c r="L22" s="51">
        <f t="shared" si="2"/>
        <v>197.92000000000002</v>
      </c>
      <c r="M22" s="51">
        <f t="shared" si="2"/>
        <v>41.85</v>
      </c>
      <c r="N22" s="51">
        <f t="shared" si="2"/>
        <v>47035.460000000006</v>
      </c>
      <c r="O22" s="52">
        <f>SUM(O10:O21)</f>
        <v>1</v>
      </c>
    </row>
  </sheetData>
  <mergeCells count="6">
    <mergeCell ref="A5:O5"/>
    <mergeCell ref="A6:O6"/>
    <mergeCell ref="B8:M8"/>
    <mergeCell ref="N8:N9"/>
    <mergeCell ref="O8:O9"/>
    <mergeCell ref="A8:A9"/>
  </mergeCells>
  <phoneticPr fontId="0" type="noConversion"/>
  <printOptions horizontalCentered="1"/>
  <pageMargins left="0.75" right="0.75" top="0.59055118110236227" bottom="1" header="0" footer="0"/>
  <pageSetup scale="85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bestFit="1" customWidth="1"/>
    <col min="2" max="2" width="5.7109375" customWidth="1"/>
    <col min="3" max="3" width="6.5703125" bestFit="1" customWidth="1"/>
    <col min="4" max="6" width="9.140625" bestFit="1" customWidth="1"/>
    <col min="7" max="7" width="8.140625" bestFit="1" customWidth="1"/>
    <col min="8" max="8" width="9.140625" bestFit="1" customWidth="1"/>
    <col min="9" max="9" width="6.5703125" bestFit="1" customWidth="1"/>
    <col min="10" max="13" width="5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84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0"/>
      <c r="O9" s="122"/>
    </row>
    <row r="10" spans="1:15" ht="20.100000000000001" customHeight="1" x14ac:dyDescent="0.2">
      <c r="A10" s="21" t="s">
        <v>12</v>
      </c>
      <c r="B10" s="22"/>
      <c r="C10" s="22"/>
      <c r="D10" s="22">
        <v>1.3</v>
      </c>
      <c r="E10" s="22"/>
      <c r="F10" s="22"/>
      <c r="G10" s="22"/>
      <c r="H10" s="22"/>
      <c r="I10" s="22"/>
      <c r="J10" s="22"/>
      <c r="K10" s="22"/>
      <c r="L10" s="22">
        <v>12.05</v>
      </c>
      <c r="M10" s="23"/>
      <c r="N10" s="24">
        <f>SUM(B10:M10)</f>
        <v>13.350000000000001</v>
      </c>
      <c r="O10" s="25">
        <f>+N10/$N$22</f>
        <v>2.2873642230877454E-4</v>
      </c>
    </row>
    <row r="11" spans="1:15" ht="20.100000000000001" customHeight="1" x14ac:dyDescent="0.2">
      <c r="A11" s="6" t="s">
        <v>13</v>
      </c>
      <c r="B11" s="2"/>
      <c r="C11" s="2"/>
      <c r="D11" s="2">
        <v>0.4</v>
      </c>
      <c r="E11" s="2">
        <v>0.5</v>
      </c>
      <c r="F11" s="2"/>
      <c r="G11" s="2"/>
      <c r="H11" s="2"/>
      <c r="I11" s="2"/>
      <c r="J11" s="2"/>
      <c r="K11" s="2"/>
      <c r="L11" s="2"/>
      <c r="M11" s="3"/>
      <c r="N11" s="4">
        <f t="shared" ref="N11:N21" si="0">SUM(B11:M11)</f>
        <v>0.9</v>
      </c>
      <c r="O11" s="26">
        <f t="shared" ref="O11:O21" si="1">+N11/$N$22</f>
        <v>1.5420432964636485E-5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>
        <v>2.2999999999999998</v>
      </c>
      <c r="G12" s="2">
        <v>40</v>
      </c>
      <c r="H12" s="2">
        <v>210.75</v>
      </c>
      <c r="I12" s="2">
        <v>5.66</v>
      </c>
      <c r="J12" s="2">
        <v>6.95</v>
      </c>
      <c r="K12" s="2"/>
      <c r="L12" s="2"/>
      <c r="M12" s="3">
        <v>1.5</v>
      </c>
      <c r="N12" s="4">
        <f t="shared" si="0"/>
        <v>267.16000000000003</v>
      </c>
      <c r="O12" s="26">
        <f t="shared" si="1"/>
        <v>4.5774698564803153E-3</v>
      </c>
    </row>
    <row r="13" spans="1:15" ht="20.100000000000001" customHeight="1" x14ac:dyDescent="0.2">
      <c r="A13" s="6" t="s">
        <v>15</v>
      </c>
      <c r="B13" s="2"/>
      <c r="C13" s="2">
        <v>101.61</v>
      </c>
      <c r="D13" s="2">
        <v>92.4</v>
      </c>
      <c r="E13" s="2">
        <v>0.31</v>
      </c>
      <c r="F13" s="2">
        <v>0.15</v>
      </c>
      <c r="G13" s="2">
        <v>10.9</v>
      </c>
      <c r="H13" s="2">
        <v>6.2499999999999947</v>
      </c>
      <c r="I13" s="2">
        <v>7</v>
      </c>
      <c r="J13" s="2"/>
      <c r="K13" s="2">
        <v>0.5</v>
      </c>
      <c r="L13" s="2"/>
      <c r="M13" s="3">
        <v>0.04</v>
      </c>
      <c r="N13" s="4">
        <f t="shared" si="0"/>
        <v>219.16</v>
      </c>
      <c r="O13" s="26">
        <f t="shared" si="1"/>
        <v>3.7550467650330354E-3</v>
      </c>
    </row>
    <row r="14" spans="1:15" ht="20.100000000000001" customHeight="1" x14ac:dyDescent="0.2">
      <c r="A14" s="6" t="s">
        <v>16</v>
      </c>
      <c r="B14" s="2"/>
      <c r="C14" s="2">
        <v>7.0000000000000007E-2</v>
      </c>
      <c r="D14" s="2">
        <v>720.92</v>
      </c>
      <c r="E14" s="2">
        <v>57.14</v>
      </c>
      <c r="F14" s="2">
        <v>50.95</v>
      </c>
      <c r="G14" s="2">
        <v>61.1</v>
      </c>
      <c r="H14" s="2">
        <v>18.88</v>
      </c>
      <c r="I14" s="2">
        <v>1.68</v>
      </c>
      <c r="J14" s="2">
        <v>0.1</v>
      </c>
      <c r="K14" s="2"/>
      <c r="L14" s="2"/>
      <c r="M14" s="3">
        <v>0.01</v>
      </c>
      <c r="N14" s="4">
        <f t="shared" si="0"/>
        <v>910.85</v>
      </c>
      <c r="O14" s="26">
        <f t="shared" si="1"/>
        <v>1.560633485093238E-2</v>
      </c>
    </row>
    <row r="15" spans="1:15" ht="20.100000000000001" customHeight="1" x14ac:dyDescent="0.2">
      <c r="A15" s="6" t="s">
        <v>17</v>
      </c>
      <c r="B15" s="2"/>
      <c r="C15" s="2">
        <v>266.8</v>
      </c>
      <c r="D15" s="2">
        <v>5874.25</v>
      </c>
      <c r="E15" s="2">
        <v>2976.26</v>
      </c>
      <c r="F15" s="2">
        <v>5407.15</v>
      </c>
      <c r="G15" s="2">
        <v>1577.3</v>
      </c>
      <c r="H15" s="2">
        <v>350.82</v>
      </c>
      <c r="I15" s="2">
        <v>58.19</v>
      </c>
      <c r="J15" s="2">
        <v>2.9</v>
      </c>
      <c r="K15" s="2">
        <v>3.15</v>
      </c>
      <c r="L15" s="2">
        <v>3</v>
      </c>
      <c r="M15" s="3">
        <v>2.1800000000000002</v>
      </c>
      <c r="N15" s="4">
        <f t="shared" si="0"/>
        <v>16522.000000000004</v>
      </c>
      <c r="O15" s="26">
        <f t="shared" si="1"/>
        <v>0.28308488160191558</v>
      </c>
    </row>
    <row r="16" spans="1:15" ht="20.100000000000001" customHeight="1" x14ac:dyDescent="0.2">
      <c r="A16" s="6" t="s">
        <v>18</v>
      </c>
      <c r="B16" s="2"/>
      <c r="C16" s="2">
        <v>41.1</v>
      </c>
      <c r="D16" s="2">
        <v>4997.43</v>
      </c>
      <c r="E16" s="2">
        <v>6882.2200000000066</v>
      </c>
      <c r="F16" s="2">
        <v>7118.79</v>
      </c>
      <c r="G16" s="2">
        <v>1969.84</v>
      </c>
      <c r="H16" s="2">
        <v>5024.9800000000205</v>
      </c>
      <c r="I16" s="2">
        <v>99.93</v>
      </c>
      <c r="J16" s="2">
        <v>15.9</v>
      </c>
      <c r="K16" s="2">
        <v>3.48</v>
      </c>
      <c r="L16" s="2"/>
      <c r="M16" s="3">
        <v>4.9000000000000004</v>
      </c>
      <c r="N16" s="4">
        <f t="shared" si="0"/>
        <v>26158.570000000032</v>
      </c>
      <c r="O16" s="26">
        <f t="shared" si="1"/>
        <v>0.44819608348416834</v>
      </c>
    </row>
    <row r="17" spans="1:15" ht="20.100000000000001" customHeight="1" x14ac:dyDescent="0.2">
      <c r="A17" s="6" t="s">
        <v>19</v>
      </c>
      <c r="B17" s="2"/>
      <c r="C17" s="2">
        <v>42.3</v>
      </c>
      <c r="D17" s="2">
        <v>707.68</v>
      </c>
      <c r="E17" s="2">
        <v>161.55000000000001</v>
      </c>
      <c r="F17" s="2">
        <v>389.15</v>
      </c>
      <c r="G17" s="2">
        <v>651.35</v>
      </c>
      <c r="H17" s="2">
        <v>1662.19</v>
      </c>
      <c r="I17" s="2">
        <v>118.68</v>
      </c>
      <c r="J17" s="2">
        <v>15.95</v>
      </c>
      <c r="K17" s="2">
        <v>2.9</v>
      </c>
      <c r="L17" s="2">
        <v>0.08</v>
      </c>
      <c r="M17" s="3">
        <v>0.51</v>
      </c>
      <c r="N17" s="4">
        <f t="shared" si="0"/>
        <v>3752.3399999999997</v>
      </c>
      <c r="O17" s="26">
        <f t="shared" si="1"/>
        <v>6.4291897145026727E-2</v>
      </c>
    </row>
    <row r="18" spans="1:15" ht="20.100000000000001" customHeight="1" x14ac:dyDescent="0.2">
      <c r="A18" s="6" t="s">
        <v>20</v>
      </c>
      <c r="B18" s="2"/>
      <c r="C18" s="2">
        <v>0.01</v>
      </c>
      <c r="D18" s="2">
        <v>702.77</v>
      </c>
      <c r="E18" s="2">
        <v>32.07</v>
      </c>
      <c r="F18" s="2">
        <v>616.6</v>
      </c>
      <c r="G18" s="2">
        <v>1062.03</v>
      </c>
      <c r="H18" s="2">
        <v>277.37</v>
      </c>
      <c r="I18" s="2">
        <v>56.7</v>
      </c>
      <c r="J18" s="2">
        <v>5.75</v>
      </c>
      <c r="K18" s="2">
        <v>10.45</v>
      </c>
      <c r="L18" s="2"/>
      <c r="M18" s="3">
        <v>1.02</v>
      </c>
      <c r="N18" s="4">
        <f t="shared" si="0"/>
        <v>2764.7699999999995</v>
      </c>
      <c r="O18" s="26">
        <f t="shared" si="1"/>
        <v>4.7371056052931119E-2</v>
      </c>
    </row>
    <row r="19" spans="1:15" ht="20.100000000000001" customHeight="1" x14ac:dyDescent="0.2">
      <c r="A19" s="6" t="s">
        <v>21</v>
      </c>
      <c r="B19" s="2"/>
      <c r="C19" s="2"/>
      <c r="D19" s="2">
        <v>64.599999999999994</v>
      </c>
      <c r="E19" s="2">
        <v>13.81</v>
      </c>
      <c r="F19" s="2">
        <v>48.65</v>
      </c>
      <c r="G19" s="2">
        <v>372.62</v>
      </c>
      <c r="H19" s="2">
        <v>6599.02</v>
      </c>
      <c r="I19" s="2">
        <v>70.23</v>
      </c>
      <c r="J19" s="2"/>
      <c r="K19" s="2"/>
      <c r="L19" s="2">
        <v>0.03</v>
      </c>
      <c r="M19" s="3"/>
      <c r="N19" s="4">
        <f t="shared" si="0"/>
        <v>7168.96</v>
      </c>
      <c r="O19" s="26">
        <f t="shared" si="1"/>
        <v>0.12283163011795596</v>
      </c>
    </row>
    <row r="20" spans="1:15" ht="20.100000000000001" customHeight="1" x14ac:dyDescent="0.2">
      <c r="A20" s="6" t="s">
        <v>22</v>
      </c>
      <c r="B20" s="2"/>
      <c r="C20" s="2"/>
      <c r="D20" s="2"/>
      <c r="E20" s="2">
        <v>1.9</v>
      </c>
      <c r="F20" s="2">
        <v>560</v>
      </c>
      <c r="G20" s="2">
        <v>2.0099999999999998</v>
      </c>
      <c r="H20" s="2">
        <v>19.04</v>
      </c>
      <c r="I20" s="2">
        <v>2.81</v>
      </c>
      <c r="J20" s="2"/>
      <c r="K20" s="2"/>
      <c r="L20" s="2"/>
      <c r="M20" s="3"/>
      <c r="N20" s="4">
        <f t="shared" si="0"/>
        <v>585.75999999999988</v>
      </c>
      <c r="O20" s="26">
        <f t="shared" si="1"/>
        <v>1.0036303125961628E-2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>
        <v>0.3</v>
      </c>
      <c r="I21" s="28"/>
      <c r="J21" s="28"/>
      <c r="K21" s="28"/>
      <c r="L21" s="28"/>
      <c r="M21" s="29"/>
      <c r="N21" s="30">
        <f t="shared" si="0"/>
        <v>0.3</v>
      </c>
      <c r="O21" s="31">
        <f t="shared" si="1"/>
        <v>5.1401443215454946E-6</v>
      </c>
    </row>
    <row r="22" spans="1:15" ht="15" x14ac:dyDescent="0.25">
      <c r="A22" s="50" t="s">
        <v>0</v>
      </c>
      <c r="B22" s="51">
        <f>SUM(B10:B21)</f>
        <v>0</v>
      </c>
      <c r="C22" s="51">
        <f t="shared" ref="C22:N22" si="2">SUM(C10:C21)</f>
        <v>451.89000000000004</v>
      </c>
      <c r="D22" s="51">
        <f t="shared" si="2"/>
        <v>13161.750000000002</v>
      </c>
      <c r="E22" s="51">
        <f t="shared" si="2"/>
        <v>10125.760000000006</v>
      </c>
      <c r="F22" s="51">
        <f t="shared" si="2"/>
        <v>14193.74</v>
      </c>
      <c r="G22" s="51">
        <f t="shared" si="2"/>
        <v>5747.15</v>
      </c>
      <c r="H22" s="51">
        <f t="shared" si="2"/>
        <v>14169.60000000002</v>
      </c>
      <c r="I22" s="51">
        <f t="shared" si="2"/>
        <v>420.88</v>
      </c>
      <c r="J22" s="51">
        <f>SUM(J10:J21)</f>
        <v>47.55</v>
      </c>
      <c r="K22" s="51">
        <f t="shared" si="2"/>
        <v>20.479999999999997</v>
      </c>
      <c r="L22" s="51">
        <f t="shared" si="2"/>
        <v>15.16</v>
      </c>
      <c r="M22" s="51">
        <f t="shared" si="2"/>
        <v>10.16</v>
      </c>
      <c r="N22" s="51">
        <f t="shared" si="2"/>
        <v>58364.120000000032</v>
      </c>
      <c r="O22" s="52">
        <f>SUM(O10:O21)</f>
        <v>1</v>
      </c>
    </row>
  </sheetData>
  <mergeCells count="6">
    <mergeCell ref="A5:O5"/>
    <mergeCell ref="A6:O6"/>
    <mergeCell ref="B8:M8"/>
    <mergeCell ref="N8:N9"/>
    <mergeCell ref="A8:A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bestFit="1" customWidth="1"/>
    <col min="2" max="2" width="4.5703125" bestFit="1" customWidth="1"/>
    <col min="3" max="3" width="6.5703125" bestFit="1" customWidth="1"/>
    <col min="4" max="6" width="8.140625" bestFit="1" customWidth="1"/>
    <col min="7" max="9" width="9.140625" bestFit="1" customWidth="1"/>
    <col min="10" max="12" width="8.140625" bestFit="1" customWidth="1"/>
    <col min="13" max="13" width="5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26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0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"/>
      <c r="N10" s="24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>
        <v>0.1</v>
      </c>
      <c r="L11" s="2"/>
      <c r="M11" s="3"/>
      <c r="N11" s="4">
        <f t="shared" ref="N11:N21" si="0">SUM(B11:M11)</f>
        <v>0.1</v>
      </c>
      <c r="O11" s="26">
        <f t="shared" ref="O11:O21" si="1">+N11/$N$22</f>
        <v>1.5570862058978682E-6</v>
      </c>
    </row>
    <row r="12" spans="1:15" ht="20.100000000000001" customHeight="1" x14ac:dyDescent="0.2">
      <c r="A12" s="6" t="s">
        <v>14</v>
      </c>
      <c r="B12" s="2"/>
      <c r="C12" s="2"/>
      <c r="D12" s="2">
        <v>15</v>
      </c>
      <c r="E12" s="2"/>
      <c r="F12" s="2"/>
      <c r="G12" s="2">
        <v>32</v>
      </c>
      <c r="H12" s="2">
        <v>21.83</v>
      </c>
      <c r="I12" s="2">
        <v>1.35</v>
      </c>
      <c r="J12" s="2">
        <v>3.2</v>
      </c>
      <c r="K12" s="2">
        <v>0.95</v>
      </c>
      <c r="L12" s="2">
        <v>5.5</v>
      </c>
      <c r="M12" s="3">
        <v>30.01</v>
      </c>
      <c r="N12" s="4">
        <f t="shared" si="0"/>
        <v>109.84</v>
      </c>
      <c r="O12" s="26">
        <f t="shared" si="1"/>
        <v>1.7103034885582182E-3</v>
      </c>
    </row>
    <row r="13" spans="1:15" ht="20.100000000000001" customHeight="1" x14ac:dyDescent="0.2">
      <c r="A13" s="6" t="s">
        <v>15</v>
      </c>
      <c r="B13" s="2"/>
      <c r="C13" s="2">
        <v>6</v>
      </c>
      <c r="D13" s="2">
        <v>0.01</v>
      </c>
      <c r="E13" s="2">
        <v>3.2</v>
      </c>
      <c r="F13" s="2">
        <v>87</v>
      </c>
      <c r="G13" s="2">
        <v>55</v>
      </c>
      <c r="H13" s="2">
        <v>32.520000000000003</v>
      </c>
      <c r="I13" s="2">
        <v>8.85</v>
      </c>
      <c r="J13" s="2">
        <v>2.1</v>
      </c>
      <c r="K13" s="2">
        <v>0.66</v>
      </c>
      <c r="L13" s="2">
        <v>102.7</v>
      </c>
      <c r="M13" s="3"/>
      <c r="N13" s="4">
        <f t="shared" si="0"/>
        <v>298.04000000000002</v>
      </c>
      <c r="O13" s="26">
        <f t="shared" si="1"/>
        <v>4.6407397280580059E-3</v>
      </c>
    </row>
    <row r="14" spans="1:15" ht="20.100000000000001" customHeight="1" x14ac:dyDescent="0.2">
      <c r="A14" s="6" t="s">
        <v>16</v>
      </c>
      <c r="B14" s="2"/>
      <c r="C14" s="2">
        <v>4</v>
      </c>
      <c r="D14" s="2">
        <v>42.32</v>
      </c>
      <c r="E14" s="2">
        <v>63.43</v>
      </c>
      <c r="F14" s="2">
        <v>607.5</v>
      </c>
      <c r="G14" s="2">
        <v>97.88</v>
      </c>
      <c r="H14" s="2">
        <v>365.37</v>
      </c>
      <c r="I14" s="2">
        <v>105.12</v>
      </c>
      <c r="J14" s="2">
        <v>7.2</v>
      </c>
      <c r="K14" s="2">
        <v>3.83</v>
      </c>
      <c r="L14" s="2">
        <v>201.6</v>
      </c>
      <c r="M14" s="3">
        <v>50.3</v>
      </c>
      <c r="N14" s="4">
        <f t="shared" si="0"/>
        <v>1548.5499999999997</v>
      </c>
      <c r="O14" s="26">
        <f t="shared" si="1"/>
        <v>2.4112258441431431E-2</v>
      </c>
    </row>
    <row r="15" spans="1:15" ht="20.100000000000001" customHeight="1" x14ac:dyDescent="0.2">
      <c r="A15" s="6" t="s">
        <v>17</v>
      </c>
      <c r="B15" s="2"/>
      <c r="C15" s="2">
        <v>145.81</v>
      </c>
      <c r="D15" s="2">
        <v>357.52</v>
      </c>
      <c r="E15" s="2">
        <v>157.16999999999999</v>
      </c>
      <c r="F15" s="2">
        <v>1794.42</v>
      </c>
      <c r="G15" s="2">
        <v>3015.92</v>
      </c>
      <c r="H15" s="2">
        <v>527.00999999999897</v>
      </c>
      <c r="I15" s="2">
        <v>301.27</v>
      </c>
      <c r="J15" s="2">
        <v>49.27</v>
      </c>
      <c r="K15" s="2">
        <v>642.9</v>
      </c>
      <c r="L15" s="2">
        <v>105.54</v>
      </c>
      <c r="M15" s="3">
        <v>3.1</v>
      </c>
      <c r="N15" s="4">
        <f t="shared" si="0"/>
        <v>7099.9299999999994</v>
      </c>
      <c r="O15" s="26">
        <f t="shared" si="1"/>
        <v>0.11055203065840449</v>
      </c>
    </row>
    <row r="16" spans="1:15" ht="20.100000000000001" customHeight="1" x14ac:dyDescent="0.2">
      <c r="A16" s="6" t="s">
        <v>18</v>
      </c>
      <c r="B16" s="2"/>
      <c r="C16" s="2">
        <v>9</v>
      </c>
      <c r="D16" s="2">
        <v>1381.05</v>
      </c>
      <c r="E16" s="2">
        <v>927.44</v>
      </c>
      <c r="F16" s="2">
        <v>630.92999999999995</v>
      </c>
      <c r="G16" s="2">
        <v>4964.43</v>
      </c>
      <c r="H16" s="2">
        <v>12570.24</v>
      </c>
      <c r="I16" s="2">
        <v>7302.4200000000146</v>
      </c>
      <c r="J16" s="2">
        <v>507.25</v>
      </c>
      <c r="K16" s="2">
        <v>785.42</v>
      </c>
      <c r="L16" s="2">
        <v>3127.47</v>
      </c>
      <c r="M16" s="3">
        <v>0.14000000000000001</v>
      </c>
      <c r="N16" s="4">
        <f t="shared" si="0"/>
        <v>32205.790000000015</v>
      </c>
      <c r="O16" s="26">
        <f t="shared" si="1"/>
        <v>0.50147191359043519</v>
      </c>
    </row>
    <row r="17" spans="1:15" ht="20.100000000000001" customHeight="1" x14ac:dyDescent="0.2">
      <c r="A17" s="6" t="s">
        <v>19</v>
      </c>
      <c r="B17" s="2"/>
      <c r="C17" s="2">
        <v>23.3</v>
      </c>
      <c r="D17" s="2">
        <v>1266.51</v>
      </c>
      <c r="E17" s="2">
        <v>498.67</v>
      </c>
      <c r="F17" s="2">
        <v>399.4</v>
      </c>
      <c r="G17" s="2">
        <v>1207.3800000000001</v>
      </c>
      <c r="H17" s="2">
        <v>4645.7300000000123</v>
      </c>
      <c r="I17" s="2">
        <v>1516.08</v>
      </c>
      <c r="J17" s="2">
        <v>604.15</v>
      </c>
      <c r="K17" s="2">
        <v>104.51</v>
      </c>
      <c r="L17" s="2"/>
      <c r="M17" s="3">
        <v>0.38</v>
      </c>
      <c r="N17" s="4">
        <f t="shared" si="0"/>
        <v>10266.110000000011</v>
      </c>
      <c r="O17" s="26">
        <f t="shared" si="1"/>
        <v>0.15985218269230181</v>
      </c>
    </row>
    <row r="18" spans="1:15" ht="20.100000000000001" customHeight="1" x14ac:dyDescent="0.2">
      <c r="A18" s="6" t="s">
        <v>20</v>
      </c>
      <c r="B18" s="2"/>
      <c r="C18" s="2">
        <v>0.05</v>
      </c>
      <c r="D18" s="2">
        <v>1372.15</v>
      </c>
      <c r="E18" s="2">
        <v>2900.82</v>
      </c>
      <c r="F18" s="2">
        <v>690.21</v>
      </c>
      <c r="G18" s="2">
        <v>1988.24</v>
      </c>
      <c r="H18" s="2">
        <v>1932.2</v>
      </c>
      <c r="I18" s="2">
        <v>1186.5999999999999</v>
      </c>
      <c r="J18" s="2">
        <v>87.3</v>
      </c>
      <c r="K18" s="2">
        <v>33.799999999999997</v>
      </c>
      <c r="L18" s="2"/>
      <c r="M18" s="3">
        <v>0.09</v>
      </c>
      <c r="N18" s="4">
        <f t="shared" si="0"/>
        <v>10191.459999999999</v>
      </c>
      <c r="O18" s="26">
        <f t="shared" si="1"/>
        <v>0.15868981783959885</v>
      </c>
    </row>
    <row r="19" spans="1:15" ht="20.100000000000001" customHeight="1" x14ac:dyDescent="0.2">
      <c r="A19" s="6" t="s">
        <v>21</v>
      </c>
      <c r="B19" s="2"/>
      <c r="C19" s="2"/>
      <c r="D19" s="2">
        <v>21.08</v>
      </c>
      <c r="E19" s="2">
        <v>58.35</v>
      </c>
      <c r="F19" s="2">
        <v>92.75</v>
      </c>
      <c r="G19" s="2">
        <v>283.22000000000003</v>
      </c>
      <c r="H19" s="2">
        <v>926.38</v>
      </c>
      <c r="I19" s="2">
        <v>1112.3399999999999</v>
      </c>
      <c r="J19" s="2">
        <v>0.1</v>
      </c>
      <c r="K19" s="2"/>
      <c r="L19" s="2"/>
      <c r="M19" s="3"/>
      <c r="N19" s="4">
        <f t="shared" si="0"/>
        <v>2494.2199999999998</v>
      </c>
      <c r="O19" s="26">
        <f t="shared" si="1"/>
        <v>3.8837155564745804E-2</v>
      </c>
    </row>
    <row r="20" spans="1:15" ht="20.100000000000001" customHeight="1" x14ac:dyDescent="0.2">
      <c r="A20" s="6" t="s">
        <v>22</v>
      </c>
      <c r="B20" s="2"/>
      <c r="C20" s="2"/>
      <c r="D20" s="2">
        <v>2.5</v>
      </c>
      <c r="E20" s="2">
        <v>2</v>
      </c>
      <c r="F20" s="2"/>
      <c r="G20" s="2"/>
      <c r="H20" s="2">
        <v>2.15</v>
      </c>
      <c r="I20" s="2">
        <v>1.42</v>
      </c>
      <c r="J20" s="2"/>
      <c r="K20" s="2"/>
      <c r="L20" s="2"/>
      <c r="M20" s="3"/>
      <c r="N20" s="4">
        <f t="shared" si="0"/>
        <v>8.07</v>
      </c>
      <c r="O20" s="26">
        <f t="shared" si="1"/>
        <v>1.2565685681595795E-4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>
        <v>0.41</v>
      </c>
      <c r="F21" s="28"/>
      <c r="G21" s="28"/>
      <c r="H21" s="28"/>
      <c r="I21" s="28"/>
      <c r="J21" s="28"/>
      <c r="K21" s="28"/>
      <c r="L21" s="28"/>
      <c r="M21" s="29"/>
      <c r="N21" s="30">
        <f t="shared" si="0"/>
        <v>0.41</v>
      </c>
      <c r="O21" s="31">
        <f t="shared" si="1"/>
        <v>6.3840534441812588E-6</v>
      </c>
    </row>
    <row r="22" spans="1:15" ht="15" x14ac:dyDescent="0.25">
      <c r="A22" s="47" t="s">
        <v>0</v>
      </c>
      <c r="B22" s="48">
        <f>SUM(B10:B21)</f>
        <v>0</v>
      </c>
      <c r="C22" s="48">
        <f t="shared" ref="C22:N22" si="2">SUM(C10:C21)</f>
        <v>188.16000000000003</v>
      </c>
      <c r="D22" s="48">
        <f t="shared" si="2"/>
        <v>4458.1399999999994</v>
      </c>
      <c r="E22" s="48">
        <f t="shared" si="2"/>
        <v>4611.4900000000007</v>
      </c>
      <c r="F22" s="48">
        <f t="shared" si="2"/>
        <v>4302.21</v>
      </c>
      <c r="G22" s="48">
        <f t="shared" si="2"/>
        <v>11644.07</v>
      </c>
      <c r="H22" s="48">
        <f t="shared" si="2"/>
        <v>21023.430000000015</v>
      </c>
      <c r="I22" s="48">
        <f t="shared" si="2"/>
        <v>11535.450000000015</v>
      </c>
      <c r="J22" s="48">
        <f>SUM(J10:J21)</f>
        <v>1260.57</v>
      </c>
      <c r="K22" s="48">
        <f t="shared" si="2"/>
        <v>1572.1699999999998</v>
      </c>
      <c r="L22" s="48">
        <f t="shared" si="2"/>
        <v>3542.81</v>
      </c>
      <c r="M22" s="48">
        <f t="shared" si="2"/>
        <v>84.02</v>
      </c>
      <c r="N22" s="48">
        <f t="shared" si="2"/>
        <v>64222.520000000033</v>
      </c>
      <c r="O22" s="49">
        <f>SUM(O10:O21)</f>
        <v>0.99999999999999989</v>
      </c>
    </row>
  </sheetData>
  <mergeCells count="6">
    <mergeCell ref="B8:M8"/>
    <mergeCell ref="N8:N9"/>
    <mergeCell ref="A5:O5"/>
    <mergeCell ref="A6:O6"/>
    <mergeCell ref="O8:O9"/>
    <mergeCell ref="A8:A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L10" sqref="L10"/>
    </sheetView>
  </sheetViews>
  <sheetFormatPr baseColWidth="10" defaultRowHeight="12.75" x14ac:dyDescent="0.2"/>
  <cols>
    <col min="1" max="1" width="13" bestFit="1" customWidth="1"/>
    <col min="2" max="2" width="6.28515625" customWidth="1"/>
    <col min="3" max="3" width="6.5703125" bestFit="1" customWidth="1"/>
    <col min="4" max="4" width="8.140625" bestFit="1" customWidth="1"/>
    <col min="5" max="5" width="6.5703125" bestFit="1" customWidth="1"/>
    <col min="6" max="9" width="8.140625" bestFit="1" customWidth="1"/>
    <col min="10" max="10" width="6.5703125" bestFit="1" customWidth="1"/>
    <col min="11" max="11" width="8.140625" bestFit="1" customWidth="1"/>
    <col min="12" max="13" width="6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52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18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0"/>
      <c r="O9" s="113"/>
    </row>
    <row r="10" spans="1:15" ht="20.100000000000001" customHeight="1" x14ac:dyDescent="0.2">
      <c r="A10" s="21" t="s">
        <v>12</v>
      </c>
      <c r="B10" s="22"/>
      <c r="C10" s="22"/>
      <c r="D10" s="22"/>
      <c r="E10" s="22">
        <v>1.5</v>
      </c>
      <c r="F10" s="22">
        <v>6.5</v>
      </c>
      <c r="G10" s="22"/>
      <c r="H10" s="22"/>
      <c r="I10" s="22"/>
      <c r="J10" s="22"/>
      <c r="K10" s="22"/>
      <c r="L10" s="22">
        <v>6</v>
      </c>
      <c r="M10" s="55"/>
      <c r="N10" s="24">
        <f>SUM(B10:M10)</f>
        <v>14</v>
      </c>
      <c r="O10" s="25">
        <f>+N10/$N$22</f>
        <v>3.3304303082479762E-4</v>
      </c>
    </row>
    <row r="11" spans="1:15" ht="20.100000000000001" customHeight="1" x14ac:dyDescent="0.2">
      <c r="A11" s="6" t="s">
        <v>13</v>
      </c>
      <c r="B11" s="2"/>
      <c r="C11" s="2"/>
      <c r="D11" s="2">
        <v>1.5</v>
      </c>
      <c r="E11" s="2"/>
      <c r="F11" s="2"/>
      <c r="G11" s="2">
        <v>30</v>
      </c>
      <c r="H11" s="2">
        <v>0.09</v>
      </c>
      <c r="I11" s="2"/>
      <c r="J11" s="2"/>
      <c r="K11" s="2"/>
      <c r="L11" s="2"/>
      <c r="M11" s="5">
        <v>10</v>
      </c>
      <c r="N11" s="4">
        <f t="shared" ref="N11:N21" si="0">SUM(B11:M11)</f>
        <v>41.59</v>
      </c>
      <c r="O11" s="26">
        <f t="shared" ref="O11:O21" si="1">+N11/$N$22</f>
        <v>9.8937568942880942E-4</v>
      </c>
    </row>
    <row r="12" spans="1:15" ht="20.100000000000001" customHeight="1" x14ac:dyDescent="0.2">
      <c r="A12" s="6" t="s">
        <v>14</v>
      </c>
      <c r="B12" s="2"/>
      <c r="C12" s="2">
        <v>34.5</v>
      </c>
      <c r="D12" s="2">
        <v>31.9</v>
      </c>
      <c r="E12" s="2">
        <v>25</v>
      </c>
      <c r="F12" s="2">
        <v>6.5</v>
      </c>
      <c r="G12" s="2">
        <v>225.2</v>
      </c>
      <c r="H12" s="2">
        <v>9.59</v>
      </c>
      <c r="I12" s="2">
        <v>0.64</v>
      </c>
      <c r="J12" s="2"/>
      <c r="K12" s="2">
        <v>1.1000000000000001</v>
      </c>
      <c r="L12" s="2">
        <v>3</v>
      </c>
      <c r="M12" s="5"/>
      <c r="N12" s="4">
        <f t="shared" si="0"/>
        <v>337.43</v>
      </c>
      <c r="O12" s="26">
        <f t="shared" si="1"/>
        <v>8.0270507065151042E-3</v>
      </c>
    </row>
    <row r="13" spans="1:15" ht="20.100000000000001" customHeight="1" x14ac:dyDescent="0.2">
      <c r="A13" s="6" t="s">
        <v>15</v>
      </c>
      <c r="B13" s="2"/>
      <c r="C13" s="2">
        <v>0.6</v>
      </c>
      <c r="D13" s="2">
        <v>363.01</v>
      </c>
      <c r="E13" s="2">
        <v>32.9</v>
      </c>
      <c r="F13" s="2">
        <v>16.100000000000001</v>
      </c>
      <c r="G13" s="2">
        <v>39.85</v>
      </c>
      <c r="H13" s="2">
        <v>30.22</v>
      </c>
      <c r="I13" s="2">
        <v>52.75</v>
      </c>
      <c r="J13" s="2"/>
      <c r="K13" s="2">
        <v>4.01</v>
      </c>
      <c r="L13" s="2">
        <v>1.05</v>
      </c>
      <c r="M13" s="5">
        <v>46</v>
      </c>
      <c r="N13" s="4">
        <f t="shared" si="0"/>
        <v>586.49</v>
      </c>
      <c r="O13" s="26">
        <f t="shared" si="1"/>
        <v>1.3951886224888254E-2</v>
      </c>
    </row>
    <row r="14" spans="1:15" ht="20.100000000000001" customHeight="1" x14ac:dyDescent="0.2">
      <c r="A14" s="6" t="s">
        <v>16</v>
      </c>
      <c r="B14" s="2"/>
      <c r="C14" s="2">
        <v>42.11</v>
      </c>
      <c r="D14" s="2">
        <v>177.09</v>
      </c>
      <c r="E14" s="2">
        <v>45.31</v>
      </c>
      <c r="F14" s="2">
        <v>544</v>
      </c>
      <c r="G14" s="2">
        <v>290.48</v>
      </c>
      <c r="H14" s="2">
        <v>135.78</v>
      </c>
      <c r="I14" s="2">
        <v>56.96</v>
      </c>
      <c r="J14" s="2">
        <v>11.45</v>
      </c>
      <c r="K14" s="2">
        <v>73.150000000000006</v>
      </c>
      <c r="L14" s="2">
        <v>2.0099999999999998</v>
      </c>
      <c r="M14" s="5">
        <v>1.51</v>
      </c>
      <c r="N14" s="4">
        <f t="shared" si="0"/>
        <v>1379.8500000000001</v>
      </c>
      <c r="O14" s="26">
        <f t="shared" si="1"/>
        <v>3.2824959005971217E-2</v>
      </c>
    </row>
    <row r="15" spans="1:15" ht="20.100000000000001" customHeight="1" x14ac:dyDescent="0.2">
      <c r="A15" s="6" t="s">
        <v>17</v>
      </c>
      <c r="B15" s="2"/>
      <c r="C15" s="2">
        <v>4.03</v>
      </c>
      <c r="D15" s="2">
        <v>257.83</v>
      </c>
      <c r="E15" s="2">
        <v>109</v>
      </c>
      <c r="F15" s="2">
        <v>90.11</v>
      </c>
      <c r="G15" s="2">
        <v>328.25</v>
      </c>
      <c r="H15" s="2">
        <v>716.88</v>
      </c>
      <c r="I15" s="2">
        <v>186.08</v>
      </c>
      <c r="J15" s="2">
        <v>132.02000000000001</v>
      </c>
      <c r="K15" s="2">
        <v>997.95</v>
      </c>
      <c r="L15" s="2">
        <v>3.25</v>
      </c>
      <c r="M15" s="5">
        <v>0.02</v>
      </c>
      <c r="N15" s="4">
        <f t="shared" si="0"/>
        <v>2825.4199999999996</v>
      </c>
      <c r="O15" s="26">
        <f t="shared" si="1"/>
        <v>6.7213317153785673E-2</v>
      </c>
    </row>
    <row r="16" spans="1:15" ht="20.100000000000001" customHeight="1" x14ac:dyDescent="0.2">
      <c r="A16" s="6" t="s">
        <v>18</v>
      </c>
      <c r="B16" s="2"/>
      <c r="C16" s="2">
        <v>46.78</v>
      </c>
      <c r="D16" s="2">
        <v>519.86</v>
      </c>
      <c r="E16" s="2">
        <v>165.31</v>
      </c>
      <c r="F16" s="2">
        <v>4596.05</v>
      </c>
      <c r="G16" s="2">
        <v>611.54999999999995</v>
      </c>
      <c r="H16" s="2">
        <v>1991.8099999999938</v>
      </c>
      <c r="I16" s="2">
        <v>1144.42</v>
      </c>
      <c r="J16" s="2">
        <v>76.489999999999995</v>
      </c>
      <c r="K16" s="2">
        <v>2173.54</v>
      </c>
      <c r="L16" s="2">
        <v>172.77</v>
      </c>
      <c r="M16" s="5">
        <v>6.42</v>
      </c>
      <c r="N16" s="4">
        <f t="shared" si="0"/>
        <v>11504.999999999995</v>
      </c>
      <c r="O16" s="26">
        <f t="shared" si="1"/>
        <v>0.27369000497423535</v>
      </c>
    </row>
    <row r="17" spans="1:15" ht="20.100000000000001" customHeight="1" x14ac:dyDescent="0.2">
      <c r="A17" s="6" t="s">
        <v>19</v>
      </c>
      <c r="B17" s="2"/>
      <c r="C17" s="2">
        <v>8.0299999999999994</v>
      </c>
      <c r="D17" s="2">
        <v>342.92</v>
      </c>
      <c r="E17" s="2">
        <v>48.11</v>
      </c>
      <c r="F17" s="2">
        <v>568.9</v>
      </c>
      <c r="G17" s="2">
        <v>965.77</v>
      </c>
      <c r="H17" s="2">
        <v>4924.2700000000104</v>
      </c>
      <c r="I17" s="2">
        <v>5273.79</v>
      </c>
      <c r="J17" s="2">
        <v>440.16</v>
      </c>
      <c r="K17" s="2">
        <v>4276.12</v>
      </c>
      <c r="L17" s="2">
        <v>320.11</v>
      </c>
      <c r="M17" s="5">
        <v>254.02</v>
      </c>
      <c r="N17" s="4">
        <f t="shared" si="0"/>
        <v>17422.200000000012</v>
      </c>
      <c r="O17" s="26">
        <f t="shared" si="1"/>
        <v>0.41445302083112806</v>
      </c>
    </row>
    <row r="18" spans="1:15" ht="20.100000000000001" customHeight="1" x14ac:dyDescent="0.2">
      <c r="A18" s="6" t="s">
        <v>20</v>
      </c>
      <c r="B18" s="2"/>
      <c r="C18" s="2">
        <v>7.85</v>
      </c>
      <c r="D18" s="2">
        <v>3851.85</v>
      </c>
      <c r="E18" s="2">
        <v>35.340000000000003</v>
      </c>
      <c r="F18" s="2">
        <v>251.8</v>
      </c>
      <c r="G18" s="2">
        <v>149.72999999999999</v>
      </c>
      <c r="H18" s="2">
        <v>1440.46</v>
      </c>
      <c r="I18" s="2">
        <v>813.23</v>
      </c>
      <c r="J18" s="2">
        <v>16.47</v>
      </c>
      <c r="K18" s="2">
        <v>195.6</v>
      </c>
      <c r="L18" s="2">
        <v>12.03</v>
      </c>
      <c r="M18" s="5">
        <v>0.01</v>
      </c>
      <c r="N18" s="4">
        <f t="shared" si="0"/>
        <v>6774.3700000000008</v>
      </c>
      <c r="O18" s="26">
        <f t="shared" si="1"/>
        <v>0.1611540511948989</v>
      </c>
    </row>
    <row r="19" spans="1:15" ht="20.100000000000001" customHeight="1" x14ac:dyDescent="0.2">
      <c r="A19" s="6" t="s">
        <v>21</v>
      </c>
      <c r="B19" s="2"/>
      <c r="C19" s="2"/>
      <c r="D19" s="2">
        <v>60.19</v>
      </c>
      <c r="E19" s="2">
        <v>15.87</v>
      </c>
      <c r="F19" s="2">
        <v>477.5</v>
      </c>
      <c r="G19" s="2">
        <v>64.349999999999994</v>
      </c>
      <c r="H19" s="2">
        <v>290.38</v>
      </c>
      <c r="I19" s="2">
        <v>95.56</v>
      </c>
      <c r="J19" s="2"/>
      <c r="K19" s="2">
        <v>6.95</v>
      </c>
      <c r="L19" s="2">
        <v>5</v>
      </c>
      <c r="M19" s="5">
        <v>0.01</v>
      </c>
      <c r="N19" s="4">
        <f t="shared" si="0"/>
        <v>1015.81</v>
      </c>
      <c r="O19" s="26">
        <f t="shared" si="1"/>
        <v>2.4164888653009829E-2</v>
      </c>
    </row>
    <row r="20" spans="1:15" ht="20.100000000000001" customHeight="1" x14ac:dyDescent="0.2">
      <c r="A20" s="6" t="s">
        <v>22</v>
      </c>
      <c r="B20" s="2"/>
      <c r="C20" s="2"/>
      <c r="D20" s="2">
        <v>24.1</v>
      </c>
      <c r="E20" s="2">
        <v>9</v>
      </c>
      <c r="F20" s="2">
        <v>14.35</v>
      </c>
      <c r="G20" s="2">
        <v>22</v>
      </c>
      <c r="H20" s="2">
        <v>49.2</v>
      </c>
      <c r="I20" s="2"/>
      <c r="J20" s="2"/>
      <c r="K20" s="2"/>
      <c r="L20" s="2"/>
      <c r="M20" s="5"/>
      <c r="N20" s="4">
        <f t="shared" si="0"/>
        <v>118.65</v>
      </c>
      <c r="O20" s="26">
        <f t="shared" si="1"/>
        <v>2.82253968624016E-3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>
        <v>14</v>
      </c>
      <c r="F21" s="28">
        <v>1.8</v>
      </c>
      <c r="G21" s="28"/>
      <c r="H21" s="28"/>
      <c r="I21" s="28"/>
      <c r="J21" s="28"/>
      <c r="K21" s="28"/>
      <c r="L21" s="28"/>
      <c r="M21" s="56"/>
      <c r="N21" s="30">
        <f t="shared" si="0"/>
        <v>15.8</v>
      </c>
      <c r="O21" s="31">
        <f t="shared" si="1"/>
        <v>3.7586284907370016E-4</v>
      </c>
    </row>
    <row r="22" spans="1:15" ht="15" x14ac:dyDescent="0.25">
      <c r="A22" s="50" t="s">
        <v>0</v>
      </c>
      <c r="B22" s="51">
        <f>SUM(B10:B21)</f>
        <v>0</v>
      </c>
      <c r="C22" s="51">
        <f t="shared" ref="C22:N22" si="2">SUM(C10:C21)</f>
        <v>143.9</v>
      </c>
      <c r="D22" s="51">
        <f t="shared" si="2"/>
        <v>5630.25</v>
      </c>
      <c r="E22" s="51">
        <f t="shared" si="2"/>
        <v>501.34000000000003</v>
      </c>
      <c r="F22" s="51">
        <f t="shared" si="2"/>
        <v>6573.6100000000006</v>
      </c>
      <c r="G22" s="51">
        <f t="shared" si="2"/>
        <v>2727.18</v>
      </c>
      <c r="H22" s="51">
        <f t="shared" si="2"/>
        <v>9588.6800000000039</v>
      </c>
      <c r="I22" s="51">
        <f t="shared" si="2"/>
        <v>7623.4300000000012</v>
      </c>
      <c r="J22" s="51">
        <f>SUM(J10:J21)</f>
        <v>676.59</v>
      </c>
      <c r="K22" s="51">
        <f t="shared" si="2"/>
        <v>7728.42</v>
      </c>
      <c r="L22" s="51">
        <f t="shared" si="2"/>
        <v>525.22</v>
      </c>
      <c r="M22" s="51">
        <f t="shared" si="2"/>
        <v>317.99</v>
      </c>
      <c r="N22" s="51">
        <f t="shared" si="2"/>
        <v>42036.610000000015</v>
      </c>
      <c r="O22" s="52">
        <f>SUM(O10:O21)</f>
        <v>0.99999999999999978</v>
      </c>
    </row>
  </sheetData>
  <mergeCells count="6">
    <mergeCell ref="A5:O5"/>
    <mergeCell ref="A6:O6"/>
    <mergeCell ref="B8:M8"/>
    <mergeCell ref="N8:N9"/>
    <mergeCell ref="A8:A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customWidth="1"/>
    <col min="2" max="2" width="7.140625" customWidth="1"/>
    <col min="3" max="3" width="6.5703125" bestFit="1" customWidth="1"/>
    <col min="4" max="7" width="8.140625" bestFit="1" customWidth="1"/>
    <col min="8" max="8" width="9.140625" bestFit="1" customWidth="1"/>
    <col min="9" max="9" width="8.140625" bestFit="1" customWidth="1"/>
    <col min="10" max="10" width="6" bestFit="1" customWidth="1"/>
    <col min="11" max="12" width="6.5703125" bestFit="1" customWidth="1"/>
    <col min="13" max="13" width="5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27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18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0"/>
      <c r="O9" s="113"/>
    </row>
    <row r="10" spans="1:15" ht="20.100000000000001" customHeight="1" x14ac:dyDescent="0.2">
      <c r="A10" s="21" t="s">
        <v>12</v>
      </c>
      <c r="B10" s="22"/>
      <c r="C10" s="22"/>
      <c r="D10" s="22">
        <v>4</v>
      </c>
      <c r="E10" s="22"/>
      <c r="F10" s="22"/>
      <c r="G10" s="22"/>
      <c r="H10" s="22"/>
      <c r="I10" s="22"/>
      <c r="J10" s="22"/>
      <c r="K10" s="22"/>
      <c r="L10" s="22"/>
      <c r="M10" s="23"/>
      <c r="N10" s="24">
        <f>SUM(B10:M10)</f>
        <v>4</v>
      </c>
      <c r="O10" s="25">
        <f>+N10/$N$22</f>
        <v>9.2199676840132785E-5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>
        <v>1</v>
      </c>
      <c r="G11" s="2"/>
      <c r="H11" s="2"/>
      <c r="I11" s="2"/>
      <c r="J11" s="2"/>
      <c r="K11" s="2"/>
      <c r="L11" s="2"/>
      <c r="M11" s="3"/>
      <c r="N11" s="4">
        <f t="shared" ref="N11:N21" si="0">SUM(B11:M11)</f>
        <v>1</v>
      </c>
      <c r="O11" s="26">
        <f t="shared" ref="O11:O21" si="1">+N11/$N$22</f>
        <v>2.3049919210033196E-5</v>
      </c>
    </row>
    <row r="12" spans="1:15" ht="20.100000000000001" customHeight="1" x14ac:dyDescent="0.2">
      <c r="A12" s="6" t="s">
        <v>14</v>
      </c>
      <c r="B12" s="2"/>
      <c r="C12" s="2">
        <v>10</v>
      </c>
      <c r="D12" s="2"/>
      <c r="E12" s="2"/>
      <c r="F12" s="2">
        <v>0.2</v>
      </c>
      <c r="G12" s="2"/>
      <c r="H12" s="2">
        <v>0.46</v>
      </c>
      <c r="I12" s="2"/>
      <c r="J12" s="2"/>
      <c r="K12" s="2"/>
      <c r="L12" s="2">
        <v>34.9</v>
      </c>
      <c r="M12" s="3">
        <v>1.76</v>
      </c>
      <c r="N12" s="4">
        <f t="shared" si="0"/>
        <v>47.32</v>
      </c>
      <c r="O12" s="26">
        <f t="shared" si="1"/>
        <v>1.0907221770187709E-3</v>
      </c>
    </row>
    <row r="13" spans="1:15" ht="20.100000000000001" customHeight="1" x14ac:dyDescent="0.2">
      <c r="A13" s="6" t="s">
        <v>15</v>
      </c>
      <c r="B13" s="2"/>
      <c r="C13" s="2">
        <v>5</v>
      </c>
      <c r="D13" s="2">
        <v>32.119999999999997</v>
      </c>
      <c r="E13" s="2">
        <v>19</v>
      </c>
      <c r="F13" s="2"/>
      <c r="G13" s="2">
        <v>7.66</v>
      </c>
      <c r="H13" s="2">
        <v>2.97</v>
      </c>
      <c r="I13" s="2">
        <v>3</v>
      </c>
      <c r="J13" s="2"/>
      <c r="K13" s="2"/>
      <c r="L13" s="2">
        <v>2.0099999999999998</v>
      </c>
      <c r="M13" s="3"/>
      <c r="N13" s="4">
        <f t="shared" si="0"/>
        <v>71.760000000000005</v>
      </c>
      <c r="O13" s="26">
        <f t="shared" si="1"/>
        <v>1.6540622025119822E-3</v>
      </c>
    </row>
    <row r="14" spans="1:15" ht="20.100000000000001" customHeight="1" x14ac:dyDescent="0.2">
      <c r="A14" s="6" t="s">
        <v>16</v>
      </c>
      <c r="B14" s="2"/>
      <c r="C14" s="2">
        <v>49.5</v>
      </c>
      <c r="D14" s="2">
        <v>58.72</v>
      </c>
      <c r="E14" s="2">
        <v>122.61</v>
      </c>
      <c r="F14" s="2">
        <v>58.31</v>
      </c>
      <c r="G14" s="2">
        <v>28.09</v>
      </c>
      <c r="H14" s="2">
        <v>148.94</v>
      </c>
      <c r="I14" s="2">
        <v>40.479999999999997</v>
      </c>
      <c r="J14" s="2">
        <v>0.33</v>
      </c>
      <c r="K14" s="6">
        <v>10.47</v>
      </c>
      <c r="L14" s="2"/>
      <c r="M14" s="3">
        <v>20.010000000000002</v>
      </c>
      <c r="N14" s="4">
        <f t="shared" si="0"/>
        <v>537.45999999999992</v>
      </c>
      <c r="O14" s="26">
        <f t="shared" si="1"/>
        <v>1.238840957862444E-2</v>
      </c>
    </row>
    <row r="15" spans="1:15" ht="20.100000000000001" customHeight="1" x14ac:dyDescent="0.2">
      <c r="A15" s="6" t="s">
        <v>17</v>
      </c>
      <c r="B15" s="2"/>
      <c r="C15" s="2">
        <v>25.81</v>
      </c>
      <c r="D15" s="2">
        <v>599.07000000000005</v>
      </c>
      <c r="E15" s="2">
        <v>416.07</v>
      </c>
      <c r="F15" s="2">
        <v>3410.1</v>
      </c>
      <c r="G15" s="2">
        <v>216.3</v>
      </c>
      <c r="H15" s="2">
        <v>100.61</v>
      </c>
      <c r="I15" s="2">
        <v>29.66</v>
      </c>
      <c r="J15" s="2">
        <v>6.58</v>
      </c>
      <c r="K15" s="6">
        <v>6.36</v>
      </c>
      <c r="L15" s="2">
        <v>3.52</v>
      </c>
      <c r="M15" s="3">
        <v>0.76</v>
      </c>
      <c r="N15" s="4">
        <f t="shared" si="0"/>
        <v>4814.84</v>
      </c>
      <c r="O15" s="26">
        <f t="shared" si="1"/>
        <v>0.11098167300923624</v>
      </c>
    </row>
    <row r="16" spans="1:15" ht="20.100000000000001" customHeight="1" x14ac:dyDescent="0.2">
      <c r="A16" s="6" t="s">
        <v>18</v>
      </c>
      <c r="B16" s="2"/>
      <c r="C16" s="2">
        <v>49.8</v>
      </c>
      <c r="D16" s="2">
        <v>942.46</v>
      </c>
      <c r="E16" s="2">
        <v>277.43</v>
      </c>
      <c r="F16" s="2">
        <v>1423.4</v>
      </c>
      <c r="G16" s="2">
        <v>419.15</v>
      </c>
      <c r="H16" s="2">
        <v>27698.76999999995</v>
      </c>
      <c r="I16" s="2">
        <v>446.52</v>
      </c>
      <c r="J16" s="2">
        <v>18.39</v>
      </c>
      <c r="K16" s="2">
        <v>128.33000000000001</v>
      </c>
      <c r="L16" s="2">
        <v>456.75</v>
      </c>
      <c r="M16" s="3">
        <v>3.06</v>
      </c>
      <c r="N16" s="4">
        <f t="shared" si="0"/>
        <v>31864.059999999954</v>
      </c>
      <c r="O16" s="26">
        <f t="shared" si="1"/>
        <v>0.73446400870364936</v>
      </c>
    </row>
    <row r="17" spans="1:15" ht="20.100000000000001" customHeight="1" x14ac:dyDescent="0.2">
      <c r="A17" s="6" t="s">
        <v>19</v>
      </c>
      <c r="B17" s="2"/>
      <c r="C17" s="2">
        <v>0.41</v>
      </c>
      <c r="D17" s="2">
        <v>470.18</v>
      </c>
      <c r="E17" s="2">
        <v>135.63</v>
      </c>
      <c r="F17" s="2">
        <v>446.5</v>
      </c>
      <c r="G17" s="2">
        <v>276.48</v>
      </c>
      <c r="H17" s="2">
        <v>319.88999999999896</v>
      </c>
      <c r="I17" s="2">
        <v>441.68999999999949</v>
      </c>
      <c r="J17" s="2">
        <v>14.03</v>
      </c>
      <c r="K17" s="2">
        <v>522.54</v>
      </c>
      <c r="L17" s="2">
        <v>25.06</v>
      </c>
      <c r="M17" s="3">
        <v>0.01</v>
      </c>
      <c r="N17" s="4">
        <f t="shared" si="0"/>
        <v>2652.4199999999987</v>
      </c>
      <c r="O17" s="26">
        <f t="shared" si="1"/>
        <v>6.1138066711076224E-2</v>
      </c>
    </row>
    <row r="18" spans="1:15" ht="20.100000000000001" customHeight="1" x14ac:dyDescent="0.2">
      <c r="A18" s="6" t="s">
        <v>20</v>
      </c>
      <c r="B18" s="2"/>
      <c r="C18" s="2">
        <v>2</v>
      </c>
      <c r="D18" s="2">
        <v>755.48</v>
      </c>
      <c r="E18" s="2">
        <v>77.569999999999993</v>
      </c>
      <c r="F18" s="2">
        <v>740.08</v>
      </c>
      <c r="G18" s="2">
        <v>82.62</v>
      </c>
      <c r="H18" s="2">
        <v>320.14</v>
      </c>
      <c r="I18" s="2">
        <v>451.48999999999927</v>
      </c>
      <c r="J18" s="2">
        <v>10.36</v>
      </c>
      <c r="K18" s="2">
        <v>52.05</v>
      </c>
      <c r="L18" s="2">
        <v>0.01</v>
      </c>
      <c r="M18" s="3">
        <v>0.4</v>
      </c>
      <c r="N18" s="4">
        <f t="shared" si="0"/>
        <v>2492.1999999999998</v>
      </c>
      <c r="O18" s="26">
        <f t="shared" si="1"/>
        <v>5.7445008655244725E-2</v>
      </c>
    </row>
    <row r="19" spans="1:15" ht="20.100000000000001" customHeight="1" x14ac:dyDescent="0.2">
      <c r="A19" s="6" t="s">
        <v>21</v>
      </c>
      <c r="B19" s="2"/>
      <c r="C19" s="2">
        <v>25</v>
      </c>
      <c r="D19" s="2">
        <v>106.06</v>
      </c>
      <c r="E19" s="2">
        <v>18.559999999999999</v>
      </c>
      <c r="F19" s="2">
        <v>185.15</v>
      </c>
      <c r="G19" s="2">
        <v>26.88</v>
      </c>
      <c r="H19" s="2">
        <v>136.6</v>
      </c>
      <c r="I19" s="2">
        <v>37.11</v>
      </c>
      <c r="J19" s="2">
        <v>12.3</v>
      </c>
      <c r="K19" s="2">
        <v>4</v>
      </c>
      <c r="L19" s="2"/>
      <c r="M19" s="3"/>
      <c r="N19" s="4">
        <f t="shared" si="0"/>
        <v>551.66</v>
      </c>
      <c r="O19" s="26">
        <f t="shared" si="1"/>
        <v>1.2715718431406913E-2</v>
      </c>
    </row>
    <row r="20" spans="1:15" ht="20.100000000000001" customHeight="1" x14ac:dyDescent="0.2">
      <c r="A20" s="6" t="s">
        <v>22</v>
      </c>
      <c r="B20" s="2"/>
      <c r="C20" s="2">
        <v>10</v>
      </c>
      <c r="D20" s="2">
        <v>75.239999999999995</v>
      </c>
      <c r="E20" s="2">
        <v>6.1</v>
      </c>
      <c r="F20" s="2">
        <v>191.75</v>
      </c>
      <c r="G20" s="2"/>
      <c r="H20" s="2">
        <v>1.5</v>
      </c>
      <c r="I20" s="2">
        <v>0.01</v>
      </c>
      <c r="J20" s="2"/>
      <c r="K20" s="2"/>
      <c r="L20" s="2"/>
      <c r="M20" s="3">
        <v>11</v>
      </c>
      <c r="N20" s="4">
        <f t="shared" si="0"/>
        <v>295.59999999999997</v>
      </c>
      <c r="O20" s="26">
        <f t="shared" si="1"/>
        <v>6.8135561184858124E-3</v>
      </c>
    </row>
    <row r="21" spans="1:15" ht="20.100000000000001" customHeight="1" x14ac:dyDescent="0.2">
      <c r="A21" s="27" t="s">
        <v>23</v>
      </c>
      <c r="B21" s="28"/>
      <c r="C21" s="28"/>
      <c r="D21" s="28">
        <v>2.2799999999999998</v>
      </c>
      <c r="E21" s="28">
        <v>40.5</v>
      </c>
      <c r="F21" s="28">
        <v>3</v>
      </c>
      <c r="G21" s="28"/>
      <c r="H21" s="28">
        <v>6</v>
      </c>
      <c r="I21" s="28"/>
      <c r="J21" s="28"/>
      <c r="K21" s="28"/>
      <c r="L21" s="28"/>
      <c r="M21" s="29"/>
      <c r="N21" s="30">
        <f t="shared" si="0"/>
        <v>51.78</v>
      </c>
      <c r="O21" s="31">
        <f t="shared" si="1"/>
        <v>1.193524816695519E-3</v>
      </c>
    </row>
    <row r="22" spans="1:15" ht="15" x14ac:dyDescent="0.25">
      <c r="A22" s="50" t="s">
        <v>0</v>
      </c>
      <c r="B22" s="51">
        <f>SUM(B10:B21)</f>
        <v>0</v>
      </c>
      <c r="C22" s="51">
        <f>SUM(C10:C21)</f>
        <v>177.52</v>
      </c>
      <c r="D22" s="51">
        <f t="shared" ref="D22:N22" si="2">SUM(D10:D21)</f>
        <v>3045.61</v>
      </c>
      <c r="E22" s="51">
        <f t="shared" si="2"/>
        <v>1113.47</v>
      </c>
      <c r="F22" s="51">
        <f t="shared" si="2"/>
        <v>6459.49</v>
      </c>
      <c r="G22" s="51">
        <f t="shared" si="2"/>
        <v>1057.1800000000003</v>
      </c>
      <c r="H22" s="51">
        <f t="shared" si="2"/>
        <v>28735.879999999946</v>
      </c>
      <c r="I22" s="51">
        <f t="shared" si="2"/>
        <v>1449.9599999999987</v>
      </c>
      <c r="J22" s="51">
        <f>SUM(J10:J21)</f>
        <v>61.989999999999995</v>
      </c>
      <c r="K22" s="51">
        <f t="shared" si="2"/>
        <v>723.75</v>
      </c>
      <c r="L22" s="51">
        <f t="shared" si="2"/>
        <v>522.25</v>
      </c>
      <c r="M22" s="51">
        <f t="shared" si="2"/>
        <v>37</v>
      </c>
      <c r="N22" s="51">
        <f t="shared" si="2"/>
        <v>43384.099999999948</v>
      </c>
      <c r="O22" s="52">
        <f>SUM(O10:O21)</f>
        <v>1.0000000000000002</v>
      </c>
    </row>
  </sheetData>
  <mergeCells count="6">
    <mergeCell ref="B8:M8"/>
    <mergeCell ref="N8:N9"/>
    <mergeCell ref="A5:O5"/>
    <mergeCell ref="A6:O6"/>
    <mergeCell ref="A8:A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showGridLines="0" topLeftCell="A9" zoomScale="75" workbookViewId="0">
      <selection activeCell="Q41" sqref="Q41"/>
    </sheetView>
  </sheetViews>
  <sheetFormatPr baseColWidth="10" defaultRowHeight="12.75" x14ac:dyDescent="0.2"/>
  <cols>
    <col min="1" max="1" width="13" bestFit="1" customWidth="1"/>
    <col min="2" max="3" width="8.28515625" customWidth="1"/>
    <col min="4" max="4" width="9.85546875" customWidth="1"/>
    <col min="5" max="5" width="9.140625" bestFit="1" customWidth="1"/>
    <col min="6" max="6" width="12.140625" bestFit="1" customWidth="1"/>
    <col min="7" max="7" width="13.85546875" bestFit="1" customWidth="1"/>
    <col min="8" max="8" width="13.140625" bestFit="1" customWidth="1"/>
    <col min="9" max="9" width="13.42578125" bestFit="1" customWidth="1"/>
    <col min="10" max="11" width="14.28515625" customWidth="1"/>
    <col min="12" max="12" width="13.42578125" bestFit="1" customWidth="1"/>
    <col min="13" max="13" width="13.140625" bestFit="1" customWidth="1"/>
    <col min="14" max="17" width="12.5703125" bestFit="1" customWidth="1"/>
    <col min="18" max="18" width="15.28515625" customWidth="1"/>
    <col min="19" max="19" width="15" customWidth="1"/>
  </cols>
  <sheetData>
    <row r="1" spans="1:19" ht="15" x14ac:dyDescent="0.2">
      <c r="A1" s="15" t="s">
        <v>25</v>
      </c>
      <c r="B1" s="15"/>
      <c r="C1" s="15"/>
      <c r="D1" s="1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15" x14ac:dyDescent="0.2">
      <c r="A2" s="15" t="s">
        <v>119</v>
      </c>
      <c r="B2" s="15"/>
      <c r="C2" s="15"/>
      <c r="D2" s="1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15" x14ac:dyDescent="0.2">
      <c r="A3" s="15" t="s">
        <v>146</v>
      </c>
      <c r="B3" s="15"/>
      <c r="C3" s="15"/>
      <c r="D3" s="1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9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9" ht="15.75" x14ac:dyDescent="0.25">
      <c r="A5" s="111" t="s">
        <v>82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</row>
    <row r="6" spans="1:19" x14ac:dyDescent="0.2">
      <c r="A6" s="108" t="s">
        <v>153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</row>
    <row r="8" spans="1:19" ht="19.5" customHeight="1" x14ac:dyDescent="0.25">
      <c r="A8" s="117" t="s">
        <v>24</v>
      </c>
      <c r="B8" s="114" t="s">
        <v>80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6"/>
      <c r="R8" s="109" t="s">
        <v>0</v>
      </c>
      <c r="S8" s="112" t="s">
        <v>34</v>
      </c>
    </row>
    <row r="9" spans="1:19" ht="19.5" customHeight="1" x14ac:dyDescent="0.25">
      <c r="A9" s="118"/>
      <c r="B9" s="73" t="s">
        <v>125</v>
      </c>
      <c r="C9" s="73" t="s">
        <v>126</v>
      </c>
      <c r="D9" s="73" t="s">
        <v>127</v>
      </c>
      <c r="E9" s="74" t="s">
        <v>1</v>
      </c>
      <c r="F9" s="74" t="s">
        <v>2</v>
      </c>
      <c r="G9" s="74" t="s">
        <v>3</v>
      </c>
      <c r="H9" s="74" t="s">
        <v>4</v>
      </c>
      <c r="I9" s="74" t="s">
        <v>5</v>
      </c>
      <c r="J9" s="74" t="s">
        <v>6</v>
      </c>
      <c r="K9" s="74" t="s">
        <v>135</v>
      </c>
      <c r="L9" s="74" t="s">
        <v>7</v>
      </c>
      <c r="M9" s="74" t="s">
        <v>8</v>
      </c>
      <c r="N9" s="74" t="s">
        <v>51</v>
      </c>
      <c r="O9" s="74" t="s">
        <v>9</v>
      </c>
      <c r="P9" s="74" t="s">
        <v>10</v>
      </c>
      <c r="Q9" s="74" t="s">
        <v>11</v>
      </c>
      <c r="R9" s="110"/>
      <c r="S9" s="113"/>
    </row>
    <row r="10" spans="1:19" ht="19.5" customHeight="1" x14ac:dyDescent="0.2">
      <c r="A10" s="21" t="s">
        <v>12</v>
      </c>
      <c r="B10" s="22">
        <f>'2017'!B10+'2018'!B10+'2019'!B10+'2020'!B10+'2021'!B10+'2022'!B10+'2023'!B10</f>
        <v>39.799999999999997</v>
      </c>
      <c r="C10" s="22">
        <f>'2017'!C10+'2018'!C10+'2019'!C10+'2020'!C10+'2021'!C10+'2022'!C10+'2023'!C10</f>
        <v>1.5</v>
      </c>
      <c r="D10" s="22">
        <f>'2017'!D10+'2018'!D10+'2019'!D10+'2020'!D10+'2021'!D10+'2022'!D10+'2023'!D10</f>
        <v>0</v>
      </c>
      <c r="E10" s="22">
        <f>'1985'!B10+'1986'!B10+'1987'!B10+'1988'!B10+'1989'!B10+'1990'!B10+'1991'!B10+'1992'!B10+'1993'!B10+'1994'!B10+'1995'!B10+'1996'!B10+'1997'!B10+'1998'!B10+'1999'!B10+'2000'!B10+'2001'!B10+'2002'!B10+'2003'!B10+'2004'!B10+'2005'!B10+'2006'!B10+'2007'!B10+'2009'!B10+'2010'!B10+'2011'!B10+'2012'!B10+'2013'!B10+'2014'!B10+'2015'!B10+'2016'!B10+'2017'!E10+'2018'!E10+'2019'!E10+'2020'!E10+'2021'!E10+'2022'!E10+'2023'!E10</f>
        <v>0.53</v>
      </c>
      <c r="F10" s="22">
        <f>'1985'!C10+'1986'!C10+'1987'!C10+'1988'!C10+'1989'!C10+'1990'!C10+'1991'!C10+'1992'!C10+'1993'!C10+'1994'!C10+'1995'!C10+'1996'!C10+'1997'!C10+'1998'!C10+'1999'!C10+'2000'!C10+'2001'!C10+'2002'!C10+'2003'!C10+'2004'!C10+'2005'!C10+'2006'!C10+'2007'!C10+'2009'!C10+'2010'!C10+'2011'!C10+'2012'!C10+'2013'!C10+'2014'!C10+'2015'!C10+'2016'!C10+'2017'!F10+'2018'!F10+'2019'!F10+'2020'!F10+'2021'!F10+'2022'!F10+'2023'!F10</f>
        <v>15.04</v>
      </c>
      <c r="G10" s="22">
        <f>'1985'!D10+'1986'!D10+'1987'!D10+'1988'!D10+'1989'!D10+'1990'!D10+'1991'!D10+'1992'!D10+'1993'!D10+'1994'!D10+'1995'!D10+'1996'!D10+'1997'!D10+'1998'!D10+'1999'!D10+'2000'!D10+'2001'!D10+'2002'!D10+'2003'!D10+'2004'!D10+'2005'!D10+'2006'!D10+'2007'!D10+'2009'!D10+'2010'!D10+'2011'!D10+'2012'!D10+'2013'!D10+'2014'!D10+'2015'!D10+'2016'!D10+'2017'!G10+'2018'!G10+'2019'!G10+'2020'!G10+'2021'!G10+'2022'!G10+'2023'!G10</f>
        <v>495.25</v>
      </c>
      <c r="H10" s="22">
        <f>'1985'!E10+'1986'!E10+'1987'!E10+'1988'!E10+'1989'!E10+'1990'!E10+'1991'!E10+'1992'!E10+'1993'!E10+'1994'!E10+'1995'!E10+'1996'!E10+'1997'!E10+'1998'!E10+'1999'!E10+'2000'!E10+'2001'!E10+'2002'!E10+'2003'!E10+'2004'!E10+'2005'!E10+'2006'!E10+'2007'!E10+'2009'!E10+'2010'!E10+'2011'!E10+'2012'!E10+'2013'!E10+'2014'!E10+'2015'!E10+'2016'!E10+'2017'!H10+'2018'!H10+'2019'!H10+'2020'!H10+'2021'!H10+'2022'!H10+'2023'!H10</f>
        <v>66.450000000000017</v>
      </c>
      <c r="I10" s="22">
        <f>'1985'!F10+'1986'!F10+'1987'!F10+'1988'!F10+'1989'!F10+'1990'!F10+'1991'!F10+'1992'!F10+'1993'!F10+'1994'!F10+'1995'!F10+'1996'!F10+'1997'!F10+'1998'!F10+'1999'!F10+'2000'!F10+'2001'!F10+'2002'!F10+'2003'!F10+'2004'!F10+'2005'!F10+'2006'!F10+'2007'!F10+'2009'!F10+'2010'!F10+'2011'!F10+'2012'!F10+'2013'!F10+'2014'!F10+'2015'!F10+'2016'!F10+'2017'!I10+'2018'!I10+'2019'!I10+'2020'!I10+'2021'!I10+'2022'!I10+'2023'!I10</f>
        <v>45.600000000000009</v>
      </c>
      <c r="J10" s="22">
        <f>'1985'!G10+'1986'!G10+'1987'!G10+'1988'!G10+'1989'!G10+'1990'!G10+'1991'!G10+'1992'!G10+'1993'!G10+'1994'!G10+'1995'!G10+'1996'!G10+'1997'!G10+'1998'!G10+'1999'!G10+'2000'!G10+'2001'!G10+'2002'!G10+'2003'!G10+'2004'!G10+'2005'!G10+'2006'!G10+'2007'!G10+'2009'!G10+'2010'!G10+'2011'!G10+'2012'!G10+'2013'!G10+'2014'!G10+'2015'!G10+'2016'!G10+'2017'!J10+'2018'!J10+'2019'!J10+'2020'!J10+'2021'!J10+'2022'!J10+'2023'!J10</f>
        <v>408.01</v>
      </c>
      <c r="K10" s="22">
        <f>'2019'!K10+'2020'!K10+'2021'!K10+'2022'!K10+'2023'!K10</f>
        <v>6.3549999999999986</v>
      </c>
      <c r="L10" s="22">
        <f>'1985'!H10+'1986'!H10+'1987'!H10+'1988'!H10+'1989'!H10+'1990'!H10+'1991'!H10+'1992'!H10+'1993'!H10+'1994'!H10+'1995'!H10+'1996'!H10+'1997'!H10+'1998'!H10+'1999'!H10+'2000'!H10+'2001'!H10+'2002'!H10+'2003'!H10+'2004'!H10+'2005'!H10+'2006'!H10+'2007'!H10+'2009'!H10+'2010'!H10+'2011'!H10+'2012'!H10+'2013'!H10+'2014'!H10+'2015'!H10+'2016'!H10+'2017'!K10+'2018'!K10+'2019'!L10+'2020'!L10+'2021'!L10+'2022'!L10+'2023'!L10</f>
        <v>4.91</v>
      </c>
      <c r="M10" s="22">
        <f>'1985'!I10+'1986'!I10+'1987'!I10+'1988'!I10+'1989'!I10+'1990'!I10+'1991'!I10+'1992'!I10+'1993'!I10+'1994'!I10+'1995'!I10+'1996'!I10+'1997'!I10+'1998'!I10+'1999'!I10+'2000'!I10+'2001'!I10+'2002'!I10+'2003'!I10+'2004'!I10+'2005'!I10+'2006'!I10+'2007'!I10+'2009'!I10+'2010'!I10+'2011'!I10+'2012'!I10+'2013'!I10+'2014'!I10+'2015'!I10+'2016'!I10+'2017'!L10+'2018'!L10+'2019'!M10+'2020'!M10+'2021'!M10+'2022'!M10+'2023'!M10</f>
        <v>0.92</v>
      </c>
      <c r="N10" s="22">
        <f>'1985'!J10+'1986'!J10+'1987'!J10+'1988'!J10+'1989'!J10+'1990'!J10+'1991'!J10+'1992'!J10+'1993'!J10+'1994'!J10+'1995'!J10+'1996'!J10+'1997'!J10+'1998'!J10+'1999'!J10+'2000'!J10+'2001'!J10+'2002'!J10+'2003'!J10+'2004'!J10+'2005'!J10+'2006'!J10+'2007'!J10+'2009'!J10+'2010'!J10+'2011'!J10+'2012'!J10+'2013'!J10+'2014'!J10+'2015'!J10+'2016'!J10+'2017'!M10+'2018'!M10+'2019'!N10+'2020'!N10+'2021'!N10+'2022'!N10+'2023'!N10</f>
        <v>0</v>
      </c>
      <c r="O10" s="22">
        <f>'1985'!K10+'1986'!K10+'1987'!K10+'1988'!K10+'1989'!K10+'1990'!K10+'1991'!K10+'1992'!K10+'1993'!K10+'1994'!K10+'1995'!K10+'1996'!K10+'1997'!K10+'1998'!K10+'1999'!K10+'2000'!K10+'2001'!K10+'2002'!K10+'2003'!K10+'2004'!K10+'2005'!K10+'2006'!K10+'2007'!K10+'2009'!K10+'2010'!K10+'2011'!K10+'2012'!K10+'2013'!K10+'2014'!K10+'2015'!K10+'2016'!K10+'2017'!N10+'2018'!N10+'2019'!O10+'2020'!O10+'2021'!O10+'2022'!O10+'2023'!O10</f>
        <v>0.7</v>
      </c>
      <c r="P10" s="22">
        <f>'1985'!L10+'1986'!L10+'1987'!L10+'1988'!L10+'1989'!L10+'1990'!L10+'1991'!L10+'1992'!L10+'1993'!L10+'1994'!L10+'1995'!L10+'1996'!L10+'1997'!L10+'1998'!L10+'1999'!L10+'2000'!L10+'2001'!L10+'2002'!L10+'2003'!L10+'2004'!L10+'2005'!L10+'2006'!L10+'2007'!L10+'2009'!L10+'2010'!L10+'2011'!L10+'2012'!L10+'2013'!L10+'2014'!L10+'2015'!L10+'2016'!L10+'2017'!O10+'2018'!O10+'2019'!P10+'2020'!P10+'2021'!P10+'2022'!P10+'2023'!P10</f>
        <v>1701.8</v>
      </c>
      <c r="Q10" s="22">
        <f>'1985'!M10+'1986'!M10+'1987'!M10+'1988'!M10+'1989'!M10+'1990'!M10+'1991'!M10+'1992'!M10+'1993'!M10+'1994'!M10+'1995'!M10+'1996'!M10+'1997'!M10+'1998'!M10+'1999'!M10+'2000'!M10+'2001'!M10+'2002'!M10+'2003'!M10+'2004'!M10+'2005'!M10+'2006'!M10+'2007'!M10+'2009'!M10+'2010'!M10+'2011'!M10+'2012'!M10+'2013'!M10+'2014'!M10+'2015'!M10+'2016'!M10+'2017'!P10+'2018'!P10+'2019'!Q10+'2020'!Q10+'2021'!Q10+'2022'!Q10+'2023'!Q10</f>
        <v>0.26</v>
      </c>
      <c r="R10" s="22">
        <f t="shared" ref="R10:R21" si="0">SUM(B10:Q10)</f>
        <v>2787.1250000000005</v>
      </c>
      <c r="S10" s="25">
        <f>+R10/$R$22</f>
        <v>9.7183194001563633E-4</v>
      </c>
    </row>
    <row r="11" spans="1:19" ht="19.5" customHeight="1" x14ac:dyDescent="0.2">
      <c r="A11" s="6" t="s">
        <v>13</v>
      </c>
      <c r="B11" s="2">
        <f>'2017'!B11+'2018'!B11+'2019'!B11+'2020'!B11+'2021'!B11+'2022'!B11+'2023'!B11</f>
        <v>10.26</v>
      </c>
      <c r="C11" s="2">
        <f>'2017'!C11+'2018'!C11+'2019'!C11+'2020'!C11+'2021'!C11+'2022'!C11+'2023'!C11</f>
        <v>0.217</v>
      </c>
      <c r="D11" s="2">
        <f>'2017'!D11+'2018'!D11+'2019'!D11+'2020'!D11+'2021'!D11+'2022'!D11+'2023'!D11</f>
        <v>1.621</v>
      </c>
      <c r="E11" s="2">
        <f>'1985'!B11+'1986'!B11+'1987'!B11+'1988'!B11+'1989'!B11+'1990'!B11+'1991'!B11+'1992'!B11+'1993'!B11+'1994'!B11+'1995'!B11+'1996'!B11+'1997'!B11+'1998'!B11+'1999'!B11+'2000'!B11+'2001'!B11+'2002'!B11+'2003'!B11+'2004'!B11+'2005'!B11+'2006'!B11+'2007'!B11+'2008'!B11+'2009'!B11+'2010'!B11+'2011'!B11+'2012'!B11+'2013'!B11+'2014'!B11+'2015'!B11+'2016'!B11+'2017'!E11+'2018'!E11+'2019'!E11+'2020'!E11+'2021'!E11+'2022'!E11+'2023'!E11</f>
        <v>34.71</v>
      </c>
      <c r="F11" s="2">
        <f>'1985'!C11+'1986'!C11+'1987'!C11+'1988'!C11+'1989'!C11+'1990'!C11+'1991'!C11+'1992'!C11+'1993'!C11+'1994'!C11+'1995'!C11+'1996'!C11+'1997'!C11+'1998'!C11+'1999'!C11+'2000'!C11+'2001'!C11+'2002'!C11+'2003'!C11+'2004'!C11+'2005'!C11+'2006'!C11+'2007'!C11+'2009'!C11+'2010'!C11+'2011'!C11+'2012'!C11+'2013'!C11+'2014'!C11+'2015'!C11+'2016'!C11+'2017'!F11+'2018'!F11+'2019'!F11+'2020'!F11+'2021'!F11+'2022'!F11+'2023'!F11</f>
        <v>61.419999999999995</v>
      </c>
      <c r="G11" s="2">
        <f>'1985'!D11+'1986'!D11+'1987'!D11+'1988'!D11+'1989'!D11+'1990'!D11+'1991'!D11+'1992'!D11+'1993'!D11+'1994'!D11+'1995'!D11+'1996'!D11+'1997'!D11+'1998'!D11+'1999'!D11+'2000'!D11+'2001'!D11+'2002'!D11+'2003'!D11+'2004'!D11+'2005'!D11+'2006'!D11+'2007'!D11+'2009'!D11+'2010'!D11+'2011'!D11+'2012'!D11+'2013'!D11+'2014'!D11+'2015'!D11+'2016'!D11+'2017'!G11+'2018'!G11+'2019'!G11+'2020'!G11+'2021'!G11+'2022'!G11+'2023'!G11</f>
        <v>808.06</v>
      </c>
      <c r="H11" s="2">
        <f>'1985'!E11+'1986'!E11+'1987'!E11+'1988'!E11+'1989'!E11+'1990'!E11+'1991'!E11+'1992'!E11+'1993'!E11+'1994'!E11+'1995'!E11+'1996'!E11+'1997'!E11+'1998'!E11+'1999'!E11+'2000'!E11+'2001'!E11+'2002'!E11+'2003'!E11+'2004'!E11+'2005'!E11+'2006'!E11+'2007'!E11+'2009'!E11+'2010'!E11+'2011'!E11+'2012'!E11+'2013'!E11+'2014'!E11+'2015'!E11+'2016'!E11+'2017'!H11+'2018'!H11+'2019'!H11+'2020'!H11+'2021'!H11+'2022'!H11+'2023'!H11</f>
        <v>49.97</v>
      </c>
      <c r="I11" s="2">
        <f>'1985'!F11+'1986'!F11+'1987'!F11+'1988'!F11+'1989'!F11+'1990'!F11+'1991'!F11+'1992'!F11+'1993'!F11+'1994'!F11+'1995'!F11+'1996'!F11+'1997'!F11+'1998'!F11+'1999'!F11+'2000'!F11+'2001'!F11+'2002'!F11+'2003'!F11+'2004'!F11+'2005'!F11+'2006'!F11+'2007'!F11+'2009'!F11+'2010'!F11+'2011'!F11+'2012'!F11+'2013'!F11+'2014'!F11+'2015'!F11+'2016'!F11+'2017'!I11+'2018'!I11+'2019'!I11+'2020'!I11+'2021'!I11+'2022'!I11+'2023'!I11</f>
        <v>28.65</v>
      </c>
      <c r="J11" s="2">
        <f>'1985'!G11+'1986'!G11+'1987'!G11+'1988'!G11+'1989'!G11+'1990'!G11+'1991'!G11+'1992'!G11+'1993'!G11+'1994'!G11+'1995'!G11+'1996'!G11+'1997'!G11+'1998'!G11+'1999'!G11+'2000'!G11+'2001'!G11+'2002'!G11+'2003'!G11+'2004'!G11+'2005'!G11+'2006'!G11+'2007'!G11+'2009'!G11+'2010'!G11+'2011'!G11+'2012'!G11+'2013'!G11+'2014'!G11+'2015'!G11+'2016'!G11+'2017'!J11+'2018'!J11+'2019'!J11+'2020'!J11+'2021'!J11+'2022'!J11+'2023'!J11</f>
        <v>113.575</v>
      </c>
      <c r="K11" s="2">
        <f>'2019'!K11+'2020'!K11+'2021'!K11+'2022'!K11+'2023'!K11</f>
        <v>15.361999999999997</v>
      </c>
      <c r="L11" s="2">
        <f>'1985'!H11+'1986'!H11+'1987'!H11+'1988'!H11+'1989'!H11+'1990'!H11+'1991'!H11+'1992'!H11+'1993'!H11+'1994'!H11+'1995'!H11+'1996'!H11+'1997'!H11+'1998'!H11+'1999'!H11+'2000'!H11+'2001'!H11+'2002'!H11+'2003'!H11+'2004'!H11+'2005'!H11+'2006'!H11+'2007'!H11+'2009'!H11+'2010'!H11+'2011'!H11+'2012'!H11+'2013'!H11+'2014'!H11+'2015'!H11+'2016'!H11+'2017'!K11+'2018'!K11+'2019'!L11+'2020'!L11+'2021'!L11+'2022'!L11+'2023'!L11</f>
        <v>15.837899999999999</v>
      </c>
      <c r="M11" s="2">
        <f>'2017'!M11+'2018'!M11+'2019'!M11+'2020'!M11+'2021'!M11+'2022'!M11+'2023'!M11</f>
        <v>5.43</v>
      </c>
      <c r="N11" s="2">
        <f>'1985'!J11+'1986'!J11+'1987'!J11+'1988'!J11+'1989'!J11+'1990'!J11+'1991'!J11+'1992'!J11+'1993'!J11+'1994'!J11+'1995'!J11+'1996'!J11+'1997'!J11+'1998'!J11+'1999'!J11+'2000'!J11+'2001'!J11+'2002'!J11+'2003'!J11+'2004'!J11+'2005'!J11+'2006'!J11+'2007'!J11+'2009'!J11+'2010'!J11+'2011'!J11+'2012'!J11+'2013'!J11+'2014'!J11+'2015'!J11+'2016'!J11+'2017'!M11+'2018'!M11+'2019'!N11+'2020'!N11+'2021'!N11+'2022'!N11+'2023'!N11</f>
        <v>37</v>
      </c>
      <c r="O11" s="2">
        <f>'1985'!K11+'1986'!K11+'1987'!K11+'1988'!K11+'1989'!K11+'1990'!K11+'1991'!K11+'1992'!K11+'1993'!K11+'1994'!K11+'1995'!K11+'1996'!K11+'1997'!K11+'1998'!K11+'1999'!K11+'2000'!K11+'2001'!K11+'2002'!K11+'2003'!K11+'2004'!K11+'2005'!K11+'2006'!K11+'2007'!K11+'2009'!K11+'2010'!K11+'2011'!K11+'2012'!K11+'2013'!K11+'2014'!K11+'2015'!K11+'2016'!K11+'2017'!N11+'2018'!N11+'2019'!O11+'2020'!O11+'2021'!O11+'2022'!O11+'2023'!O11</f>
        <v>1.59</v>
      </c>
      <c r="P11" s="2">
        <f>'1985'!L11+'1986'!L11+'1987'!L11+'1988'!L11+'1989'!L11+'1990'!L11+'1991'!L11+'1992'!L11+'1993'!L11+'1994'!L11+'1995'!L11+'1996'!L11+'1997'!L11+'1998'!L11+'1999'!L11+'2000'!L11+'2001'!L11+'2002'!L11+'2003'!L11+'2004'!L11+'2005'!L11+'2006'!L11+'2007'!L11+'2009'!L11+'2010'!L11+'2011'!L11+'2012'!L11+'2013'!L11+'2014'!L11+'2015'!L11+'2016'!L11+'2017'!O11+'2018'!O11+'2019'!P11+'2020'!P11+'2021'!P11+'2022'!P11+'2023'!P11</f>
        <v>39.058</v>
      </c>
      <c r="Q11" s="2">
        <f>'1985'!M11+'1986'!M11+'1987'!M11+'1988'!M11+'1989'!M11+'1990'!M11+'1991'!M11+'1992'!M11+'1993'!M11+'1994'!M11+'1995'!M11+'1996'!M11+'1997'!M11+'1998'!M11+'1999'!M11+'2000'!M11+'2001'!M11+'2002'!M11+'2003'!M11+'2004'!M11+'2005'!M11+'2006'!M11+'2007'!M11+'2009'!M11+'2010'!M11+'2011'!M11+'2012'!M11+'2013'!M11+'2014'!M11+'2015'!M11+'2016'!M11+'2017'!P11+'2018'!P11+'2019'!Q11+'2020'!Q11+'2021'!Q11+'2022'!Q11+'2023'!Q11</f>
        <v>18.100000000000001</v>
      </c>
      <c r="R11" s="2">
        <f t="shared" si="0"/>
        <v>1240.8608999999999</v>
      </c>
      <c r="S11" s="26">
        <f>+R11/$R$22</f>
        <v>4.3267103403562748E-4</v>
      </c>
    </row>
    <row r="12" spans="1:19" ht="19.5" customHeight="1" x14ac:dyDescent="0.2">
      <c r="A12" s="6" t="s">
        <v>14</v>
      </c>
      <c r="B12" s="2">
        <f>'2017'!B12+'2018'!B12+'2019'!B12+'2020'!B12+'2021'!B12+'2022'!B12+'2023'!B12</f>
        <v>18.307000000000002</v>
      </c>
      <c r="C12" s="2">
        <f>'2017'!C12+'2018'!C12+'2019'!C12+'2020'!C12+'2021'!C12+'2022'!C12+'2023'!C12</f>
        <v>3.9</v>
      </c>
      <c r="D12" s="2">
        <f>'2017'!D12+'2018'!D12+'2019'!D12+'2020'!D12+'2021'!D12+'2022'!D12+'2023'!D12</f>
        <v>0.11299999999999999</v>
      </c>
      <c r="E12" s="2">
        <f>'1985'!B12+'1986'!B12+'1987'!B12+'1988'!B12+'1989'!B12+'1990'!B12+'1991'!B12+'1992'!B12+'1993'!B12+'1994'!B12+'1995'!B12+'1996'!B12+'1997'!B12+'1998'!B12+'1999'!B12+'2000'!B12+'2001'!B12+'2002'!B12+'2003'!B12+'2004'!B12+'2005'!B12+'2006'!B12+'2007'!B12+'2008'!B12+'2009'!B12+'2010'!B12+'2011'!B12+'2012'!B12+'2013'!B12+'2014'!B12+'2015'!B12+'2016'!B12+'2017'!E12+'2018'!E12+'2019'!E12+'2020'!E12+'2021'!E12+'2022'!E12+'2023'!E12</f>
        <v>173.85999999999999</v>
      </c>
      <c r="F12" s="2">
        <f>'1985'!C12+'1986'!C12+'1987'!C12+'1988'!C12+'1989'!C12+'1990'!C12+'1991'!C12+'1992'!C12+'1993'!C12+'1994'!C12+'1995'!C12+'1996'!C12+'1997'!C12+'1998'!C12+'1999'!C12+'2000'!C12+'2001'!C12+'2002'!C12+'2003'!C12+'2004'!C12+'2005'!C12+'2006'!C12+'2007'!C12+'2009'!C12+'2010'!C12+'2011'!C12+'2012'!C12+'2013'!C12+'2014'!C12+'2015'!C12+'2016'!C12+'2017'!F12+'2018'!F12+'2019'!F12+'2020'!F12+'2021'!F12+'2022'!F12+'2023'!F12</f>
        <v>1346.98</v>
      </c>
      <c r="G12" s="2">
        <f>'1985'!D12+'1986'!D12+'1987'!D12+'1988'!D12+'1989'!D12+'1990'!D12+'1991'!D12+'1992'!D12+'1993'!D12+'1994'!D12+'1995'!D12+'1996'!D12+'1997'!D12+'1998'!D12+'1999'!D12+'2000'!D12+'2001'!D12+'2002'!D12+'2003'!D12+'2004'!D12+'2005'!D12+'2006'!D12+'2007'!D12+'2009'!D12+'2010'!D12+'2011'!D12+'2012'!D12+'2013'!D12+'2014'!D12+'2015'!D12+'2016'!D12+'2017'!G12+'2018'!G12+'2019'!G12+'2020'!G12+'2021'!G12+'2022'!G12+'2023'!G12</f>
        <v>2150.0690000000004</v>
      </c>
      <c r="H12" s="2">
        <f>'1985'!E12+'1986'!E12+'1987'!E12+'1988'!E12+'1989'!E12+'1990'!E12+'1991'!E12+'1992'!E12+'1993'!E12+'1994'!E12+'1995'!E12+'1996'!E12+'1997'!E12+'1998'!E12+'1999'!E12+'2000'!E12+'2001'!E12+'2002'!E12+'2003'!E12+'2004'!E12+'2005'!E12+'2006'!E12+'2007'!E12+'2009'!E12+'2010'!E12+'2011'!E12+'2012'!E12+'2013'!E12+'2014'!E12+'2015'!E12+'2016'!E12+'2017'!H12+'2018'!H12+'2019'!H12+'2020'!H12+'2021'!H12+'2022'!H12+'2023'!H12</f>
        <v>768.21</v>
      </c>
      <c r="I12" s="2">
        <f>'1985'!F12+'1986'!F12+'1987'!F12+'1988'!F12+'1989'!F12+'1990'!F12+'1991'!F12+'1992'!F12+'1993'!F12+'1994'!F12+'1995'!F12+'1996'!F12+'1997'!F12+'1998'!F12+'1999'!F12+'2000'!F12+'2001'!F12+'2002'!F12+'2003'!F12+'2004'!F12+'2005'!F12+'2006'!F12+'2007'!F12+'2009'!F12+'2010'!F12+'2011'!F12+'2012'!F12+'2013'!F12+'2014'!F12+'2015'!F12+'2016'!F12+'2017'!I12+'2018'!I12+'2019'!I12+'2020'!I12+'2021'!I12+'2022'!I12+'2023'!I12</f>
        <v>106.49</v>
      </c>
      <c r="J12" s="2">
        <f>'1985'!G12+'1986'!G12+'1987'!G12+'1988'!G12+'1989'!G12+'1990'!G12+'1991'!G12+'1992'!G12+'1993'!G12+'1994'!G12+'1995'!G12+'1996'!G12+'1997'!G12+'1998'!G12+'1999'!G12+'2000'!G12+'2001'!G12+'2002'!G12+'2003'!G12+'2004'!G12+'2005'!G12+'2006'!G12+'2007'!G12+'2009'!G12+'2010'!G12+'2011'!G12+'2012'!G12+'2013'!G12+'2014'!G12+'2015'!G12+'2016'!G12+'2017'!J12+'2018'!J12+'2019'!J12+'2020'!J12+'2021'!J12+'2022'!J12+'2023'!J12</f>
        <v>999.95099999999991</v>
      </c>
      <c r="K12" s="2">
        <f>'2019'!K12+'2020'!K12+'2021'!K12+'2022'!K12+'2023'!K12</f>
        <v>419.42</v>
      </c>
      <c r="L12" s="2">
        <f>'1985'!H12+'1986'!H12+'1987'!H12+'1988'!H12+'1989'!H12+'1990'!H12+'1991'!H12+'1992'!H12+'1993'!H12+'1994'!H12+'1995'!H12+'1996'!H12+'1997'!H12+'1998'!H12+'1999'!H12+'2000'!H12+'2001'!H12+'2002'!H12+'2003'!H12+'2004'!H12+'2005'!H12+'2006'!H12+'2007'!H12+'2009'!H12+'2010'!H12+'2011'!H12+'2012'!H12+'2013'!H12+'2014'!H12+'2015'!H12+'2016'!H12+'2017'!K12+'2018'!K12+'2019'!L12+'2020'!L12+'2021'!L12+'2022'!L12+'2023'!L12</f>
        <v>1178.0308000000002</v>
      </c>
      <c r="M12" s="2">
        <f>'2017'!M12+'2018'!M12+'2019'!M12+'2020'!M12+'2021'!M12+'2022'!M12+'2023'!M12</f>
        <v>194.49999999999997</v>
      </c>
      <c r="N12" s="2">
        <f>'1985'!J12+'1986'!J12+'1987'!J12+'1988'!J12+'1989'!J12+'1990'!J12+'1991'!J12+'1992'!J12+'1993'!J12+'1994'!J12+'1995'!J12+'1996'!J12+'1997'!J12+'1998'!J12+'1999'!J12+'2000'!J12+'2001'!J12+'2002'!J12+'2003'!J12+'2004'!J12+'2005'!J12+'2006'!J12+'2007'!J12+'2009'!J12+'2010'!J12+'2011'!J12+'2012'!J12+'2013'!J12+'2014'!J12+'2015'!J12+'2016'!J12+'2017'!M12+'2018'!M12+'2019'!N12+'2020'!N12+'2021'!N12+'2022'!N12+'2023'!N12</f>
        <v>25.310000000000002</v>
      </c>
      <c r="O12" s="2">
        <f>'1985'!K12+'1986'!K12+'1987'!K12+'1988'!K12+'1989'!K12+'1990'!K12+'1991'!K12+'1992'!K12+'1993'!K12+'1994'!K12+'1995'!K12+'1996'!K12+'1997'!K12+'1998'!K12+'1999'!K12+'2000'!K12+'2001'!K12+'2002'!K12+'2003'!K12+'2004'!K12+'2005'!K12+'2006'!K12+'2007'!K12+'2009'!K12+'2010'!K12+'2011'!K12+'2012'!K12+'2013'!K12+'2014'!K12+'2015'!K12+'2016'!K12+'2017'!N12+'2018'!N12+'2019'!O12+'2020'!O12+'2021'!O12+'2022'!O12+'2023'!O12</f>
        <v>22.43</v>
      </c>
      <c r="P12" s="2">
        <f>'1985'!L12+'1986'!L12+'1987'!L12+'1988'!L12+'1989'!L12+'1990'!L12+'1991'!L12+'1992'!L12+'1993'!L12+'1994'!L12+'1995'!L12+'1996'!L12+'1997'!L12+'1998'!L12+'1999'!L12+'2000'!L12+'2001'!L12+'2002'!L12+'2003'!L12+'2004'!L12+'2005'!L12+'2006'!L12+'2007'!L12+'2009'!L12+'2010'!L12+'2011'!L12+'2012'!L12+'2013'!L12+'2014'!L12+'2015'!L12+'2016'!L12+'2017'!O12+'2018'!O12+'2019'!P12+'2020'!P12+'2021'!P12+'2022'!P12+'2023'!P12</f>
        <v>358.71699999999993</v>
      </c>
      <c r="Q12" s="2">
        <f>'1985'!M12+'1986'!M12+'1987'!M12+'1988'!M12+'1989'!M12+'1990'!M12+'1991'!M12+'1992'!M12+'1993'!M12+'1994'!M12+'1995'!M12+'1996'!M12+'1997'!M12+'1998'!M12+'1999'!M12+'2000'!M12+'2001'!M12+'2002'!M12+'2003'!M12+'2004'!M12+'2005'!M12+'2006'!M12+'2007'!M12+'2009'!M12+'2010'!M12+'2011'!M12+'2012'!M12+'2013'!M12+'2014'!M12+'2015'!M12+'2016'!M12+'2017'!P12+'2018'!P12+'2019'!Q12+'2020'!Q12+'2021'!Q12+'2022'!Q12+'2023'!Q12</f>
        <v>146.26599999999996</v>
      </c>
      <c r="R12" s="2">
        <f t="shared" si="0"/>
        <v>7912.5538000000006</v>
      </c>
      <c r="S12" s="26">
        <f t="shared" ref="S12:S21" si="1">+R12/$R$22</f>
        <v>2.7589980750530006E-3</v>
      </c>
    </row>
    <row r="13" spans="1:19" ht="19.5" customHeight="1" x14ac:dyDescent="0.2">
      <c r="A13" s="6" t="s">
        <v>15</v>
      </c>
      <c r="B13" s="2">
        <f>'2017'!B13+'2018'!B13+'2019'!B13+'2020'!B13+'2021'!B13+'2022'!B13+'2023'!B13</f>
        <v>0.15</v>
      </c>
      <c r="C13" s="2">
        <f>'2017'!C13+'2018'!C13+'2019'!C13+'2020'!C13+'2021'!C13+'2022'!C13+'2023'!C13</f>
        <v>2</v>
      </c>
      <c r="D13" s="2">
        <f>'2017'!D13+'2018'!D13+'2019'!D13+'2020'!D13+'2021'!D13+'2022'!D13+'2023'!D13</f>
        <v>0.112</v>
      </c>
      <c r="E13" s="2">
        <f>'1985'!B13+'1986'!B13+'1987'!B13+'1988'!B13+'1989'!B13+'1990'!B13+'1991'!B13+'1992'!B13+'1993'!B13+'1994'!B13+'1995'!B13+'1996'!B13+'1997'!B13+'1998'!B13+'1999'!B13+'2000'!B13+'2001'!B13+'2002'!B13+'2003'!B13+'2004'!B13+'2005'!B13+'2006'!B13+'2007'!B13+'2008'!B13+'2009'!B13+'2010'!B13+'2011'!B13+'2012'!B13+'2013'!B13+'2014'!B13+'2015'!B13+'2016'!B13+'2017'!E13+'2018'!E13+'2019'!E13+'2020'!E13+'2021'!E13+'2022'!E13+'2023'!E13</f>
        <v>161.37</v>
      </c>
      <c r="F13" s="2">
        <f>'1985'!C13+'1986'!C13+'1987'!C13+'1988'!C13+'1989'!C13+'1990'!C13+'1991'!C13+'1992'!C13+'1993'!C13+'1994'!C13+'1995'!C13+'1996'!C13+'1997'!C13+'1998'!C13+'1999'!C13+'2000'!C13+'2001'!C13+'2002'!C13+'2003'!C13+'2004'!C13+'2005'!C13+'2006'!C13+'2007'!C13+'2009'!C13+'2010'!C13+'2011'!C13+'2012'!C13+'2013'!C13+'2014'!C13+'2015'!C13+'2016'!C13+'2017'!F13+'2018'!F13+'2019'!F13+'2020'!F13+'2021'!F13+'2022'!F13+'2023'!F13</f>
        <v>683.54</v>
      </c>
      <c r="G13" s="2">
        <f>'1985'!D13+'1986'!D13+'1987'!D13+'1988'!D13+'1989'!D13+'1990'!D13+'1991'!D13+'1992'!D13+'1993'!D13+'1994'!D13+'1995'!D13+'1996'!D13+'1997'!D13+'1998'!D13+'1999'!D13+'2000'!D13+'2001'!D13+'2002'!D13+'2003'!D13+'2004'!D13+'2005'!D13+'2006'!D13+'2007'!D13+'2009'!D13+'2010'!D13+'2011'!D13+'2012'!D13+'2013'!D13+'2014'!D13+'2015'!D13+'2016'!D13+'2017'!G13+'2018'!G13+'2019'!G13+'2020'!G13+'2021'!G13+'2022'!G13+'2023'!G13</f>
        <v>3528.9299999999989</v>
      </c>
      <c r="H13" s="2">
        <f>'1985'!E13+'1986'!E13+'1987'!E13+'1988'!E13+'1989'!E13+'1990'!E13+'1991'!E13+'1992'!E13+'1993'!E13+'1994'!E13+'1995'!E13+'1996'!E13+'1997'!E13+'1998'!E13+'1999'!E13+'2000'!E13+'2001'!E13+'2002'!E13+'2003'!E13+'2004'!E13+'2005'!E13+'2006'!E13+'2007'!E13+'2009'!E13+'2010'!E13+'2011'!E13+'2012'!E13+'2013'!E13+'2014'!E13+'2015'!E13+'2016'!E13+'2017'!H13+'2018'!H13+'2019'!H13+'2020'!H13+'2021'!H13+'2022'!H13+'2023'!H13</f>
        <v>2467.7199999999998</v>
      </c>
      <c r="I13" s="2">
        <f>'1985'!F13+'1986'!F13+'1987'!F13+'1988'!F13+'1989'!F13+'1990'!F13+'1991'!F13+'1992'!F13+'1993'!F13+'1994'!F13+'1995'!F13+'1996'!F13+'1997'!F13+'1998'!F13+'1999'!F13+'2000'!F13+'2001'!F13+'2002'!F13+'2003'!F13+'2004'!F13+'2005'!F13+'2006'!F13+'2007'!F13+'2009'!F13+'2010'!F13+'2011'!F13+'2012'!F13+'2013'!F13+'2014'!F13+'2015'!F13+'2016'!F13+'2017'!I13+'2018'!I13+'2019'!I13+'2020'!I13+'2021'!I13+'2022'!I13+'2023'!I13</f>
        <v>1423.0800000000004</v>
      </c>
      <c r="J13" s="2">
        <f>'1985'!G13+'1986'!G13+'1987'!G13+'1988'!G13+'1989'!G13+'1990'!G13+'1991'!G13+'1992'!G13+'1993'!G13+'1994'!G13+'1995'!G13+'1996'!G13+'1997'!G13+'1998'!G13+'1999'!G13+'2000'!G13+'2001'!G13+'2002'!G13+'2003'!G13+'2004'!G13+'2005'!G13+'2006'!G13+'2007'!G13+'2009'!G13+'2010'!G13+'2011'!G13+'2012'!G13+'2013'!G13+'2014'!G13+'2015'!G13+'2016'!G13+'2017'!J13+'2018'!J13+'2019'!J13+'2020'!J13+'2021'!J13+'2022'!J13+'2023'!J13</f>
        <v>4971.4004999999997</v>
      </c>
      <c r="K13" s="2">
        <f>'2019'!K13+'2020'!K13+'2021'!K13+'2022'!K13+'2023'!K13</f>
        <v>71.861000000000018</v>
      </c>
      <c r="L13" s="2">
        <f>'1985'!H13+'1986'!H13+'1987'!H13+'1988'!H13+'1989'!H13+'1990'!H13+'1991'!H13+'1992'!H13+'1993'!H13+'1994'!H13+'1995'!H13+'1996'!H13+'1997'!H13+'1998'!H13+'1999'!H13+'2000'!H13+'2001'!H13+'2002'!H13+'2003'!H13+'2004'!H13+'2005'!H13+'2006'!H13+'2007'!H13+'2009'!H13+'2010'!H13+'2011'!H13+'2012'!H13+'2013'!H13+'2014'!H13+'2015'!H13+'2016'!H13+'2017'!K13+'2018'!K13+'2019'!L13+'2020'!L13+'2021'!L13+'2022'!L13+'2023'!L13</f>
        <v>2086.2456999999995</v>
      </c>
      <c r="M13" s="2">
        <f>'2017'!M13+'2018'!M13+'2019'!M13+'2020'!M13+'2021'!M13+'2022'!M13+'2023'!M13</f>
        <v>700.77499999999998</v>
      </c>
      <c r="N13" s="2">
        <f>'1985'!J13+'1986'!J13+'1987'!J13+'1988'!J13+'1989'!J13+'1990'!J13+'1991'!J13+'1992'!J13+'1993'!J13+'1994'!J13+'1995'!J13+'1996'!J13+'1997'!J13+'1998'!J13+'1999'!J13+'2000'!J13+'2001'!J13+'2002'!J13+'2003'!J13+'2004'!J13+'2005'!J13+'2006'!J13+'2007'!J13+'2009'!J13+'2010'!J13+'2011'!J13+'2012'!J13+'2013'!J13+'2014'!J13+'2015'!J13+'2016'!J13+'2017'!M13+'2018'!M13+'2019'!N13+'2020'!N13+'2021'!N13+'2022'!N13+'2023'!N13</f>
        <v>308.55299999999994</v>
      </c>
      <c r="O13" s="2">
        <f>'1985'!K13+'1986'!K13+'1987'!K13+'1988'!K13+'1989'!K13+'1990'!K13+'1991'!K13+'1992'!K13+'1993'!K13+'1994'!K13+'1995'!K13+'1996'!K13+'1997'!K13+'1998'!K13+'1999'!K13+'2000'!K13+'2001'!K13+'2002'!K13+'2003'!K13+'2004'!K13+'2005'!K13+'2006'!K13+'2007'!K13+'2009'!K13+'2010'!K13+'2011'!K13+'2012'!K13+'2013'!K13+'2014'!K13+'2015'!K13+'2016'!K13+'2017'!N13+'2018'!N13+'2019'!O13+'2020'!O13+'2021'!O13+'2022'!O13+'2023'!O13</f>
        <v>274.04000000000002</v>
      </c>
      <c r="P13" s="2">
        <f>'1985'!L13+'1986'!L13+'1987'!L13+'1988'!L13+'1989'!L13+'1990'!L13+'1991'!L13+'1992'!L13+'1993'!L13+'1994'!L13+'1995'!L13+'1996'!L13+'1997'!L13+'1998'!L13+'1999'!L13+'2000'!L13+'2001'!L13+'2002'!L13+'2003'!L13+'2004'!L13+'2005'!L13+'2006'!L13+'2007'!L13+'2009'!L13+'2010'!L13+'2011'!L13+'2012'!L13+'2013'!L13+'2014'!L13+'2015'!L13+'2016'!L13+'2017'!O13+'2018'!O13+'2019'!P13+'2020'!P13+'2021'!P13+'2022'!P13+'2023'!P13</f>
        <v>1836.8832000000002</v>
      </c>
      <c r="Q13" s="2">
        <f>'1985'!M13+'1986'!M13+'1987'!M13+'1988'!M13+'1989'!M13+'1990'!M13+'1991'!M13+'1992'!M13+'1993'!M13+'1994'!M13+'1995'!M13+'1996'!M13+'1997'!M13+'1998'!M13+'1999'!M13+'2000'!M13+'2001'!M13+'2002'!M13+'2003'!M13+'2004'!M13+'2005'!M13+'2006'!M13+'2007'!M13+'2009'!M13+'2010'!M13+'2011'!M13+'2012'!M13+'2013'!M13+'2014'!M13+'2015'!M13+'2016'!M13+'2017'!P13+'2018'!P13+'2019'!Q13+'2020'!Q13+'2021'!Q13+'2022'!Q13+'2023'!Q13</f>
        <v>127.06799999999998</v>
      </c>
      <c r="R13" s="2">
        <f t="shared" si="0"/>
        <v>18643.7284</v>
      </c>
      <c r="S13" s="26">
        <f t="shared" si="1"/>
        <v>6.5008102399772569E-3</v>
      </c>
    </row>
    <row r="14" spans="1:19" ht="19.5" customHeight="1" x14ac:dyDescent="0.2">
      <c r="A14" s="6" t="s">
        <v>16</v>
      </c>
      <c r="B14" s="2">
        <f>'2017'!B14+'2018'!B14+'2019'!B14+'2020'!B14+'2021'!B14+'2022'!B14+'2023'!B14</f>
        <v>0.91200000000000003</v>
      </c>
      <c r="C14" s="2">
        <f>'2017'!C14+'2018'!C14+'2019'!C14+'2020'!C14+'2021'!C14+'2022'!C14+'2023'!C14</f>
        <v>51.799000000000007</v>
      </c>
      <c r="D14" s="2">
        <f>'2017'!D14+'2018'!D14+'2019'!D14+'2020'!D14+'2021'!D14+'2022'!D14+'2023'!D14</f>
        <v>15.071999999999999</v>
      </c>
      <c r="E14" s="2">
        <f>'1985'!B14+'1986'!B14+'1987'!B14+'1988'!B14+'1989'!B14+'1990'!B14+'1991'!B14+'1992'!B14+'1993'!B14+'1994'!B14+'1995'!B14+'1996'!B14+'1997'!B14+'1998'!B14+'1999'!B14+'2000'!B14+'2001'!B14+'2002'!B14+'2003'!B14+'2004'!B14+'2005'!B14+'2006'!B14+'2007'!B14+'2008'!B14+'2009'!B14+'2010'!B14+'2011'!B14+'2012'!B14+'2013'!B14+'2014'!B14+'2015'!B14+'2016'!B14+'2017'!E14+'2018'!E14+'2019'!E14+'2020'!E14+'2021'!E14+'2022'!E14+'2023'!E14</f>
        <v>64.245999999999995</v>
      </c>
      <c r="F14" s="2">
        <f>'1985'!C14+'1986'!C14+'1987'!C14+'1988'!C14+'1989'!C14+'1990'!C14+'1991'!C14+'1992'!C14+'1993'!C14+'1994'!C14+'1995'!C14+'1996'!C14+'1997'!C14+'1998'!C14+'1999'!C14+'2000'!C14+'2001'!C14+'2002'!C14+'2003'!C14+'2004'!C14+'2005'!C14+'2006'!C14+'2007'!C14+'2009'!C14+'2010'!C14+'2011'!C14+'2012'!C14+'2013'!C14+'2014'!C14+'2015'!C14+'2016'!C14+'2017'!F14+'2018'!F14+'2019'!F14+'2020'!F14+'2021'!F14+'2022'!F14+'2023'!F14</f>
        <v>2533.44</v>
      </c>
      <c r="G14" s="2">
        <f>'1985'!D14+'1986'!D14+'1987'!D14+'1988'!D14+'1989'!D14+'1990'!D14+'1991'!D14+'1992'!D14+'1993'!D14+'1994'!D14+'1995'!D14+'1996'!D14+'1997'!D14+'1998'!D14+'1999'!D14+'2000'!D14+'2001'!D14+'2002'!D14+'2003'!D14+'2004'!D14+'2005'!D14+'2006'!D14+'2007'!D14+'2009'!D14+'2010'!D14+'2011'!D14+'2012'!D14+'2013'!D14+'2014'!D14+'2015'!D14+'2016'!D14+'2017'!G14+'2018'!G14+'2019'!G14+'2020'!G14+'2021'!G14+'2022'!G14+'2023'!G14</f>
        <v>24583.828000000001</v>
      </c>
      <c r="H14" s="2">
        <f>'1985'!E14+'1986'!E14+'1987'!E14+'1988'!E14+'1989'!E14+'1990'!E14+'1991'!E14+'1992'!E14+'1993'!E14+'1994'!E14+'1995'!E14+'1996'!E14+'1997'!E14+'1998'!E14+'1999'!E14+'2000'!E14+'2001'!E14+'2002'!E14+'2003'!E14+'2004'!E14+'2005'!E14+'2006'!E14+'2007'!E14+'2009'!E14+'2010'!E14+'2011'!E14+'2012'!E14+'2013'!E14+'2014'!E14+'2015'!E14+'2016'!E14+'2017'!H14+'2018'!H14+'2019'!H14+'2020'!H14+'2021'!H14+'2022'!H14+'2023'!H14</f>
        <v>25261.885000000002</v>
      </c>
      <c r="I14" s="2">
        <f>'1985'!F14+'1986'!F14+'1987'!F14+'1988'!F14+'1989'!F14+'1990'!F14+'1991'!F14+'1992'!F14+'1993'!F14+'1994'!F14+'1995'!F14+'1996'!F14+'1997'!F14+'1998'!F14+'1999'!F14+'2000'!F14+'2001'!F14+'2002'!F14+'2003'!F14+'2004'!F14+'2005'!F14+'2006'!F14+'2007'!F14+'2009'!F14+'2010'!F14+'2011'!F14+'2012'!F14+'2013'!F14+'2014'!F14+'2015'!F14+'2016'!F14+'2017'!I14+'2018'!I14+'2019'!I14+'2020'!I14+'2021'!I14+'2022'!I14+'2023'!I14</f>
        <v>12030.242000000002</v>
      </c>
      <c r="J14" s="2">
        <f>'1985'!G14+'1986'!G14+'1987'!G14+'1988'!G14+'1989'!G14+'1990'!G14+'1991'!G14+'1992'!G14+'1993'!G14+'1994'!G14+'1995'!G14+'1996'!G14+'1997'!G14+'1998'!G14+'1999'!G14+'2000'!G14+'2001'!G14+'2002'!G14+'2003'!G14+'2004'!G14+'2005'!G14+'2006'!G14+'2007'!G14+'2009'!G14+'2010'!G14+'2011'!G14+'2012'!G14+'2013'!G14+'2014'!G14+'2015'!G14+'2016'!G14+'2017'!J14+'2018'!J14+'2019'!J14+'2020'!J14+'2021'!J14+'2022'!J14+'2023'!J14</f>
        <v>4216.0781999999999</v>
      </c>
      <c r="K14" s="2">
        <f>'2019'!K14+'2020'!K14+'2021'!K14+'2022'!K14+'2023'!K14</f>
        <v>344.49259999999981</v>
      </c>
      <c r="L14" s="2">
        <f>'1985'!H14+'1986'!H14+'1987'!H14+'1988'!H14+'1989'!H14+'1990'!H14+'1991'!H14+'1992'!H14+'1993'!H14+'1994'!H14+'1995'!H14+'1996'!H14+'1997'!H14+'1998'!H14+'1999'!H14+'2000'!H14+'2001'!H14+'2002'!H14+'2003'!H14+'2004'!H14+'2005'!H14+'2006'!H14+'2007'!H14+'2009'!H14+'2010'!H14+'2011'!H14+'2012'!H14+'2013'!H14+'2014'!H14+'2015'!H14+'2016'!H14+'2017'!K14+'2018'!K14+'2019'!L14+'2020'!L14+'2021'!L14+'2022'!L14+'2023'!L14</f>
        <v>5553.9213000000009</v>
      </c>
      <c r="M14" s="2">
        <f>'2017'!M14+'2018'!M14+'2019'!M14+'2020'!M14+'2021'!M14+'2022'!M14+'2023'!M14</f>
        <v>2525.7418999999995</v>
      </c>
      <c r="N14" s="2">
        <f>'1985'!J14+'1986'!J14+'1987'!J14+'1988'!J14+'1989'!J14+'1990'!J14+'1991'!J14+'1992'!J14+'1993'!J14+'1994'!J14+'1995'!J14+'1996'!J14+'1997'!J14+'1998'!J14+'1999'!J14+'2000'!J14+'2001'!J14+'2002'!J14+'2003'!J14+'2004'!J14+'2005'!J14+'2006'!J14+'2007'!J14+'2009'!J14+'2010'!J14+'2011'!J14+'2012'!J14+'2013'!J14+'2014'!J14+'2015'!J14+'2016'!J14+'2017'!M14+'2018'!M14+'2019'!N14+'2020'!N14+'2021'!N14+'2022'!N14+'2023'!N14</f>
        <v>416.16149999999993</v>
      </c>
      <c r="O14" s="2">
        <f>'1985'!K14+'1986'!K14+'1987'!K14+'1988'!K14+'1989'!K14+'1990'!K14+'1991'!K14+'1992'!K14+'1993'!K14+'1994'!K14+'1995'!K14+'1996'!K14+'1997'!K14+'1998'!K14+'1999'!K14+'2000'!K14+'2001'!K14+'2002'!K14+'2003'!K14+'2004'!K14+'2005'!K14+'2006'!K14+'2007'!K14+'2009'!K14+'2010'!K14+'2011'!K14+'2012'!K14+'2013'!K14+'2014'!K14+'2015'!K14+'2016'!K14+'2017'!N14+'2018'!N14+'2019'!O14+'2020'!O14+'2021'!O14+'2022'!O14+'2023'!O14</f>
        <v>915.97500000000014</v>
      </c>
      <c r="P14" s="2">
        <f>'1985'!L14+'1986'!L14+'1987'!L14+'1988'!L14+'1989'!L14+'1990'!L14+'1991'!L14+'1992'!L14+'1993'!L14+'1994'!L14+'1995'!L14+'1996'!L14+'1997'!L14+'1998'!L14+'1999'!L14+'2000'!L14+'2001'!L14+'2002'!L14+'2003'!L14+'2004'!L14+'2005'!L14+'2006'!L14+'2007'!L14+'2009'!L14+'2010'!L14+'2011'!L14+'2012'!L14+'2013'!L14+'2014'!L14+'2015'!L14+'2016'!L14+'2017'!O14+'2018'!O14+'2019'!P14+'2020'!P14+'2021'!P14+'2022'!P14+'2023'!P14</f>
        <v>1321.377</v>
      </c>
      <c r="Q14" s="2">
        <f>'1985'!M14+'1986'!M14+'1987'!M14+'1988'!M14+'1989'!M14+'1990'!M14+'1991'!M14+'1992'!M14+'1993'!M14+'1994'!M14+'1995'!M14+'1996'!M14+'1997'!M14+'1998'!M14+'1999'!M14+'2000'!M14+'2001'!M14+'2002'!M14+'2003'!M14+'2004'!M14+'2005'!M14+'2006'!M14+'2007'!M14+'2009'!M14+'2010'!M14+'2011'!M14+'2012'!M14+'2013'!M14+'2014'!M14+'2015'!M14+'2016'!M14+'2017'!P14+'2018'!P14+'2019'!Q14+'2020'!Q14+'2021'!Q14+'2022'!Q14+'2023'!Q14</f>
        <v>2035.3276999999998</v>
      </c>
      <c r="R14" s="2">
        <f t="shared" si="0"/>
        <v>81870.499199999991</v>
      </c>
      <c r="S14" s="26">
        <f t="shared" si="1"/>
        <v>2.8547110756634377E-2</v>
      </c>
    </row>
    <row r="15" spans="1:19" ht="19.5" customHeight="1" x14ac:dyDescent="0.2">
      <c r="A15" s="6" t="s">
        <v>17</v>
      </c>
      <c r="B15" s="2">
        <f>'2017'!B15+'2018'!B15+'2019'!B15+'2020'!B15+'2021'!B15+'2022'!B15+'2023'!B15</f>
        <v>23.169999999999998</v>
      </c>
      <c r="C15" s="2">
        <f>'2017'!C15+'2018'!C15+'2019'!C15+'2020'!C15+'2021'!C15+'2022'!C15+'2023'!C15</f>
        <v>0</v>
      </c>
      <c r="D15" s="2">
        <f>'2017'!D15+'2018'!D15+'2019'!D15+'2020'!D15+'2021'!D15+'2022'!D15+'2023'!D15</f>
        <v>68.115000000000009</v>
      </c>
      <c r="E15" s="2">
        <f>'1985'!B15+'1986'!B15+'1987'!B15+'1988'!B15+'1989'!B15+'1990'!B15+'1991'!B15+'1992'!B15+'1993'!B15+'1994'!B15+'1995'!B15+'1996'!B15+'1997'!B15+'1998'!B15+'1999'!B15+'2000'!B15+'2001'!B15+'2002'!B15+'2003'!B15+'2004'!B15+'2005'!B15+'2006'!B15+'2007'!B15+'2008'!B15+'2009'!B15+'2010'!B15+'2011'!B15+'2012'!B15+'2013'!B15+'2014'!B15+'2015'!B15+'2016'!B15+'2017'!E15+'2018'!E15+'2019'!E15+'2020'!E15+'2021'!E15+'2022'!E15+'2023'!E15</f>
        <v>104.15100000000001</v>
      </c>
      <c r="F15" s="2">
        <f>'1985'!C15+'1986'!C15+'1987'!C15+'1988'!C15+'1989'!C15+'1990'!C15+'1991'!C15+'1992'!C15+'1993'!C15+'1994'!C15+'1995'!C15+'1996'!C15+'1997'!C15+'1998'!C15+'1999'!C15+'2000'!C15+'2001'!C15+'2002'!C15+'2003'!C15+'2004'!C15+'2005'!C15+'2006'!C15+'2007'!C15+'2009'!C15+'2010'!C15+'2011'!C15+'2012'!C15+'2013'!C15+'2014'!C15+'2015'!C15+'2016'!C15+'2017'!F15+'2018'!F15+'2019'!F15+'2020'!F15+'2021'!F15+'2022'!F15+'2023'!F15</f>
        <v>4258.5759000000007</v>
      </c>
      <c r="G15" s="2">
        <f>'1985'!D15+'1986'!D15+'1987'!D15+'1988'!D15+'1989'!D15+'1990'!D15+'1991'!D15+'1992'!D15+'1993'!D15+'1994'!D15+'1995'!D15+'1996'!D15+'1997'!D15+'1998'!D15+'1999'!D15+'2000'!D15+'2001'!D15+'2002'!D15+'2003'!D15+'2004'!D15+'2005'!D15+'2006'!D15+'2007'!D15+'2009'!D15+'2010'!D15+'2011'!D15+'2012'!D15+'2013'!D15+'2014'!D15+'2015'!D15+'2016'!D15+'2017'!G15+'2018'!G15+'2019'!G15+'2020'!G15+'2021'!G15+'2022'!G15+'2023'!G15</f>
        <v>67613.290999999983</v>
      </c>
      <c r="H15" s="2">
        <f>'1985'!E15+'1986'!E15+'1987'!E15+'1988'!E15+'1989'!E15+'1990'!E15+'1991'!E15+'1992'!E15+'1993'!E15+'1994'!E15+'1995'!E15+'1996'!E15+'1997'!E15+'1998'!E15+'1999'!E15+'2000'!E15+'2001'!E15+'2002'!E15+'2003'!E15+'2004'!E15+'2005'!E15+'2006'!E15+'2007'!E15+'2009'!E15+'2010'!E15+'2011'!E15+'2012'!E15+'2013'!E15+'2014'!E15+'2015'!E15+'2016'!E15+'2017'!H15+'2018'!H15+'2019'!H15+'2020'!H15+'2021'!H15+'2022'!H15+'2023'!H15</f>
        <v>56765.39</v>
      </c>
      <c r="I15" s="2">
        <f>'1985'!F15+'1986'!F15+'1987'!F15+'1988'!F15+'1989'!F15+'1990'!F15+'1991'!F15+'1992'!F15+'1993'!F15+'1994'!F15+'1995'!F15+'1996'!F15+'1997'!F15+'1998'!F15+'1999'!F15+'2000'!F15+'2001'!F15+'2002'!F15+'2003'!F15+'2004'!F15+'2005'!F15+'2006'!F15+'2007'!F15+'2009'!F15+'2010'!F15+'2011'!F15+'2012'!F15+'2013'!F15+'2014'!F15+'2015'!F15+'2016'!F15+'2017'!I15+'2018'!I15+'2019'!I15+'2020'!I15+'2021'!I15+'2022'!I15+'2023'!I15</f>
        <v>59908.294000000009</v>
      </c>
      <c r="J15" s="2">
        <f>'1985'!G15+'1986'!G15+'1987'!G15+'1988'!G15+'1989'!G15+'1990'!G15+'1991'!G15+'1992'!G15+'1993'!G15+'1994'!G15+'1995'!G15+'1996'!G15+'1997'!G15+'1998'!G15+'1999'!G15+'2000'!G15+'2001'!G15+'2002'!G15+'2003'!G15+'2004'!G15+'2005'!G15+'2006'!G15+'2007'!G15+'2009'!G15+'2010'!G15+'2011'!G15+'2012'!G15+'2013'!G15+'2014'!G15+'2015'!G15+'2016'!G15+'2017'!J15+'2018'!J15+'2019'!J15+'2020'!J15+'2021'!J15+'2022'!J15+'2023'!J15</f>
        <v>25899.641000000003</v>
      </c>
      <c r="K15" s="2">
        <f>'2019'!K15+'2020'!K15+'2021'!K15+'2022'!K15+'2023'!K15</f>
        <v>3114.3338000000008</v>
      </c>
      <c r="L15" s="2">
        <f>'1985'!H15+'1986'!H15+'1987'!H15+'1988'!H15+'1989'!H15+'1990'!H15+'1991'!H15+'1992'!H15+'1993'!H15+'1994'!H15+'1995'!H15+'1996'!H15+'1997'!H15+'1998'!H15+'1999'!H15+'2000'!H15+'2001'!H15+'2002'!H15+'2003'!H15+'2004'!H15+'2005'!H15+'2006'!H15+'2007'!H15+'2009'!H15+'2010'!H15+'2011'!H15+'2012'!H15+'2013'!H15+'2014'!H15+'2015'!H15+'2016'!H15+'2017'!K15+'2018'!K15+'2019'!L15+'2020'!L15+'2021'!L15+'2022'!L15+'2023'!L15</f>
        <v>57970.688999999991</v>
      </c>
      <c r="M15" s="2">
        <f>'2017'!M15+'2018'!M15+'2019'!M15+'2020'!M15+'2021'!M15+'2022'!M15+'2023'!M15</f>
        <v>28331.61039999998</v>
      </c>
      <c r="N15" s="2">
        <f>'1985'!J15+'1986'!J15+'1987'!J15+'1988'!J15+'1989'!J15+'1990'!J15+'1991'!J15+'1992'!J15+'1993'!J15+'1994'!J15+'1995'!J15+'1996'!J15+'1997'!J15+'1998'!J15+'1999'!J15+'2000'!J15+'2001'!J15+'2002'!J15+'2003'!J15+'2004'!J15+'2005'!J15+'2006'!J15+'2007'!J15+'2009'!J15+'2010'!J15+'2011'!J15+'2012'!J15+'2013'!J15+'2014'!J15+'2015'!J15+'2016'!J15+'2017'!M15+'2018'!M15+'2019'!N15+'2020'!N15+'2021'!N15+'2022'!N15+'2023'!N15</f>
        <v>8453.4500000000007</v>
      </c>
      <c r="O15" s="2">
        <f>'1985'!K15+'1986'!K15+'1987'!K15+'1988'!K15+'1989'!K15+'1990'!K15+'1991'!K15+'1992'!K15+'1993'!K15+'1994'!K15+'1995'!K15+'1996'!K15+'1997'!K15+'1998'!K15+'1999'!K15+'2000'!K15+'2001'!K15+'2002'!K15+'2003'!K15+'2004'!K15+'2005'!K15+'2006'!K15+'2007'!K15+'2009'!K15+'2010'!K15+'2011'!K15+'2012'!K15+'2013'!K15+'2014'!K15+'2015'!K15+'2016'!K15+'2017'!N15+'2018'!N15+'2019'!O15+'2020'!O15+'2021'!O15+'2022'!O15+'2023'!O15</f>
        <v>13183.810600000001</v>
      </c>
      <c r="P15" s="2">
        <f>'1985'!L15+'1986'!L15+'1987'!L15+'1988'!L15+'1989'!L15+'1990'!L15+'1991'!L15+'1992'!L15+'1993'!L15+'1994'!L15+'1995'!L15+'1996'!L15+'1997'!L15+'1998'!L15+'1999'!L15+'2000'!L15+'2001'!L15+'2002'!L15+'2003'!L15+'2004'!L15+'2005'!L15+'2006'!L15+'2007'!L15+'2009'!L15+'2010'!L15+'2011'!L15+'2012'!L15+'2013'!L15+'2014'!L15+'2015'!L15+'2016'!L15+'2017'!O15+'2018'!O15+'2019'!P15+'2020'!P15+'2021'!P15+'2022'!P15+'2023'!P15</f>
        <v>2078.3570999999997</v>
      </c>
      <c r="Q15" s="2">
        <f>'1985'!M15+'1986'!M15+'1987'!M15+'1988'!M15+'1989'!M15+'1990'!M15+'1991'!M15+'1992'!M15+'1993'!M15+'1994'!M15+'1995'!M15+'1996'!M15+'1997'!M15+'1998'!M15+'1999'!M15+'2000'!M15+'2001'!M15+'2002'!M15+'2003'!M15+'2004'!M15+'2005'!M15+'2006'!M15+'2007'!M15+'2009'!M15+'2010'!M15+'2011'!M15+'2012'!M15+'2013'!M15+'2014'!M15+'2015'!M15+'2016'!M15+'2017'!P15+'2018'!P15+'2019'!Q15+'2020'!Q15+'2021'!Q15+'2022'!Q15+'2023'!Q15</f>
        <v>18013.668999999994</v>
      </c>
      <c r="R15" s="2">
        <f t="shared" si="0"/>
        <v>345786.54780000006</v>
      </c>
      <c r="S15" s="26">
        <f t="shared" si="1"/>
        <v>0.12057098679814633</v>
      </c>
    </row>
    <row r="16" spans="1:19" ht="19.5" customHeight="1" x14ac:dyDescent="0.2">
      <c r="A16" s="6" t="s">
        <v>18</v>
      </c>
      <c r="B16" s="2">
        <f>'2017'!B16+'2018'!B16+'2019'!B16+'2020'!B16+'2021'!B16+'2022'!B16+'2023'!B16</f>
        <v>7.64</v>
      </c>
      <c r="C16" s="2">
        <f>'2017'!C16+'2018'!C16+'2019'!C16+'2020'!C16+'2021'!C16+'2022'!C16+'2023'!C16</f>
        <v>3.33</v>
      </c>
      <c r="D16" s="2">
        <f>'2017'!D16+'2018'!D16+'2019'!D16+'2020'!D16+'2021'!D16+'2022'!D16+'2023'!D16</f>
        <v>0.3</v>
      </c>
      <c r="E16" s="2">
        <f>'1985'!B16+'1986'!B16+'1987'!B16+'1988'!B16+'1989'!B16+'1990'!B16+'1991'!B16+'1992'!B16+'1993'!B16+'1994'!B16+'1995'!B16+'1996'!B16+'1997'!B16+'1998'!B16+'1999'!B16+'2000'!B16+'2001'!B16+'2002'!B16+'2003'!B16+'2004'!B16+'2005'!B16+'2006'!B16+'2007'!B16+'2008'!B16+'2009'!B16+'2010'!B16+'2011'!B16+'2012'!B16+'2013'!B16+'2014'!B16+'2015'!B16+'2016'!B16+'2017'!E16+'2018'!E16+'2019'!E16+'2020'!E16+'2021'!E16+'2022'!E16+'2023'!E16</f>
        <v>169.69</v>
      </c>
      <c r="F16" s="2">
        <f>'1985'!C16+'1986'!C16+'1987'!C16+'1988'!C16+'1989'!C16+'1990'!C16+'1991'!C16+'1992'!C16+'1993'!C16+'1994'!C16+'1995'!C16+'1996'!C16+'1997'!C16+'1998'!C16+'1999'!C16+'2000'!C16+'2001'!C16+'2002'!C16+'2003'!C16+'2004'!C16+'2005'!C16+'2006'!C16+'2007'!C16+'2009'!C16+'2010'!C16+'2011'!C16+'2012'!C16+'2013'!C16+'2014'!C16+'2015'!C16+'2016'!C16+'2017'!F16+'2018'!F16+'2019'!F16+'2020'!F16+'2021'!F16+'2022'!F16+'2023'!F16</f>
        <v>14017.2346</v>
      </c>
      <c r="G16" s="2">
        <f>'1985'!D16+'1986'!D16+'1987'!D16+'1988'!D16+'1989'!D16+'1990'!D16+'1991'!D16+'1992'!D16+'1993'!D16+'1994'!D16+'1995'!D16+'1996'!D16+'1997'!D16+'1998'!D16+'1999'!D16+'2000'!D16+'2001'!D16+'2002'!D16+'2003'!D16+'2004'!D16+'2005'!D16+'2006'!D16+'2007'!D16+'2009'!D16+'2010'!D16+'2011'!D16+'2012'!D16+'2013'!D16+'2014'!D16+'2015'!D16+'2016'!D16+'2017'!G16+'2018'!G16+'2019'!G16+'2020'!G16+'2021'!G16+'2022'!G16+'2023'!G16</f>
        <v>110326.79300000002</v>
      </c>
      <c r="H16" s="2">
        <f>'1985'!E16+'1986'!E16+'1987'!E16+'1988'!E16+'1989'!E16+'1990'!E16+'1991'!E16+'1992'!E16+'1993'!E16+'1994'!E16+'1995'!E16+'1996'!E16+'1997'!E16+'1998'!E16+'1999'!E16+'2000'!E16+'2001'!E16+'2002'!E16+'2003'!E16+'2004'!E16+'2005'!E16+'2006'!E16+'2007'!E16+'2009'!E16+'2010'!E16+'2011'!E16+'2012'!E16+'2013'!E16+'2014'!E16+'2015'!E16+'2016'!E16+'2017'!H16+'2018'!H16+'2019'!H16+'2020'!H16+'2021'!H16+'2022'!H16+'2023'!H16</f>
        <v>98826.46</v>
      </c>
      <c r="I16" s="2">
        <f>'1985'!F16+'1986'!F16+'1987'!F16+'1988'!F16+'1989'!F16+'1990'!F16+'1991'!F16+'1992'!F16+'1993'!F16+'1994'!F16+'1995'!F16+'1996'!F16+'1997'!F16+'1998'!F16+'1999'!F16+'2000'!F16+'2001'!F16+'2002'!F16+'2003'!F16+'2004'!F16+'2005'!F16+'2006'!F16+'2007'!F16+'2009'!F16+'2010'!F16+'2011'!F16+'2012'!F16+'2013'!F16+'2014'!F16+'2015'!F16+'2016'!F16+'2017'!I16+'2018'!I16+'2019'!I16+'2020'!I16+'2021'!I16+'2022'!I16+'2023'!I16</f>
        <v>199095.49799999996</v>
      </c>
      <c r="J16" s="2">
        <f>'1985'!G16+'1986'!G16+'1987'!G16+'1988'!G16+'1989'!G16+'1990'!G16+'1991'!G16+'1992'!G16+'1993'!G16+'1994'!G16+'1995'!G16+'1996'!G16+'1997'!G16+'1998'!G16+'1999'!G16+'2000'!G16+'2001'!G16+'2002'!G16+'2003'!G16+'2004'!G16+'2005'!G16+'2006'!G16+'2007'!G16+'2009'!G16+'2010'!G16+'2011'!G16+'2012'!G16+'2013'!G16+'2014'!G16+'2015'!G16+'2016'!G16+'2017'!J16+'2018'!J16+'2019'!J16+'2020'!J16+'2021'!J16+'2022'!J16+'2023'!J16</f>
        <v>354841.4007</v>
      </c>
      <c r="K16" s="2">
        <f>'2019'!K16+'2020'!K16+'2021'!K16+'2022'!K16+'2023'!K16</f>
        <v>11088.522000000001</v>
      </c>
      <c r="L16" s="2">
        <f>'1985'!H16+'1986'!H16+'1987'!H16+'1988'!H16+'1989'!H16+'1990'!H16+'1991'!H16+'1992'!H16+'1993'!H16+'1994'!H16+'1995'!H16+'1996'!H16+'1997'!H16+'1998'!H16+'1999'!H16+'2000'!H16+'2001'!H16+'2002'!H16+'2003'!H16+'2004'!H16+'2005'!H16+'2006'!H16+'2007'!H16+'2009'!H16+'2010'!H16+'2011'!H16+'2012'!H16+'2013'!H16+'2014'!H16+'2015'!H16+'2016'!H16+'2017'!K16+'2018'!K16+'2019'!L16+'2020'!L16+'2021'!L16+'2022'!L16+'2023'!L16</f>
        <v>248097.65699999995</v>
      </c>
      <c r="M16" s="2">
        <f>'2017'!M16+'2018'!M16+'2019'!M16+'2020'!M16+'2021'!M16+'2022'!M16+'2023'!M16</f>
        <v>29814.205500000011</v>
      </c>
      <c r="N16" s="2">
        <f>'1985'!J16+'1986'!J16+'1987'!J16+'1988'!J16+'1989'!J16+'1990'!J16+'1991'!J16+'1992'!J16+'1993'!J16+'1994'!J16+'1995'!J16+'1996'!J16+'1997'!J16+'1998'!J16+'1999'!J16+'2000'!J16+'2001'!J16+'2002'!J16+'2003'!J16+'2004'!J16+'2005'!J16+'2006'!J16+'2007'!J16+'2009'!J16+'2010'!J16+'2011'!J16+'2012'!J16+'2013'!J16+'2014'!J16+'2015'!J16+'2016'!J16+'2017'!M16+'2018'!M16+'2019'!N16+'2020'!N16+'2021'!N16+'2022'!N16+'2023'!N16</f>
        <v>6221.0065000000013</v>
      </c>
      <c r="O16" s="2">
        <f>'1985'!K16+'1986'!K16+'1987'!K16+'1988'!K16+'1989'!K16+'1990'!K16+'1991'!K16+'1992'!K16+'1993'!K16+'1994'!K16+'1995'!K16+'1996'!K16+'1997'!K16+'1998'!K16+'1999'!K16+'2000'!K16+'2001'!K16+'2002'!K16+'2003'!K16+'2004'!K16+'2005'!K16+'2006'!K16+'2007'!K16+'2009'!K16+'2010'!K16+'2011'!K16+'2012'!K16+'2013'!K16+'2014'!K16+'2015'!K16+'2016'!K16+'2017'!N16+'2018'!N16+'2019'!O16+'2020'!O16+'2021'!O16+'2022'!O16+'2023'!O16</f>
        <v>26419.116900000001</v>
      </c>
      <c r="P16" s="2">
        <f>'1985'!L16+'1986'!L16+'1987'!L16+'1988'!L16+'1989'!L16+'1990'!L16+'1991'!L16+'1992'!L16+'1993'!L16+'1994'!L16+'1995'!L16+'1996'!L16+'1997'!L16+'1998'!L16+'1999'!L16+'2000'!L16+'2001'!L16+'2002'!L16+'2003'!L16+'2004'!L16+'2005'!L16+'2006'!L16+'2007'!L16+'2009'!L16+'2010'!L16+'2011'!L16+'2012'!L16+'2013'!L16+'2014'!L16+'2015'!L16+'2016'!L16+'2017'!O16+'2018'!O16+'2019'!P16+'2020'!P16+'2021'!P16+'2022'!P16+'2023'!P16</f>
        <v>7285.6630999999998</v>
      </c>
      <c r="Q16" s="2">
        <f>'1985'!M16+'1986'!M16+'1987'!M16+'1988'!M16+'1989'!M16+'1990'!M16+'1991'!M16+'1992'!M16+'1993'!M16+'1994'!M16+'1995'!M16+'1996'!M16+'1997'!M16+'1998'!M16+'1999'!M16+'2000'!M16+'2001'!M16+'2002'!M16+'2003'!M16+'2004'!M16+'2005'!M16+'2006'!M16+'2007'!M16+'2009'!M16+'2010'!M16+'2011'!M16+'2012'!M16+'2013'!M16+'2014'!M16+'2015'!M16+'2016'!M16+'2017'!P16+'2018'!P16+'2019'!Q16+'2020'!Q16+'2021'!Q16+'2022'!Q16+'2023'!Q16</f>
        <v>3733.088000000002</v>
      </c>
      <c r="R16" s="2">
        <f t="shared" si="0"/>
        <v>1109947.6052999997</v>
      </c>
      <c r="S16" s="26">
        <f t="shared" si="1"/>
        <v>0.38702337877720172</v>
      </c>
    </row>
    <row r="17" spans="1:19" ht="19.5" customHeight="1" x14ac:dyDescent="0.2">
      <c r="A17" s="6" t="s">
        <v>19</v>
      </c>
      <c r="B17" s="2">
        <f>'2017'!B17+'2018'!B17+'2019'!B17+'2020'!B17+'2021'!B17+'2022'!B17+'2023'!B17</f>
        <v>0.95399999999999996</v>
      </c>
      <c r="C17" s="2">
        <f>'2017'!C17+'2018'!C17+'2019'!C17+'2020'!C17+'2021'!C17+'2022'!C17+'2023'!C17</f>
        <v>0</v>
      </c>
      <c r="D17" s="2">
        <f>'2017'!D17+'2018'!D17+'2019'!D17+'2020'!D17+'2021'!D17+'2022'!D17+'2023'!D17</f>
        <v>0.15</v>
      </c>
      <c r="E17" s="2">
        <f>'1985'!B17+'1986'!B17+'1987'!B17+'1988'!B17+'1989'!B17+'1990'!B17+'1991'!B17+'1992'!B17+'1993'!B17+'1994'!B17+'1995'!B17+'1996'!B17+'1997'!B17+'1998'!B17+'1999'!B17+'2000'!B17+'2001'!B17+'2002'!B17+'2003'!B17+'2004'!B17+'2005'!B17+'2006'!B17+'2007'!B17+'2008'!B17+'2009'!B17+'2010'!B17+'2011'!B17+'2012'!B17+'2013'!B17+'2014'!B17+'2015'!B17+'2016'!B17+'2017'!E17+'2018'!E17+'2019'!E17+'2020'!E17+'2021'!E17+'2022'!E17+'2023'!E17</f>
        <v>117.36499999999998</v>
      </c>
      <c r="F17" s="2">
        <f>'1985'!C17+'1986'!C17+'1987'!C17+'1988'!C17+'1989'!C17+'1990'!C17+'1991'!C17+'1992'!C17+'1993'!C17+'1994'!C17+'1995'!C17+'1996'!C17+'1997'!C17+'1998'!C17+'1999'!C17+'2000'!C17+'2001'!C17+'2002'!C17+'2003'!C17+'2004'!C17+'2005'!C17+'2006'!C17+'2007'!C17+'2009'!C17+'2010'!C17+'2011'!C17+'2012'!C17+'2013'!C17+'2014'!C17+'2015'!C17+'2016'!C17+'2017'!F17+'2018'!F17+'2019'!F17+'2020'!F17+'2021'!F17+'2022'!F17+'2023'!F17</f>
        <v>4316.4657999999999</v>
      </c>
      <c r="G17" s="2">
        <f>'1985'!D17+'1986'!D17+'1987'!D17+'1988'!D17+'1989'!D17+'1990'!D17+'1991'!D17+'1992'!D17+'1993'!D17+'1994'!D17+'1995'!D17+'1996'!D17+'1997'!D17+'1998'!D17+'1999'!D17+'2000'!D17+'2001'!D17+'2002'!D17+'2003'!D17+'2004'!D17+'2005'!D17+'2006'!D17+'2007'!D17+'2009'!D17+'2010'!D17+'2011'!D17+'2012'!D17+'2013'!D17+'2014'!D17+'2015'!D17+'2016'!D17+'2017'!G17+'2018'!G17+'2019'!G17+'2020'!G17+'2021'!G17+'2022'!G17+'2023'!G17</f>
        <v>52084.486999999994</v>
      </c>
      <c r="H17" s="2">
        <f>'1985'!E17+'1986'!E17+'1987'!E17+'1988'!E17+'1989'!E17+'1990'!E17+'1991'!E17+'1992'!E17+'1993'!E17+'1994'!E17+'1995'!E17+'1996'!E17+'1997'!E17+'1998'!E17+'1999'!E17+'2000'!E17+'2001'!E17+'2002'!E17+'2003'!E17+'2004'!E17+'2005'!E17+'2006'!E17+'2007'!E17+'2009'!E17+'2010'!E17+'2011'!E17+'2012'!E17+'2013'!E17+'2014'!E17+'2015'!E17+'2016'!E17+'2017'!H17+'2018'!H17+'2019'!H17+'2020'!H17+'2021'!H17+'2022'!H17+'2023'!H17</f>
        <v>24440.015999999996</v>
      </c>
      <c r="I17" s="2">
        <f>'1985'!F17+'1986'!F17+'1987'!F17+'1988'!F17+'1989'!F17+'1990'!F17+'1991'!F17+'1992'!F17+'1993'!F17+'1994'!F17+'1995'!F17+'1996'!F17+'1997'!F17+'1998'!F17+'1999'!F17+'2000'!F17+'2001'!F17+'2002'!F17+'2003'!F17+'2004'!F17+'2005'!F17+'2006'!F17+'2007'!F17+'2009'!F17+'2010'!F17+'2011'!F17+'2012'!F17+'2013'!F17+'2014'!F17+'2015'!F17+'2016'!F17+'2017'!I17+'2018'!I17+'2019'!I17+'2020'!I17+'2021'!I17+'2022'!I17+'2023'!I17</f>
        <v>55343.178</v>
      </c>
      <c r="J17" s="2">
        <f>'1985'!G17+'1986'!G17+'1987'!G17+'1988'!G17+'1989'!G17+'1990'!G17+'1991'!G17+'1992'!G17+'1993'!G17+'1994'!G17+'1995'!G17+'1996'!G17+'1997'!G17+'1998'!G17+'1999'!G17+'2000'!G17+'2001'!G17+'2002'!G17+'2003'!G17+'2004'!G17+'2005'!G17+'2006'!G17+'2007'!G17+'2009'!G17+'2010'!G17+'2011'!G17+'2012'!G17+'2013'!G17+'2014'!G17+'2015'!G17+'2016'!G17+'2017'!J17+'2018'!J17+'2019'!J17+'2020'!J17+'2021'!J17+'2022'!J17+'2023'!J17</f>
        <v>89919.89019999998</v>
      </c>
      <c r="K17" s="2">
        <f>'2019'!K17+'2020'!K17+'2021'!K17+'2022'!K17+'2023'!K17</f>
        <v>53459.610499999995</v>
      </c>
      <c r="L17" s="2">
        <f>'1985'!H17+'1986'!H17+'1987'!H17+'1988'!H17+'1989'!H17+'1990'!H17+'1991'!H17+'1992'!H17+'1993'!H17+'1994'!H17+'1995'!H17+'1996'!H17+'1997'!H17+'1998'!H17+'1999'!H17+'2000'!H17+'2001'!H17+'2002'!H17+'2003'!H17+'2004'!H17+'2005'!H17+'2006'!H17+'2007'!H17+'2009'!H17+'2010'!H17+'2011'!H17+'2012'!H17+'2013'!H17+'2014'!H17+'2015'!H17+'2016'!H17+'2017'!K17+'2018'!K17+'2019'!L17+'2020'!L17+'2021'!L17+'2022'!L17+'2023'!L17</f>
        <v>365802.7993999999</v>
      </c>
      <c r="M17" s="2">
        <f>'2017'!M17+'2018'!M17+'2019'!M17+'2020'!M17+'2021'!M17+'2022'!M17+'2023'!M17</f>
        <v>176072.00350000002</v>
      </c>
      <c r="N17" s="2">
        <f>'1985'!J17+'1986'!J17+'1987'!J17+'1988'!J17+'1989'!J17+'1990'!J17+'1991'!J17+'1992'!J17+'1993'!J17+'1994'!J17+'1995'!J17+'1996'!J17+'1997'!J17+'1998'!J17+'1999'!J17+'2000'!J17+'2001'!J17+'2002'!J17+'2003'!J17+'2004'!J17+'2005'!J17+'2006'!J17+'2007'!J17+'2009'!J17+'2010'!J17+'2011'!J17+'2012'!J17+'2013'!J17+'2014'!J17+'2015'!J17+'2016'!J17+'2017'!M17+'2018'!M17+'2019'!N17+'2020'!N17+'2021'!N17+'2022'!N17+'2023'!N17</f>
        <v>17315.920900000005</v>
      </c>
      <c r="O17" s="2">
        <f>'1985'!K17+'1986'!K17+'1987'!K17+'1988'!K17+'1989'!K17+'1990'!K17+'1991'!K17+'1992'!K17+'1993'!K17+'1994'!K17+'1995'!K17+'1996'!K17+'1997'!K17+'1998'!K17+'1999'!K17+'2000'!K17+'2001'!K17+'2002'!K17+'2003'!K17+'2004'!K17+'2005'!K17+'2006'!K17+'2007'!K17+'2009'!K17+'2010'!K17+'2011'!K17+'2012'!K17+'2013'!K17+'2014'!K17+'2015'!K17+'2016'!K17+'2017'!N17+'2018'!N17+'2019'!O17+'2020'!O17+'2021'!O17+'2022'!O17+'2023'!O17</f>
        <v>56918.746599999984</v>
      </c>
      <c r="P17" s="2">
        <f>'1985'!L17+'1986'!L17+'1987'!L17+'1988'!L17+'1989'!L17+'1990'!L17+'1991'!L17+'1992'!L17+'1993'!L17+'1994'!L17+'1995'!L17+'1996'!L17+'1997'!L17+'1998'!L17+'1999'!L17+'2000'!L17+'2001'!L17+'2002'!L17+'2003'!L17+'2004'!L17+'2005'!L17+'2006'!L17+'2007'!L17+'2009'!L17+'2010'!L17+'2011'!L17+'2012'!L17+'2013'!L17+'2014'!L17+'2015'!L17+'2016'!L17+'2017'!O17+'2018'!O17+'2019'!P17+'2020'!P17+'2021'!P17+'2022'!P17+'2023'!P17</f>
        <v>55693.313200000004</v>
      </c>
      <c r="Q17" s="2">
        <f>'1985'!M17+'1986'!M17+'1987'!M17+'1988'!M17+'1989'!M17+'1990'!M17+'1991'!M17+'1992'!M17+'1993'!M17+'1994'!M17+'1995'!M17+'1996'!M17+'1997'!M17+'1998'!M17+'1999'!M17+'2000'!M17+'2001'!M17+'2002'!M17+'2003'!M17+'2004'!M17+'2005'!M17+'2006'!M17+'2007'!M17+'2009'!M17+'2010'!M17+'2011'!M17+'2012'!M17+'2013'!M17+'2014'!M17+'2015'!M17+'2016'!M17+'2017'!P17+'2018'!P17+'2019'!Q17+'2020'!Q17+'2021'!Q17+'2022'!Q17+'2023'!Q17</f>
        <v>19734.3675</v>
      </c>
      <c r="R17" s="2">
        <f t="shared" si="0"/>
        <v>971219.2675999999</v>
      </c>
      <c r="S17" s="26">
        <f t="shared" si="1"/>
        <v>0.33865072611105468</v>
      </c>
    </row>
    <row r="18" spans="1:19" ht="19.5" customHeight="1" x14ac:dyDescent="0.2">
      <c r="A18" s="6" t="s">
        <v>20</v>
      </c>
      <c r="B18" s="2">
        <f>'2017'!B18+'2018'!B18+'2019'!B18+'2020'!B18+'2021'!B18+'2022'!B18+'2023'!B18</f>
        <v>12.350000000000001</v>
      </c>
      <c r="C18" s="2">
        <f>'2017'!C18+'2018'!C18+'2019'!C18+'2020'!C18+'2021'!C18+'2022'!C18+'2023'!C18</f>
        <v>1</v>
      </c>
      <c r="D18" s="2">
        <f>'2017'!D18+'2018'!D18+'2019'!D18+'2020'!D18+'2021'!D18+'2022'!D18+'2023'!D18</f>
        <v>0</v>
      </c>
      <c r="E18" s="2">
        <f>'1985'!B18+'1986'!B18+'1987'!B18+'1988'!B18+'1989'!B18+'1990'!B18+'1991'!B18+'1992'!B18+'1993'!B18+'1994'!B18+'1995'!B18+'1996'!B18+'1997'!B18+'1998'!B18+'1999'!B18+'2000'!B18+'2001'!B18+'2002'!B18+'2003'!B18+'2004'!B18+'2005'!B18+'2006'!B18+'2007'!B18+'2008'!B18+'2009'!B18+'2010'!B18+'2011'!B18+'2012'!B18+'2013'!B18+'2014'!B18+'2015'!B18+'2016'!B18+'2017'!E18+'2018'!E18+'2019'!E18+'2020'!E18+'2021'!E18+'2022'!E18+'2023'!E18</f>
        <v>47.997500000000002</v>
      </c>
      <c r="F18" s="2">
        <f>'1985'!C18+'1986'!C18+'1987'!C18+'1988'!C18+'1989'!C18+'1990'!C18+'1991'!C18+'1992'!C18+'1993'!C18+'1994'!C18+'1995'!C18+'1996'!C18+'1997'!C18+'1998'!C18+'1999'!C18+'2000'!C18+'2001'!C18+'2002'!C18+'2003'!C18+'2004'!C18+'2005'!C18+'2006'!C18+'2007'!C18+'2009'!C18+'2010'!C18+'2011'!C18+'2012'!C18+'2013'!C18+'2014'!C18+'2015'!C18+'2016'!C18+'2017'!F18+'2018'!F18+'2019'!F18+'2020'!F18+'2021'!F18+'2022'!F18+'2023'!F18</f>
        <v>2995.8300000000008</v>
      </c>
      <c r="G18" s="2">
        <f>'1985'!D18+'1986'!D18+'1987'!D18+'1988'!D18+'1989'!D18+'1990'!D18+'1991'!D18+'1992'!D18+'1993'!D18+'1994'!D18+'1995'!D18+'1996'!D18+'1997'!D18+'1998'!D18+'1999'!D18+'2000'!D18+'2001'!D18+'2002'!D18+'2003'!D18+'2004'!D18+'2005'!D18+'2006'!D18+'2007'!D18+'2009'!D18+'2010'!D18+'2011'!D18+'2012'!D18+'2013'!D18+'2014'!D18+'2015'!D18+'2016'!D18+'2017'!G18+'2018'!G18+'2019'!G18+'2020'!G18+'2021'!G18+'2022'!G18+'2023'!G18</f>
        <v>19283.307000000001</v>
      </c>
      <c r="H18" s="2">
        <f>'1985'!E18+'1986'!E18+'1987'!E18+'1988'!E18+'1989'!E18+'1990'!E18+'1991'!E18+'1992'!E18+'1993'!E18+'1994'!E18+'1995'!E18+'1996'!E18+'1997'!E18+'1998'!E18+'1999'!E18+'2000'!E18+'2001'!E18+'2002'!E18+'2003'!E18+'2004'!E18+'2005'!E18+'2006'!E18+'2007'!E18+'2009'!E18+'2010'!E18+'2011'!E18+'2012'!E18+'2013'!E18+'2014'!E18+'2015'!E18+'2016'!E18+'2017'!H18+'2018'!H18+'2019'!H18+'2020'!H18+'2021'!H18+'2022'!H18+'2023'!H18</f>
        <v>10934.620000000004</v>
      </c>
      <c r="I18" s="2">
        <f>'1985'!F18+'1986'!F18+'1987'!F18+'1988'!F18+'1989'!F18+'1990'!F18+'1991'!F18+'1992'!F18+'1993'!F18+'1994'!F18+'1995'!F18+'1996'!F18+'1997'!F18+'1998'!F18+'1999'!F18+'2000'!F18+'2001'!F18+'2002'!F18+'2003'!F18+'2004'!F18+'2005'!F18+'2006'!F18+'2007'!F18+'2009'!F18+'2010'!F18+'2011'!F18+'2012'!F18+'2013'!F18+'2014'!F18+'2015'!F18+'2016'!F18+'2017'!I18+'2018'!I18+'2019'!I18+'2020'!I18+'2021'!I18+'2022'!I18+'2023'!I18</f>
        <v>22649.993600000005</v>
      </c>
      <c r="J18" s="2">
        <f>'1985'!G18+'1986'!G18+'1987'!G18+'1988'!G18+'1989'!G18+'1990'!G18+'1991'!G18+'1992'!G18+'1993'!G18+'1994'!G18+'1995'!G18+'1996'!G18+'1997'!G18+'1998'!G18+'1999'!G18+'2000'!G18+'2001'!G18+'2002'!G18+'2003'!G18+'2004'!G18+'2005'!G18+'2006'!G18+'2007'!G18+'2009'!G18+'2010'!G18+'2011'!G18+'2012'!G18+'2013'!G18+'2014'!G18+'2015'!G18+'2016'!G18+'2017'!J18+'2018'!J18+'2019'!J18+'2020'!J18+'2021'!J18+'2022'!J18+'2023'!J18</f>
        <v>27536.748800000001</v>
      </c>
      <c r="K18" s="2">
        <f>'2019'!K18+'2020'!K18+'2021'!K18+'2022'!K18+'2023'!K18</f>
        <v>4962.995100000001</v>
      </c>
      <c r="L18" s="2">
        <f>'1985'!H18+'1986'!H18+'1987'!H18+'1988'!H18+'1989'!H18+'1990'!H18+'1991'!H18+'1992'!H18+'1993'!H18+'1994'!H18+'1995'!H18+'1996'!H18+'1997'!H18+'1998'!H18+'1999'!H18+'2000'!H18+'2001'!H18+'2002'!H18+'2003'!H18+'2004'!H18+'2005'!H18+'2006'!H18+'2007'!H18+'2009'!H18+'2010'!H18+'2011'!H18+'2012'!H18+'2013'!H18+'2014'!H18+'2015'!H18+'2016'!H18+'2017'!K18+'2018'!K18+'2019'!L18+'2020'!L18+'2021'!L18+'2022'!L18+'2023'!L18</f>
        <v>80084.930100000056</v>
      </c>
      <c r="M18" s="2">
        <f>'2017'!M18+'2018'!M18+'2019'!M18+'2020'!M18+'2021'!M18+'2022'!M18+'2023'!M18</f>
        <v>29222.3393</v>
      </c>
      <c r="N18" s="2">
        <f>'1985'!J18+'1986'!J18+'1987'!J18+'1988'!J18+'1989'!J18+'1990'!J18+'1991'!J18+'1992'!J18+'1993'!J18+'1994'!J18+'1995'!J18+'1996'!J18+'1997'!J18+'1998'!J18+'1999'!J18+'2000'!J18+'2001'!J18+'2002'!J18+'2003'!J18+'2004'!J18+'2005'!J18+'2006'!J18+'2007'!J18+'2009'!J18+'2010'!J18+'2011'!J18+'2012'!J18+'2013'!J18+'2014'!J18+'2015'!J18+'2016'!J18+'2017'!M18+'2018'!M18+'2019'!N18+'2020'!N18+'2021'!N18+'2022'!N18+'2023'!N18</f>
        <v>5968.8596999999982</v>
      </c>
      <c r="O18" s="2">
        <f>'1985'!K18+'1986'!K18+'1987'!K18+'1988'!K18+'1989'!K18+'1990'!K18+'1991'!K18+'1992'!K18+'1993'!K18+'1994'!K18+'1995'!K18+'1996'!K18+'1997'!K18+'1998'!K18+'1999'!K18+'2000'!K18+'2001'!K18+'2002'!K18+'2003'!K18+'2004'!K18+'2005'!K18+'2006'!K18+'2007'!K18+'2009'!K18+'2010'!K18+'2011'!K18+'2012'!K18+'2013'!K18+'2014'!K18+'2015'!K18+'2016'!K18+'2017'!N18+'2018'!N18+'2019'!O18+'2020'!O18+'2021'!O18+'2022'!O18+'2023'!O18</f>
        <v>6489.4553000000005</v>
      </c>
      <c r="P18" s="2">
        <f>'1985'!L18+'1986'!L18+'1987'!L18+'1988'!L18+'1989'!L18+'1990'!L18+'1991'!L18+'1992'!L18+'1993'!L18+'1994'!L18+'1995'!L18+'1996'!L18+'1997'!L18+'1998'!L18+'1999'!L18+'2000'!L18+'2001'!L18+'2002'!L18+'2003'!L18+'2004'!L18+'2005'!L18+'2006'!L18+'2007'!L18+'2009'!L18+'2010'!L18+'2011'!L18+'2012'!L18+'2013'!L18+'2014'!L18+'2015'!L18+'2016'!L18+'2017'!O18+'2018'!O18+'2019'!P18+'2020'!P18+'2021'!P18+'2022'!P18+'2023'!P18</f>
        <v>7650.2805999999991</v>
      </c>
      <c r="Q18" s="2">
        <f>'1985'!M18+'1986'!M18+'1987'!M18+'1988'!M18+'1989'!M18+'1990'!M18+'1991'!M18+'1992'!M18+'1993'!M18+'1994'!M18+'1995'!M18+'1996'!M18+'1997'!M18+'1998'!M18+'1999'!M18+'2000'!M18+'2001'!M18+'2002'!M18+'2003'!M18+'2004'!M18+'2005'!M18+'2006'!M18+'2007'!M18+'2009'!M18+'2010'!M18+'2011'!M18+'2012'!M18+'2013'!M18+'2014'!M18+'2015'!M18+'2016'!M18+'2017'!P18+'2018'!P18+'2019'!Q18+'2020'!Q18+'2021'!Q18+'2022'!Q18+'2023'!Q18</f>
        <v>1031.6399999999996</v>
      </c>
      <c r="R18" s="2">
        <f t="shared" si="0"/>
        <v>218872.34700000007</v>
      </c>
      <c r="S18" s="26">
        <f t="shared" si="1"/>
        <v>7.6317760272964288E-2</v>
      </c>
    </row>
    <row r="19" spans="1:19" ht="19.5" customHeight="1" x14ac:dyDescent="0.2">
      <c r="A19" s="6" t="s">
        <v>21</v>
      </c>
      <c r="B19" s="2">
        <f>'2017'!B19+'2018'!B19+'2019'!B19+'2020'!B19+'2021'!B19+'2022'!B19+'2023'!B19</f>
        <v>0</v>
      </c>
      <c r="C19" s="2">
        <f>'2017'!C19+'2018'!C19+'2019'!C19+'2020'!C19+'2021'!C19+'2022'!C19+'2023'!C19</f>
        <v>5.7</v>
      </c>
      <c r="D19" s="2">
        <f>'2017'!D19+'2018'!D19+'2019'!D19+'2020'!D19+'2021'!D19+'2022'!D19+'2023'!D19</f>
        <v>0.52</v>
      </c>
      <c r="E19" s="2">
        <f>'1985'!B19+'1986'!B19+'1987'!B19+'1988'!B19+'1989'!B19+'1990'!B19+'1991'!B19+'1992'!B19+'1993'!B19+'1994'!B19+'1995'!B19+'1996'!B19+'1997'!B19+'1998'!B19+'1999'!B19+'2000'!B19+'2001'!B19+'2002'!B19+'2003'!B19+'2004'!B19+'2005'!B19+'2006'!B19+'2007'!B19+'2008'!B19+'2009'!B19+'2010'!B19+'2011'!B19+'2012'!B19+'2013'!B19+'2014'!B19+'2015'!B19+'2016'!B19+'2017'!E19+'2018'!E19+'2019'!E19+'2020'!E19+'2021'!E19+'2022'!E19+'2023'!E19</f>
        <v>29.264999999999997</v>
      </c>
      <c r="F19" s="2">
        <f>'1985'!C19+'1986'!C19+'1987'!C19+'1988'!C19+'1989'!C19+'1990'!C19+'1991'!C19+'1992'!C19+'1993'!C19+'1994'!C19+'1995'!C19+'1996'!C19+'1997'!C19+'1998'!C19+'1999'!C19+'2000'!C19+'2001'!C19+'2002'!C19+'2003'!C19+'2004'!C19+'2005'!C19+'2006'!C19+'2007'!C19+'2009'!C19+'2010'!C19+'2011'!C19+'2012'!C19+'2013'!C19+'2014'!C19+'2015'!C19+'2016'!C19+'2017'!F19+'2018'!F19+'2019'!F19+'2020'!F19+'2021'!F19+'2022'!F19+'2023'!F19</f>
        <v>423.69000000000005</v>
      </c>
      <c r="G19" s="2">
        <f>'1985'!D19+'1986'!D19+'1987'!D19+'1988'!D19+'1989'!D19+'1990'!D19+'1991'!D19+'1992'!D19+'1993'!D19+'1994'!D19+'1995'!D19+'1996'!D19+'1997'!D19+'1998'!D19+'1999'!D19+'2000'!D19+'2001'!D19+'2002'!D19+'2003'!D19+'2004'!D19+'2005'!D19+'2006'!D19+'2007'!D19+'2009'!D19+'2010'!D19+'2011'!D19+'2012'!D19+'2013'!D19+'2014'!D19+'2015'!D19+'2016'!D19+'2017'!G19+'2018'!G19+'2019'!G19+'2020'!G19+'2021'!G19+'2022'!G19+'2023'!G19</f>
        <v>10215.215000000004</v>
      </c>
      <c r="H19" s="2">
        <f>'1985'!E19+'1986'!E19+'1987'!E19+'1988'!E19+'1989'!E19+'1990'!E19+'1991'!E19+'1992'!E19+'1993'!E19+'1994'!E19+'1995'!E19+'1996'!E19+'1997'!E19+'1998'!E19+'1999'!E19+'2000'!E19+'2001'!E19+'2002'!E19+'2003'!E19+'2004'!E19+'2005'!E19+'2006'!E19+'2007'!E19+'2009'!E19+'2010'!E19+'2011'!E19+'2012'!E19+'2013'!E19+'2014'!E19+'2015'!E19+'2016'!E19+'2017'!H19+'2018'!H19+'2019'!H19+'2020'!H19+'2021'!H19+'2022'!H19+'2023'!H19</f>
        <v>4877.93</v>
      </c>
      <c r="I19" s="2">
        <f>'1985'!F19+'1986'!F19+'1987'!F19+'1988'!F19+'1989'!F19+'1990'!F19+'1991'!F19+'1992'!F19+'1993'!F19+'1994'!F19+'1995'!F19+'1996'!F19+'1997'!F19+'1998'!F19+'1999'!F19+'2000'!F19+'2001'!F19+'2002'!F19+'2003'!F19+'2004'!F19+'2005'!F19+'2006'!F19+'2007'!F19+'2009'!F19+'2010'!F19+'2011'!F19+'2012'!F19+'2013'!F19+'2014'!F19+'2015'!F19+'2016'!F19+'2017'!I19+'2018'!I19+'2019'!I19+'2020'!I19+'2021'!I19+'2022'!I19+'2023'!I19</f>
        <v>7422.3275000000003</v>
      </c>
      <c r="J19" s="2">
        <f>'1985'!G19+'1986'!G19+'1987'!G19+'1988'!G19+'1989'!G19+'1990'!G19+'1991'!G19+'1992'!G19+'1993'!G19+'1994'!G19+'1995'!G19+'1996'!G19+'1997'!G19+'1998'!G19+'1999'!G19+'2000'!G19+'2001'!G19+'2002'!G19+'2003'!G19+'2004'!G19+'2005'!G19+'2006'!G19+'2007'!G19+'2009'!G19+'2010'!G19+'2011'!G19+'2012'!G19+'2013'!G19+'2014'!G19+'2015'!G19+'2016'!G19+'2017'!J19+'2018'!J19+'2019'!J19+'2020'!J19+'2021'!J19+'2022'!J19+'2023'!J19</f>
        <v>13360.080599999999</v>
      </c>
      <c r="K19" s="2">
        <f>'2019'!K19+'2020'!K19+'2021'!K19+'2022'!K19+'2023'!K19</f>
        <v>1608.3939000000003</v>
      </c>
      <c r="L19" s="2">
        <f>'1985'!H19+'1986'!H19+'1987'!H19+'1988'!H19+'1989'!H19+'1990'!H19+'1991'!H19+'1992'!H19+'1993'!H19+'1994'!H19+'1995'!H19+'1996'!H19+'1997'!H19+'1998'!H19+'1999'!H19+'2000'!H19+'2001'!H19+'2002'!H19+'2003'!H19+'2004'!H19+'2005'!H19+'2006'!H19+'2007'!H19+'2009'!H19+'2010'!H19+'2011'!H19+'2012'!H19+'2013'!H19+'2014'!H19+'2015'!H19+'2016'!H19+'2017'!K19+'2018'!K19+'2019'!L19+'2020'!L19+'2021'!L19+'2022'!L19+'2023'!L19</f>
        <v>50309.749599999988</v>
      </c>
      <c r="M19" s="2">
        <f>'2017'!M19+'2018'!M19+'2019'!M19+'2020'!M19+'2021'!M19+'2022'!M19+'2023'!M19</f>
        <v>4538.0950000000003</v>
      </c>
      <c r="N19" s="2">
        <f>'1985'!J19+'1986'!J19+'1987'!J19+'1988'!J19+'1989'!J19+'1990'!J19+'1991'!J19+'1992'!J19+'1993'!J19+'1994'!J19+'1995'!J19+'1996'!J19+'1997'!J19+'1998'!J19+'1999'!J19+'2000'!J19+'2001'!J19+'2002'!J19+'2003'!J19+'2004'!J19+'2005'!J19+'2006'!J19+'2007'!J19+'2009'!J19+'2010'!J19+'2011'!J19+'2012'!J19+'2013'!J19+'2014'!J19+'2015'!J19+'2016'!J19+'2017'!M19+'2018'!M19+'2019'!N19+'2020'!N19+'2021'!N19+'2022'!N19+'2023'!N19</f>
        <v>157.91999999999999</v>
      </c>
      <c r="O19" s="2">
        <f>'1985'!K19+'1986'!K19+'1987'!K19+'1988'!K19+'1989'!K19+'1990'!K19+'1991'!K19+'1992'!K19+'1993'!K19+'1994'!K19+'1995'!K19+'1996'!K19+'1997'!K19+'1998'!K19+'1999'!K19+'2000'!K19+'2001'!K19+'2002'!K19+'2003'!K19+'2004'!K19+'2005'!K19+'2006'!K19+'2007'!K19+'2009'!K19+'2010'!K19+'2011'!K19+'2012'!K19+'2013'!K19+'2014'!K19+'2015'!K19+'2016'!K19+'2017'!N19+'2018'!N19+'2019'!O19+'2020'!O19+'2021'!O19+'2022'!O19+'2023'!O19</f>
        <v>172.51999999999998</v>
      </c>
      <c r="P19" s="2">
        <f>'1985'!L19+'1986'!L19+'1987'!L19+'1988'!L19+'1989'!L19+'1990'!L19+'1991'!L19+'1992'!L19+'1993'!L19+'1994'!L19+'1995'!L19+'1996'!L19+'1997'!L19+'1998'!L19+'1999'!L19+'2000'!L19+'2001'!L19+'2002'!L19+'2003'!L19+'2004'!L19+'2005'!L19+'2006'!L19+'2007'!L19+'2009'!L19+'2010'!L19+'2011'!L19+'2012'!L19+'2013'!L19+'2014'!L19+'2015'!L19+'2016'!L19+'2017'!O19+'2018'!O19+'2019'!P19+'2020'!P19+'2021'!P19+'2022'!P19+'2023'!P19</f>
        <v>187.06320000000002</v>
      </c>
      <c r="Q19" s="2">
        <f>'1985'!M19+'1986'!M19+'1987'!M19+'1988'!M19+'1989'!M19+'1990'!M19+'1991'!M19+'1992'!M19+'1993'!M19+'1994'!M19+'1995'!M19+'1996'!M19+'1997'!M19+'1998'!M19+'1999'!M19+'2000'!M19+'2001'!M19+'2002'!M19+'2003'!M19+'2004'!M19+'2005'!M19+'2006'!M19+'2007'!M19+'2009'!M19+'2010'!M19+'2011'!M19+'2012'!M19+'2013'!M19+'2014'!M19+'2015'!M19+'2016'!M19+'2017'!P19+'2018'!P19+'2019'!Q19+'2020'!Q19+'2021'!Q19+'2022'!Q19+'2023'!Q19</f>
        <v>83.918000000000006</v>
      </c>
      <c r="R19" s="2">
        <f t="shared" si="0"/>
        <v>93392.387799999997</v>
      </c>
      <c r="S19" s="26">
        <f t="shared" si="1"/>
        <v>3.2564633957345518E-2</v>
      </c>
    </row>
    <row r="20" spans="1:19" ht="19.5" customHeight="1" x14ac:dyDescent="0.2">
      <c r="A20" s="6" t="s">
        <v>22</v>
      </c>
      <c r="B20" s="2">
        <f>'2017'!B20+'2018'!B20+'2019'!B20+'2020'!B20+'2021'!B20+'2022'!B20+'2023'!B20</f>
        <v>18</v>
      </c>
      <c r="C20" s="2">
        <f>'2017'!C20+'2018'!C20+'2019'!C20+'2020'!C20+'2021'!C20+'2022'!C20+'2023'!C20</f>
        <v>16.100000000000001</v>
      </c>
      <c r="D20" s="2">
        <f>'2017'!D20+'2018'!D20+'2019'!D20+'2020'!D20+'2021'!D20+'2022'!D20+'2023'!D20</f>
        <v>7.08</v>
      </c>
      <c r="E20" s="2">
        <f>'1985'!B20+'1986'!B20+'1987'!B20+'1988'!B20+'1989'!B20+'1990'!B20+'1991'!B20+'1992'!B20+'1993'!B20+'1994'!B20+'1995'!B20+'1996'!B20+'1997'!B20+'1998'!B20+'1999'!B20+'2000'!B20+'2001'!B20+'2002'!B20+'2003'!B20+'2004'!B20+'2005'!B20+'2006'!B20+'2007'!B20+'2008'!B20+'2009'!B20+'2010'!B20+'2011'!B20+'2012'!B20+'2013'!B20+'2014'!B20+'2015'!B20+'2016'!B20+'2017'!E20+'2018'!E20+'2019'!E20+'2020'!E20+'2021'!E20+'2022'!E20+'2023'!E20</f>
        <v>39.869999999999997</v>
      </c>
      <c r="F20" s="2">
        <f>'1985'!C20+'1986'!C20+'1987'!C20+'1988'!C20+'1989'!C20+'1990'!C20+'1991'!C20+'1992'!C20+'1993'!C20+'1994'!C20+'1995'!C20+'1996'!C20+'1997'!C20+'1998'!C20+'1999'!C20+'2000'!C20+'2001'!C20+'2002'!C20+'2003'!C20+'2004'!C20+'2005'!C20+'2006'!C20+'2007'!C20+'2009'!C20+'2010'!C20+'2011'!C20+'2012'!C20+'2013'!C20+'2014'!C20+'2015'!C20+'2016'!C20+'2017'!F20+'2018'!F20+'2019'!F20+'2020'!F20+'2021'!F20+'2022'!F20+'2023'!F20</f>
        <v>437.82</v>
      </c>
      <c r="G20" s="2">
        <f>'1985'!D20+'1986'!D20+'1987'!D20+'1988'!D20+'1989'!D20+'1990'!D20+'1991'!D20+'1992'!D20+'1993'!D20+'1994'!D20+'1995'!D20+'1996'!D20+'1997'!D20+'1998'!D20+'1999'!D20+'2000'!D20+'2001'!D20+'2002'!D20+'2003'!D20+'2004'!D20+'2005'!D20+'2006'!D20+'2007'!D20+'2009'!D20+'2010'!D20+'2011'!D20+'2012'!D20+'2013'!D20+'2014'!D20+'2015'!D20+'2016'!D20+'2017'!G20+'2018'!G20+'2019'!G20+'2020'!G20+'2021'!G20+'2022'!G20+'2023'!G20</f>
        <v>8630.56</v>
      </c>
      <c r="H20" s="2">
        <f>'1985'!E20+'1986'!E20+'1987'!E20+'1988'!E20+'1989'!E20+'1990'!E20+'1991'!E20+'1992'!E20+'1993'!E20+'1994'!E20+'1995'!E20+'1996'!E20+'1997'!E20+'1998'!E20+'1999'!E20+'2000'!E20+'2001'!E20+'2002'!E20+'2003'!E20+'2004'!E20+'2005'!E20+'2006'!E20+'2007'!E20+'2009'!E20+'2010'!E20+'2011'!E20+'2012'!E20+'2013'!E20+'2014'!E20+'2015'!E20+'2016'!E20+'2017'!H20+'2018'!H20+'2019'!H20+'2020'!H20+'2021'!H20+'2022'!H20+'2023'!H20</f>
        <v>1354.79</v>
      </c>
      <c r="I20" s="2">
        <f>'1985'!F20+'1986'!F20+'1987'!F20+'1988'!F20+'1989'!F20+'1990'!F20+'1991'!F20+'1992'!F20+'1993'!F20+'1994'!F20+'1995'!F20+'1996'!F20+'1997'!F20+'1998'!F20+'1999'!F20+'2000'!F20+'2001'!F20+'2002'!F20+'2003'!F20+'2004'!F20+'2005'!F20+'2006'!F20+'2007'!F20+'2009'!F20+'2010'!F20+'2011'!F20+'2012'!F20+'2013'!F20+'2014'!F20+'2015'!F20+'2016'!F20+'2017'!I20+'2018'!I20+'2019'!I20+'2020'!I20+'2021'!I20+'2022'!I20+'2023'!I20</f>
        <v>2700.4850000000006</v>
      </c>
      <c r="J20" s="2">
        <f>'1985'!G20+'1986'!G20+'1987'!G20+'1988'!G20+'1989'!G20+'1990'!G20+'1991'!G20+'1992'!G20+'1993'!G20+'1994'!G20+'1995'!G20+'1996'!G20+'1997'!G20+'1998'!G20+'1999'!G20+'2000'!G20+'2001'!G20+'2002'!G20+'2003'!G20+'2004'!G20+'2005'!G20+'2006'!G20+'2007'!G20+'2009'!G20+'2010'!G20+'2011'!G20+'2012'!G20+'2013'!G20+'2014'!G20+'2015'!G20+'2016'!G20+'2017'!J20+'2018'!J20+'2019'!J20+'2020'!J20+'2021'!J20+'2022'!J20+'2023'!J20</f>
        <v>516.40199999999993</v>
      </c>
      <c r="K20" s="2">
        <f>'2019'!K20+'2020'!K20+'2021'!K20+'2022'!K20+'2023'!K20</f>
        <v>83.388999999999996</v>
      </c>
      <c r="L20" s="2">
        <f>'1985'!H20+'1986'!H20+'1987'!H20+'1988'!H20+'1989'!H20+'1990'!H20+'1991'!H20+'1992'!H20+'1993'!H20+'1994'!H20+'1995'!H20+'1996'!H20+'1997'!H20+'1998'!H20+'1999'!H20+'2000'!H20+'2001'!H20+'2002'!H20+'2003'!H20+'2004'!H20+'2005'!H20+'2006'!H20+'2007'!H20+'2009'!H20+'2010'!H20+'2011'!H20+'2012'!H20+'2013'!H20+'2014'!H20+'2015'!H20+'2016'!H20+'2017'!K20+'2018'!K20+'2019'!L20+'2020'!L20+'2021'!L20+'2022'!L20+'2023'!L20</f>
        <v>670.84890000000007</v>
      </c>
      <c r="M20" s="2">
        <f>'2017'!M20+'2018'!M20+'2019'!M20+'2020'!M20+'2021'!M20+'2022'!M20+'2023'!M20</f>
        <v>84.049999999999983</v>
      </c>
      <c r="N20" s="2">
        <f>'1985'!J20+'1986'!J20+'1987'!J20+'1988'!J20+'1989'!J20+'1990'!J20+'1991'!J20+'1992'!J20+'1993'!J20+'1994'!J20+'1995'!J20+'1996'!J20+'1997'!J20+'1998'!J20+'1999'!J20+'2000'!J20+'2001'!J20+'2002'!J20+'2003'!J20+'2004'!J20+'2005'!J20+'2006'!J20+'2007'!J20+'2009'!J20+'2010'!J20+'2011'!J20+'2012'!J20+'2013'!J20+'2014'!J20+'2015'!J20+'2016'!J20+'2017'!M20+'2018'!M20+'2019'!N20+'2020'!N20+'2021'!N20+'2022'!N20+'2023'!N20</f>
        <v>18.78</v>
      </c>
      <c r="O20" s="2">
        <f>'1985'!K20+'1986'!K20+'1987'!K20+'1988'!K20+'1989'!K20+'1990'!K20+'1991'!K20+'1992'!K20+'1993'!K20+'1994'!K20+'1995'!K20+'1996'!K20+'1997'!K20+'1998'!K20+'1999'!K20+'2000'!K20+'2001'!K20+'2002'!K20+'2003'!K20+'2004'!K20+'2005'!K20+'2006'!K20+'2007'!K20+'2009'!K20+'2010'!K20+'2011'!K20+'2012'!K20+'2013'!K20+'2014'!K20+'2015'!K20+'2016'!K20+'2017'!N20+'2018'!N20+'2019'!O20+'2020'!O20+'2021'!O20+'2022'!O20+'2023'!O20</f>
        <v>30.910000000000004</v>
      </c>
      <c r="P20" s="2">
        <f>'1985'!L20+'1986'!L20+'1987'!L20+'1988'!L20+'1989'!L20+'1990'!L20+'1991'!L20+'1992'!L20+'1993'!L20+'1994'!L20+'1995'!L20+'1996'!L20+'1997'!L20+'1998'!L20+'1999'!L20+'2000'!L20+'2001'!L20+'2002'!L20+'2003'!L20+'2004'!L20+'2005'!L20+'2006'!L20+'2007'!L20+'2009'!L20+'2010'!L20+'2011'!L20+'2012'!L20+'2013'!L20+'2014'!L20+'2015'!L20+'2016'!L20+'2017'!O20+'2018'!O20+'2019'!P20+'2020'!P20+'2021'!P20+'2022'!P20+'2023'!P20</f>
        <v>1.01</v>
      </c>
      <c r="Q20" s="2">
        <f>'1985'!M20+'1986'!M20+'1987'!M20+'1988'!M20+'1989'!M20+'1990'!M20+'1991'!M20+'1992'!M20+'1993'!M20+'1994'!M20+'1995'!M20+'1996'!M20+'1997'!M20+'1998'!M20+'1999'!M20+'2000'!M20+'2001'!M20+'2002'!M20+'2003'!M20+'2004'!M20+'2005'!M20+'2006'!M20+'2007'!M20+'2009'!M20+'2010'!M20+'2011'!M20+'2012'!M20+'2013'!M20+'2014'!M20+'2015'!M20+'2016'!M20+'2017'!P20+'2018'!P20+'2019'!Q20+'2020'!Q20+'2021'!Q20+'2022'!Q20+'2023'!Q20</f>
        <v>27.01</v>
      </c>
      <c r="R20" s="2">
        <f t="shared" si="0"/>
        <v>14637.104900000002</v>
      </c>
      <c r="S20" s="26">
        <f t="shared" si="1"/>
        <v>5.1037560393521553E-3</v>
      </c>
    </row>
    <row r="21" spans="1:19" ht="19.5" customHeight="1" x14ac:dyDescent="0.2">
      <c r="A21" s="27" t="s">
        <v>23</v>
      </c>
      <c r="B21" s="28">
        <f>'2017'!B21+'2018'!B21+'2019'!B21+'2020'!B21+'2021'!B21+'2022'!B21+'2023'!B21</f>
        <v>4.79</v>
      </c>
      <c r="C21" s="28">
        <f>'2017'!C21+'2018'!C21+'2019'!C21+'2020'!C21+'2021'!C21+'2022'!C21+'2023'!C21</f>
        <v>1.1200000000000001</v>
      </c>
      <c r="D21" s="28">
        <f>'2017'!D21+'2018'!D21+'2019'!D21+'2020'!D21+'2021'!D21+'2022'!D21+'2023'!D21</f>
        <v>0.74</v>
      </c>
      <c r="E21" s="28">
        <f>'1985'!B21+'1986'!B21+'1987'!B21+'1988'!B21+'1989'!B21+'1990'!B21+'1991'!B21+'1992'!B21+'1993'!B21+'1994'!B21+'1995'!B21+'1996'!B21+'1997'!B21+'1998'!B21+'1999'!B21+'2000'!B21+'2001'!B21+'2002'!B21+'2003'!B21+'2004'!B21+'2005'!B21+'2006'!B21+'2007'!B21+'2008'!B21+'2009'!B21+'2010'!B21+'2011'!B21+'2012'!B21+'2013'!B21+'2014'!B21+'2015'!B21+'2016'!B21+'2017'!E21+'2018'!E21+'2019'!E21+'2020'!E21+'2021'!E21+'2022'!E21+'2023'!E21</f>
        <v>42.709999999999994</v>
      </c>
      <c r="F21" s="28">
        <f>'1985'!C21+'1986'!C21+'1987'!C21+'1988'!C21+'1989'!C21+'1990'!C21+'1991'!C21+'1992'!C21+'1993'!C21+'1994'!C21+'1995'!C21+'1996'!C21+'1997'!C21+'1998'!C21+'1999'!C21+'2000'!C21+'2001'!C21+'2002'!C21+'2003'!C21+'2004'!C21+'2005'!C21+'2006'!C21+'2007'!C21+'2009'!C21+'2010'!C21+'2011'!C21+'2012'!C21+'2013'!C21+'2014'!C21+'2015'!C21+'2016'!C21+'2017'!F21+'2018'!F21+'2019'!F21+'2020'!F21+'2021'!F21+'2022'!F21+'2023'!F21</f>
        <v>7.3</v>
      </c>
      <c r="G21" s="28">
        <f>'1985'!D21+'1986'!D21+'1987'!D21+'1988'!D21+'1989'!D21+'1990'!D21+'1991'!D21+'1992'!D21+'1993'!D21+'1994'!D21+'1995'!D21+'1996'!D21+'1997'!D21+'1998'!D21+'1999'!D21+'2000'!D21+'2001'!D21+'2002'!D21+'2003'!D21+'2004'!D21+'2005'!D21+'2006'!D21+'2007'!D21+'2009'!D21+'2010'!D21+'2011'!D21+'2012'!D21+'2013'!D21+'2014'!D21+'2015'!D21+'2016'!D21+'2017'!G21+'2018'!G21+'2019'!G21+'2020'!G21+'2021'!G21+'2022'!G21+'2023'!G21</f>
        <v>388.56</v>
      </c>
      <c r="H21" s="28">
        <f>'1985'!E21+'1986'!E21+'1987'!E21+'1988'!E21+'1989'!E21+'1990'!E21+'1991'!E21+'1992'!E21+'1993'!E21+'1994'!E21+'1995'!E21+'1996'!E21+'1997'!E21+'1998'!E21+'1999'!E21+'2000'!E21+'2001'!E21+'2002'!E21+'2003'!E21+'2004'!E21+'2005'!E21+'2006'!E21+'2007'!E21+'2009'!E21+'2010'!E21+'2011'!E21+'2012'!E21+'2013'!E21+'2014'!E21+'2015'!E21+'2016'!E21+'2017'!H21+'2018'!H21+'2019'!H21+'2020'!H21+'2021'!H21+'2022'!H21+'2023'!H21</f>
        <v>561.06000000000006</v>
      </c>
      <c r="I21" s="28">
        <f>'1985'!F21+'1986'!F21+'1987'!F21+'1988'!F21+'1989'!F21+'1990'!F21+'1991'!F21+'1992'!F21+'1993'!F21+'1994'!F21+'1995'!F21+'1996'!F21+'1997'!F21+'1998'!F21+'1999'!F21+'2000'!F21+'2001'!F21+'2002'!F21+'2003'!F21+'2004'!F21+'2005'!F21+'2006'!F21+'2007'!F21+'2009'!F21+'2010'!F21+'2011'!F21+'2012'!F21+'2013'!F21+'2014'!F21+'2015'!F21+'2016'!F21+'2017'!I21+'2018'!I21+'2019'!I21+'2020'!I21+'2021'!I21+'2022'!I21+'2023'!I21</f>
        <v>25.3</v>
      </c>
      <c r="J21" s="28">
        <f>'1985'!G21+'1986'!G21+'1987'!G21+'1988'!G21+'1989'!G21+'1990'!G21+'1991'!G21+'1992'!G21+'1993'!G21+'1994'!G21+'1995'!G21+'1996'!G21+'1997'!G21+'1998'!G21+'1999'!G21+'2000'!G21+'2001'!G21+'2002'!G21+'2003'!G21+'2004'!G21+'2005'!G21+'2006'!G21+'2007'!G21+'2009'!G21+'2010'!G21+'2011'!G21+'2012'!G21+'2013'!G21+'2014'!G21+'2015'!G21+'2016'!G21+'2017'!J21+'2018'!J21+'2019'!J21+'2020'!J21+'2021'!J21+'2022'!J21+'2023'!J21</f>
        <v>370.36500000000001</v>
      </c>
      <c r="K21" s="28">
        <f>'2019'!K21+'2020'!K21+'2021'!K21+'2022'!K21+'2023'!K21</f>
        <v>0.04</v>
      </c>
      <c r="L21" s="28">
        <f>'1985'!H21+'1986'!H21+'1987'!H21+'1988'!H21+'1989'!H21+'1990'!H21+'1991'!H21+'1992'!H21+'1993'!H21+'1994'!H21+'1995'!H21+'1996'!H21+'1997'!H21+'1998'!H21+'1999'!H21+'2000'!H21+'2001'!H21+'2002'!H21+'2003'!H21+'2004'!H21+'2005'!H21+'2006'!H21+'2007'!H21+'2009'!H21+'2010'!H21+'2011'!H21+'2012'!H21+'2013'!H21+'2014'!H21+'2015'!H21+'2016'!H21+'2017'!K21+'2018'!K21+'2019'!L21+'2020'!L21+'2021'!L21+'2022'!L21+'2023'!L21</f>
        <v>13.313599999999999</v>
      </c>
      <c r="M21" s="28">
        <f>'2017'!M21+'2018'!M21+'2019'!M21+'2020'!M21+'2021'!M21+'2022'!M21+'2023'!M21</f>
        <v>0.91999999999999993</v>
      </c>
      <c r="N21" s="28">
        <f>'1985'!J21+'1986'!J21+'1987'!J21+'1988'!J21+'1989'!J21+'1990'!J21+'1991'!J21+'1992'!J21+'1993'!J21+'1994'!J21+'1995'!J21+'1996'!J21+'1997'!J21+'1998'!J21+'1999'!J21+'2000'!J21+'2001'!J21+'2002'!J21+'2003'!J21+'2004'!J21+'2005'!J21+'2006'!J21+'2007'!J21+'2009'!J21+'2010'!J21+'2011'!J21+'2012'!J21+'2013'!J21+'2014'!J21+'2015'!J21+'2016'!J21+'2017'!M21+'2018'!M21+'2019'!N21+'2020'!N21+'2021'!N21+'2022'!N21+'2023'!N21</f>
        <v>0</v>
      </c>
      <c r="O21" s="28">
        <f>'1985'!K21+'1986'!K21+'1987'!K21+'1988'!K21+'1989'!K21+'1990'!K21+'1991'!K21+'1992'!K21+'1993'!K21+'1994'!K21+'1995'!K21+'1996'!K21+'1997'!K21+'1998'!K21+'1999'!K21+'2000'!K21+'2001'!K21+'2002'!K21+'2003'!K21+'2004'!K21+'2005'!K21+'2006'!K21+'2007'!K21+'2009'!K21+'2010'!K21+'2011'!K21+'2012'!K21+'2013'!K21+'2014'!K21+'2015'!K21+'2016'!K21+'2017'!N21+'2018'!N21+'2019'!O21+'2020'!O21+'2021'!O21+'2022'!O21+'2023'!O21</f>
        <v>1.51</v>
      </c>
      <c r="P21" s="28">
        <f>'1985'!L21+'1986'!L21+'1987'!L21+'1988'!L21+'1989'!L21+'1990'!L21+'1991'!L21+'1992'!L21+'1993'!L21+'1994'!L21+'1995'!L21+'1996'!L21+'1997'!L21+'1998'!L21+'1999'!L21+'2000'!L21+'2001'!L21+'2002'!L21+'2003'!L21+'2004'!L21+'2005'!L21+'2006'!L21+'2007'!L21+'2009'!L21+'2010'!L21+'2011'!L21+'2012'!L21+'2013'!L21+'2014'!L21+'2015'!L21+'2016'!L21+'2017'!O21+'2018'!O21+'2019'!P21+'2020'!P21+'2021'!P21+'2022'!P21+'2023'!P21</f>
        <v>180.66</v>
      </c>
      <c r="Q21" s="28">
        <f>'1985'!M21+'1986'!M21+'1987'!M21+'1988'!M21+'1989'!M21+'1990'!M21+'1991'!M21+'1992'!M21+'1993'!M21+'1994'!M21+'1995'!M21+'1996'!M21+'1997'!M21+'1998'!M21+'1999'!M21+'2000'!M21+'2001'!M21+'2002'!M21+'2003'!M21+'2004'!M21+'2005'!M21+'2006'!M21+'2007'!M21+'2009'!M21+'2010'!M21+'2011'!M21+'2012'!M21+'2013'!M21+'2014'!M21+'2015'!M21+'2016'!M21+'2017'!P21+'2018'!P21+'2019'!Q21+'2020'!Q21+'2021'!Q21+'2022'!Q21+'2023'!Q21</f>
        <v>0</v>
      </c>
      <c r="R21" s="28">
        <f t="shared" si="0"/>
        <v>1598.3886</v>
      </c>
      <c r="S21" s="31">
        <f t="shared" si="1"/>
        <v>5.5733599821926783E-4</v>
      </c>
    </row>
    <row r="22" spans="1:19" ht="19.5" customHeight="1" x14ac:dyDescent="0.25">
      <c r="A22" s="50" t="s">
        <v>0</v>
      </c>
      <c r="B22" s="51">
        <f>SUM(B10:B21)</f>
        <v>136.333</v>
      </c>
      <c r="C22" s="51">
        <f t="shared" ref="C22:R22" si="2">SUM(C10:C21)</f>
        <v>86.665999999999997</v>
      </c>
      <c r="D22" s="51">
        <f t="shared" si="2"/>
        <v>93.823000000000008</v>
      </c>
      <c r="E22" s="51">
        <f t="shared" si="2"/>
        <v>985.7645</v>
      </c>
      <c r="F22" s="51">
        <f t="shared" si="2"/>
        <v>31097.336300000003</v>
      </c>
      <c r="G22" s="51">
        <f t="shared" si="2"/>
        <v>300108.35000000003</v>
      </c>
      <c r="H22" s="51">
        <f t="shared" si="2"/>
        <v>226374.50100000002</v>
      </c>
      <c r="I22" s="51">
        <f t="shared" si="2"/>
        <v>360779.13809999998</v>
      </c>
      <c r="J22" s="51">
        <f t="shared" si="2"/>
        <v>523153.54299999995</v>
      </c>
      <c r="K22" s="51">
        <f t="shared" si="2"/>
        <v>75174.774899999975</v>
      </c>
      <c r="L22" s="51">
        <f t="shared" si="2"/>
        <v>811788.9332999998</v>
      </c>
      <c r="M22" s="51">
        <f t="shared" si="2"/>
        <v>271490.59059999994</v>
      </c>
      <c r="N22" s="51">
        <f t="shared" si="2"/>
        <v>38922.961600000002</v>
      </c>
      <c r="O22" s="51">
        <f t="shared" si="2"/>
        <v>104430.80439999999</v>
      </c>
      <c r="P22" s="51">
        <f t="shared" si="2"/>
        <v>78334.182400000005</v>
      </c>
      <c r="Q22" s="51">
        <f t="shared" si="2"/>
        <v>44950.714200000002</v>
      </c>
      <c r="R22" s="51">
        <f t="shared" si="2"/>
        <v>2867908.4163000002</v>
      </c>
      <c r="S22" s="52">
        <f>SUM(S10:S21)</f>
        <v>1</v>
      </c>
    </row>
    <row r="26" spans="1:19" ht="15" x14ac:dyDescent="0.2">
      <c r="A26" s="15" t="s">
        <v>25</v>
      </c>
      <c r="B26" s="15"/>
      <c r="C26" s="15"/>
      <c r="D26" s="1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9" ht="15" x14ac:dyDescent="0.2">
      <c r="A27" s="15" t="s">
        <v>108</v>
      </c>
      <c r="B27" s="15"/>
      <c r="C27" s="15"/>
      <c r="D27" s="15"/>
      <c r="E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9" ht="15" x14ac:dyDescent="0.2">
      <c r="A28" s="15" t="s">
        <v>146</v>
      </c>
      <c r="B28" s="15"/>
      <c r="C28" s="15"/>
      <c r="D28" s="15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9" ht="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9" ht="15.75" x14ac:dyDescent="0.25">
      <c r="A30" s="111" t="s">
        <v>83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</row>
    <row r="31" spans="1:19" x14ac:dyDescent="0.2">
      <c r="A31" s="108" t="s">
        <v>153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</row>
    <row r="33" spans="1:19" ht="19.5" customHeight="1" x14ac:dyDescent="0.25">
      <c r="A33" s="117" t="s">
        <v>24</v>
      </c>
      <c r="B33" s="114" t="s">
        <v>80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6"/>
      <c r="R33" s="109" t="s">
        <v>0</v>
      </c>
      <c r="S33" s="112" t="s">
        <v>34</v>
      </c>
    </row>
    <row r="34" spans="1:19" ht="19.5" customHeight="1" x14ac:dyDescent="0.25">
      <c r="A34" s="118"/>
      <c r="B34" s="73" t="s">
        <v>125</v>
      </c>
      <c r="C34" s="73" t="s">
        <v>126</v>
      </c>
      <c r="D34" s="73" t="s">
        <v>127</v>
      </c>
      <c r="E34" s="20" t="s">
        <v>1</v>
      </c>
      <c r="F34" s="20" t="s">
        <v>2</v>
      </c>
      <c r="G34" s="20" t="s">
        <v>3</v>
      </c>
      <c r="H34" s="20" t="s">
        <v>4</v>
      </c>
      <c r="I34" s="20" t="s">
        <v>5</v>
      </c>
      <c r="J34" s="20" t="s">
        <v>6</v>
      </c>
      <c r="K34" s="20" t="s">
        <v>135</v>
      </c>
      <c r="L34" s="20" t="s">
        <v>7</v>
      </c>
      <c r="M34" s="20" t="s">
        <v>8</v>
      </c>
      <c r="N34" s="20" t="s">
        <v>51</v>
      </c>
      <c r="O34" s="20" t="s">
        <v>9</v>
      </c>
      <c r="P34" s="20" t="s">
        <v>10</v>
      </c>
      <c r="Q34" s="20" t="s">
        <v>11</v>
      </c>
      <c r="R34" s="110"/>
      <c r="S34" s="113"/>
    </row>
    <row r="35" spans="1:19" ht="19.5" customHeight="1" x14ac:dyDescent="0.2">
      <c r="A35" s="21" t="s">
        <v>12</v>
      </c>
      <c r="B35" s="22">
        <f t="shared" ref="B35:D35" si="3">+B10/7</f>
        <v>5.6857142857142851</v>
      </c>
      <c r="C35" s="22">
        <f t="shared" si="3"/>
        <v>0.21428571428571427</v>
      </c>
      <c r="D35" s="22">
        <f t="shared" si="3"/>
        <v>0</v>
      </c>
      <c r="E35" s="22">
        <f t="shared" ref="E35:J35" si="4">+E10/38</f>
        <v>1.3947368421052632E-2</v>
      </c>
      <c r="F35" s="22">
        <f t="shared" si="4"/>
        <v>0.39578947368421052</v>
      </c>
      <c r="G35" s="22">
        <f t="shared" si="4"/>
        <v>13.032894736842104</v>
      </c>
      <c r="H35" s="22">
        <f t="shared" si="4"/>
        <v>1.7486842105263163</v>
      </c>
      <c r="I35" s="22">
        <f t="shared" si="4"/>
        <v>1.2000000000000002</v>
      </c>
      <c r="J35" s="22">
        <f t="shared" si="4"/>
        <v>10.737105263157895</v>
      </c>
      <c r="K35" s="22">
        <f>K10/5</f>
        <v>1.2709999999999997</v>
      </c>
      <c r="L35" s="22">
        <f t="shared" ref="L35:Q35" si="5">+L10/38</f>
        <v>0.12921052631578947</v>
      </c>
      <c r="M35" s="22">
        <f t="shared" si="5"/>
        <v>2.4210526315789474E-2</v>
      </c>
      <c r="N35" s="22">
        <f t="shared" si="5"/>
        <v>0</v>
      </c>
      <c r="O35" s="22">
        <f t="shared" si="5"/>
        <v>1.8421052631578946E-2</v>
      </c>
      <c r="P35" s="22">
        <f t="shared" si="5"/>
        <v>44.784210526315789</v>
      </c>
      <c r="Q35" s="22">
        <f t="shared" si="5"/>
        <v>6.842105263157895E-3</v>
      </c>
      <c r="R35" s="23">
        <f t="shared" ref="R35:R46" si="6">SUM(B35:Q35)</f>
        <v>79.262315789473689</v>
      </c>
      <c r="S35" s="25">
        <f>+R35/$R$47</f>
        <v>8.9496340043650408E-4</v>
      </c>
    </row>
    <row r="36" spans="1:19" ht="19.5" customHeight="1" x14ac:dyDescent="0.2">
      <c r="A36" s="6" t="s">
        <v>13</v>
      </c>
      <c r="B36" s="2">
        <f t="shared" ref="B36:D36" si="7">+B11/7</f>
        <v>1.4657142857142857</v>
      </c>
      <c r="C36" s="2">
        <f t="shared" si="7"/>
        <v>3.1E-2</v>
      </c>
      <c r="D36" s="2">
        <f t="shared" si="7"/>
        <v>0.23157142857142857</v>
      </c>
      <c r="E36" s="2">
        <f>+E11/38</f>
        <v>0.91342105263157902</v>
      </c>
      <c r="F36" s="2">
        <f t="shared" ref="F36:J46" si="8">+F11/38</f>
        <v>1.6163157894736842</v>
      </c>
      <c r="G36" s="2">
        <f t="shared" si="8"/>
        <v>21.264736842105261</v>
      </c>
      <c r="H36" s="2">
        <f t="shared" si="8"/>
        <v>1.3149999999999999</v>
      </c>
      <c r="I36" s="2">
        <f t="shared" si="8"/>
        <v>0.75394736842105259</v>
      </c>
      <c r="J36" s="2">
        <f t="shared" si="8"/>
        <v>2.9888157894736844</v>
      </c>
      <c r="K36" s="2">
        <f t="shared" ref="K36:K46" si="9">K11/5</f>
        <v>3.0723999999999991</v>
      </c>
      <c r="L36" s="2">
        <f t="shared" ref="L36:Q46" si="10">+L11/38</f>
        <v>0.41678684210526312</v>
      </c>
      <c r="M36" s="2">
        <f t="shared" si="10"/>
        <v>0.14289473684210527</v>
      </c>
      <c r="N36" s="2">
        <f t="shared" si="10"/>
        <v>0.97368421052631582</v>
      </c>
      <c r="O36" s="2">
        <f t="shared" si="10"/>
        <v>4.1842105263157896E-2</v>
      </c>
      <c r="P36" s="2">
        <f t="shared" si="10"/>
        <v>1.0278421052631579</v>
      </c>
      <c r="Q36" s="2">
        <f t="shared" si="10"/>
        <v>0.47631578947368425</v>
      </c>
      <c r="R36" s="3">
        <f t="shared" si="6"/>
        <v>36.73228834586466</v>
      </c>
      <c r="S36" s="26">
        <f>+R36/$R$47</f>
        <v>4.1475010358194703E-4</v>
      </c>
    </row>
    <row r="37" spans="1:19" ht="19.5" customHeight="1" x14ac:dyDescent="0.2">
      <c r="A37" s="6" t="s">
        <v>14</v>
      </c>
      <c r="B37" s="2">
        <f t="shared" ref="B37:D37" si="11">+B12/7</f>
        <v>2.6152857142857147</v>
      </c>
      <c r="C37" s="2">
        <f t="shared" si="11"/>
        <v>0.55714285714285716</v>
      </c>
      <c r="D37" s="2">
        <f t="shared" si="11"/>
        <v>1.6142857142857143E-2</v>
      </c>
      <c r="E37" s="2">
        <f>+E12/38</f>
        <v>4.575263157894736</v>
      </c>
      <c r="F37" s="2">
        <f t="shared" si="8"/>
        <v>35.446842105263158</v>
      </c>
      <c r="G37" s="2">
        <f t="shared" si="8"/>
        <v>56.580763157894751</v>
      </c>
      <c r="H37" s="2">
        <f t="shared" si="8"/>
        <v>20.216052631578947</v>
      </c>
      <c r="I37" s="2">
        <f t="shared" si="8"/>
        <v>2.8023684210526314</v>
      </c>
      <c r="J37" s="2">
        <f t="shared" si="8"/>
        <v>26.314499999999999</v>
      </c>
      <c r="K37" s="2">
        <f t="shared" si="9"/>
        <v>83.884</v>
      </c>
      <c r="L37" s="2">
        <f t="shared" si="10"/>
        <v>31.000810526315796</v>
      </c>
      <c r="M37" s="2">
        <f t="shared" si="10"/>
        <v>5.1184210526315779</v>
      </c>
      <c r="N37" s="2">
        <f t="shared" si="10"/>
        <v>0.66605263157894745</v>
      </c>
      <c r="O37" s="2">
        <f t="shared" si="10"/>
        <v>0.59026315789473682</v>
      </c>
      <c r="P37" s="2">
        <f t="shared" si="10"/>
        <v>9.4399210526315773</v>
      </c>
      <c r="Q37" s="2">
        <f t="shared" si="10"/>
        <v>3.8491052631578939</v>
      </c>
      <c r="R37" s="3">
        <f t="shared" si="6"/>
        <v>283.67293458646617</v>
      </c>
      <c r="S37" s="26">
        <f>+R37/$R$47</f>
        <v>3.2029961731577556E-3</v>
      </c>
    </row>
    <row r="38" spans="1:19" ht="19.5" customHeight="1" x14ac:dyDescent="0.2">
      <c r="A38" s="6" t="s">
        <v>15</v>
      </c>
      <c r="B38" s="2">
        <f t="shared" ref="B38:D38" si="12">+B13/7</f>
        <v>2.1428571428571429E-2</v>
      </c>
      <c r="C38" s="2">
        <f t="shared" si="12"/>
        <v>0.2857142857142857</v>
      </c>
      <c r="D38" s="2">
        <f t="shared" si="12"/>
        <v>1.6E-2</v>
      </c>
      <c r="E38" s="2">
        <f>+E13/38</f>
        <v>4.2465789473684215</v>
      </c>
      <c r="F38" s="2">
        <f t="shared" si="8"/>
        <v>17.987894736842104</v>
      </c>
      <c r="G38" s="2">
        <f t="shared" si="8"/>
        <v>92.866578947368396</v>
      </c>
      <c r="H38" s="2">
        <f t="shared" si="8"/>
        <v>64.94</v>
      </c>
      <c r="I38" s="2">
        <f t="shared" si="8"/>
        <v>37.449473684210538</v>
      </c>
      <c r="J38" s="2">
        <f t="shared" si="8"/>
        <v>130.82632894736841</v>
      </c>
      <c r="K38" s="2">
        <f t="shared" si="9"/>
        <v>14.372200000000003</v>
      </c>
      <c r="L38" s="2">
        <f t="shared" si="10"/>
        <v>54.901202631578933</v>
      </c>
      <c r="M38" s="2">
        <f t="shared" si="10"/>
        <v>18.441447368421052</v>
      </c>
      <c r="N38" s="2">
        <f t="shared" si="10"/>
        <v>8.119815789473682</v>
      </c>
      <c r="O38" s="2">
        <f t="shared" si="10"/>
        <v>7.2115789473684213</v>
      </c>
      <c r="P38" s="2">
        <f t="shared" si="10"/>
        <v>48.339031578947377</v>
      </c>
      <c r="Q38" s="2">
        <f t="shared" si="10"/>
        <v>3.3438947368421048</v>
      </c>
      <c r="R38" s="3">
        <f t="shared" si="6"/>
        <v>503.36916917293235</v>
      </c>
      <c r="S38" s="26">
        <f t="shared" ref="S38:S46" si="13">+R38/$R$47</f>
        <v>5.6836212622711811E-3</v>
      </c>
    </row>
    <row r="39" spans="1:19" ht="19.5" customHeight="1" x14ac:dyDescent="0.2">
      <c r="A39" s="6" t="s">
        <v>16</v>
      </c>
      <c r="B39" s="2">
        <f t="shared" ref="B39:D39" si="14">+B14/7</f>
        <v>0.13028571428571428</v>
      </c>
      <c r="C39" s="2">
        <f t="shared" si="14"/>
        <v>7.3998571428571438</v>
      </c>
      <c r="D39" s="2">
        <f t="shared" si="14"/>
        <v>2.153142857142857</v>
      </c>
      <c r="E39" s="2">
        <f t="shared" ref="E39:E46" si="15">+E14/38</f>
        <v>1.6906842105263156</v>
      </c>
      <c r="F39" s="2">
        <f t="shared" si="8"/>
        <v>66.66947368421053</v>
      </c>
      <c r="G39" s="2">
        <f t="shared" si="8"/>
        <v>646.94284210526314</v>
      </c>
      <c r="H39" s="2">
        <f t="shared" si="8"/>
        <v>664.78644736842114</v>
      </c>
      <c r="I39" s="2">
        <f t="shared" si="8"/>
        <v>316.58531578947373</v>
      </c>
      <c r="J39" s="2">
        <f t="shared" si="8"/>
        <v>110.94942631578947</v>
      </c>
      <c r="K39" s="2">
        <f t="shared" si="9"/>
        <v>68.898519999999962</v>
      </c>
      <c r="L39" s="2">
        <f t="shared" si="10"/>
        <v>146.15582368421056</v>
      </c>
      <c r="M39" s="2">
        <f t="shared" si="10"/>
        <v>66.466892105263142</v>
      </c>
      <c r="N39" s="2">
        <f t="shared" si="10"/>
        <v>10.951618421052629</v>
      </c>
      <c r="O39" s="2">
        <f t="shared" si="10"/>
        <v>24.104605263157897</v>
      </c>
      <c r="P39" s="2">
        <f t="shared" si="10"/>
        <v>34.773078947368418</v>
      </c>
      <c r="Q39" s="2">
        <f t="shared" si="10"/>
        <v>53.561255263157889</v>
      </c>
      <c r="R39" s="3">
        <f t="shared" si="6"/>
        <v>2222.2192688721802</v>
      </c>
      <c r="S39" s="26">
        <f t="shared" si="13"/>
        <v>2.5091430821524E-2</v>
      </c>
    </row>
    <row r="40" spans="1:19" ht="19.5" customHeight="1" x14ac:dyDescent="0.2">
      <c r="A40" s="6" t="s">
        <v>17</v>
      </c>
      <c r="B40" s="2">
        <f t="shared" ref="B40:D40" si="16">+B15/7</f>
        <v>3.3099999999999996</v>
      </c>
      <c r="C40" s="2">
        <f t="shared" si="16"/>
        <v>0</v>
      </c>
      <c r="D40" s="2">
        <f t="shared" si="16"/>
        <v>9.7307142857142868</v>
      </c>
      <c r="E40" s="2">
        <f t="shared" si="15"/>
        <v>2.7408157894736846</v>
      </c>
      <c r="F40" s="2">
        <f t="shared" si="8"/>
        <v>112.06778684210528</v>
      </c>
      <c r="G40" s="2">
        <f t="shared" si="8"/>
        <v>1779.2971315789468</v>
      </c>
      <c r="H40" s="2">
        <f t="shared" si="8"/>
        <v>1493.8260526315789</v>
      </c>
      <c r="I40" s="2">
        <f t="shared" si="8"/>
        <v>1576.5340526315792</v>
      </c>
      <c r="J40" s="2">
        <f t="shared" si="8"/>
        <v>681.56950000000006</v>
      </c>
      <c r="K40" s="2">
        <f t="shared" si="9"/>
        <v>622.86676000000011</v>
      </c>
      <c r="L40" s="2">
        <f t="shared" si="10"/>
        <v>1525.5444473684208</v>
      </c>
      <c r="M40" s="2">
        <f t="shared" si="10"/>
        <v>745.56869473684162</v>
      </c>
      <c r="N40" s="2">
        <f t="shared" si="10"/>
        <v>222.45921052631581</v>
      </c>
      <c r="O40" s="2">
        <f t="shared" si="10"/>
        <v>346.94238421052631</v>
      </c>
      <c r="P40" s="2">
        <f t="shared" si="10"/>
        <v>54.693607894736836</v>
      </c>
      <c r="Q40" s="2">
        <f t="shared" si="10"/>
        <v>474.04392105263145</v>
      </c>
      <c r="R40" s="3">
        <f t="shared" si="6"/>
        <v>9651.1950795488701</v>
      </c>
      <c r="S40" s="26">
        <f t="shared" si="13"/>
        <v>0.10897317698376155</v>
      </c>
    </row>
    <row r="41" spans="1:19" ht="19.5" customHeight="1" x14ac:dyDescent="0.2">
      <c r="A41" s="6" t="s">
        <v>18</v>
      </c>
      <c r="B41" s="2">
        <f t="shared" ref="B41:D41" si="17">+B16/7</f>
        <v>1.0914285714285714</v>
      </c>
      <c r="C41" s="2">
        <f t="shared" si="17"/>
        <v>0.4757142857142857</v>
      </c>
      <c r="D41" s="2">
        <f t="shared" si="17"/>
        <v>4.2857142857142858E-2</v>
      </c>
      <c r="E41" s="2">
        <f t="shared" si="15"/>
        <v>4.4655263157894733</v>
      </c>
      <c r="F41" s="2">
        <f t="shared" si="8"/>
        <v>368.87459473684208</v>
      </c>
      <c r="G41" s="2">
        <f t="shared" si="8"/>
        <v>2903.3366578947375</v>
      </c>
      <c r="H41" s="2">
        <f t="shared" si="8"/>
        <v>2600.6963157894738</v>
      </c>
      <c r="I41" s="2">
        <f t="shared" si="8"/>
        <v>5239.3552105263152</v>
      </c>
      <c r="J41" s="2">
        <f t="shared" si="8"/>
        <v>9337.9315973684206</v>
      </c>
      <c r="K41" s="2">
        <f t="shared" si="9"/>
        <v>2217.7044000000001</v>
      </c>
      <c r="L41" s="2">
        <f t="shared" si="10"/>
        <v>6528.8857105263141</v>
      </c>
      <c r="M41" s="2">
        <f t="shared" si="10"/>
        <v>784.58435526315816</v>
      </c>
      <c r="N41" s="2">
        <f t="shared" si="10"/>
        <v>163.71069736842108</v>
      </c>
      <c r="O41" s="2">
        <f t="shared" si="10"/>
        <v>695.23991842105261</v>
      </c>
      <c r="P41" s="2">
        <f t="shared" si="10"/>
        <v>191.72797631578948</v>
      </c>
      <c r="Q41" s="2">
        <f t="shared" si="10"/>
        <v>98.239157894736891</v>
      </c>
      <c r="R41" s="3">
        <f t="shared" si="6"/>
        <v>31136.36211842105</v>
      </c>
      <c r="S41" s="26">
        <f t="shared" si="13"/>
        <v>0.35156561149106808</v>
      </c>
    </row>
    <row r="42" spans="1:19" ht="19.5" customHeight="1" x14ac:dyDescent="0.2">
      <c r="A42" s="6" t="s">
        <v>19</v>
      </c>
      <c r="B42" s="2">
        <f t="shared" ref="B42:D42" si="18">+B17/7</f>
        <v>0.13628571428571429</v>
      </c>
      <c r="C42" s="2">
        <f t="shared" si="18"/>
        <v>0</v>
      </c>
      <c r="D42" s="2">
        <f t="shared" si="18"/>
        <v>2.1428571428571429E-2</v>
      </c>
      <c r="E42" s="2">
        <f t="shared" si="15"/>
        <v>3.0885526315789469</v>
      </c>
      <c r="F42" s="2">
        <f t="shared" si="8"/>
        <v>113.59120526315789</v>
      </c>
      <c r="G42" s="2">
        <f t="shared" si="8"/>
        <v>1370.6443947368418</v>
      </c>
      <c r="H42" s="2">
        <f t="shared" si="8"/>
        <v>643.15831578947359</v>
      </c>
      <c r="I42" s="2">
        <f t="shared" si="8"/>
        <v>1456.3994210526316</v>
      </c>
      <c r="J42" s="2">
        <f t="shared" si="8"/>
        <v>2366.3128999999994</v>
      </c>
      <c r="K42" s="2">
        <f t="shared" si="9"/>
        <v>10691.9221</v>
      </c>
      <c r="L42" s="2">
        <f t="shared" si="10"/>
        <v>9626.3894578947347</v>
      </c>
      <c r="M42" s="2">
        <f t="shared" si="10"/>
        <v>4633.47377631579</v>
      </c>
      <c r="N42" s="2">
        <f t="shared" si="10"/>
        <v>455.68212894736854</v>
      </c>
      <c r="O42" s="2">
        <f t="shared" si="10"/>
        <v>1497.8617526315786</v>
      </c>
      <c r="P42" s="2">
        <f t="shared" si="10"/>
        <v>1465.613505263158</v>
      </c>
      <c r="Q42" s="2">
        <f t="shared" si="10"/>
        <v>519.32546052631585</v>
      </c>
      <c r="R42" s="3">
        <f t="shared" si="6"/>
        <v>34843.620685338341</v>
      </c>
      <c r="S42" s="26">
        <f t="shared" si="13"/>
        <v>0.39342485696350837</v>
      </c>
    </row>
    <row r="43" spans="1:19" ht="19.5" customHeight="1" x14ac:dyDescent="0.2">
      <c r="A43" s="6" t="s">
        <v>20</v>
      </c>
      <c r="B43" s="2">
        <f t="shared" ref="B43:D43" si="19">+B18/7</f>
        <v>1.7642857142857145</v>
      </c>
      <c r="C43" s="2">
        <f t="shared" si="19"/>
        <v>0.14285714285714285</v>
      </c>
      <c r="D43" s="2">
        <f t="shared" si="19"/>
        <v>0</v>
      </c>
      <c r="E43" s="2">
        <f t="shared" si="15"/>
        <v>1.2630921052631578</v>
      </c>
      <c r="F43" s="2">
        <f t="shared" si="8"/>
        <v>78.837631578947395</v>
      </c>
      <c r="G43" s="2">
        <f t="shared" si="8"/>
        <v>507.45544736842106</v>
      </c>
      <c r="H43" s="2">
        <f t="shared" si="8"/>
        <v>287.75315789473694</v>
      </c>
      <c r="I43" s="2">
        <f t="shared" si="8"/>
        <v>596.05246315789486</v>
      </c>
      <c r="J43" s="2">
        <f t="shared" si="8"/>
        <v>724.65128421052634</v>
      </c>
      <c r="K43" s="2">
        <f t="shared" si="9"/>
        <v>992.59902000000022</v>
      </c>
      <c r="L43" s="2">
        <f t="shared" si="10"/>
        <v>2107.4981605263174</v>
      </c>
      <c r="M43" s="2">
        <f t="shared" si="10"/>
        <v>769.00892894736842</v>
      </c>
      <c r="N43" s="2">
        <f t="shared" si="10"/>
        <v>157.07525526315786</v>
      </c>
      <c r="O43" s="2">
        <f t="shared" si="10"/>
        <v>170.77513947368422</v>
      </c>
      <c r="P43" s="2">
        <f t="shared" si="10"/>
        <v>201.3231736842105</v>
      </c>
      <c r="Q43" s="2">
        <f t="shared" si="10"/>
        <v>27.148421052631569</v>
      </c>
      <c r="R43" s="3">
        <f t="shared" si="6"/>
        <v>6623.3483181203028</v>
      </c>
      <c r="S43" s="26">
        <f t="shared" si="13"/>
        <v>7.4785278149134771E-2</v>
      </c>
    </row>
    <row r="44" spans="1:19" ht="19.5" customHeight="1" x14ac:dyDescent="0.2">
      <c r="A44" s="6" t="s">
        <v>21</v>
      </c>
      <c r="B44" s="2">
        <f t="shared" ref="B44:D44" si="20">+B19/7</f>
        <v>0</v>
      </c>
      <c r="C44" s="2">
        <f t="shared" si="20"/>
        <v>0.81428571428571428</v>
      </c>
      <c r="D44" s="2">
        <f t="shared" si="20"/>
        <v>7.4285714285714288E-2</v>
      </c>
      <c r="E44" s="2">
        <f t="shared" si="15"/>
        <v>0.77013157894736839</v>
      </c>
      <c r="F44" s="2">
        <f t="shared" si="8"/>
        <v>11.149736842105265</v>
      </c>
      <c r="G44" s="2">
        <f t="shared" si="8"/>
        <v>268.82144736842116</v>
      </c>
      <c r="H44" s="2">
        <f t="shared" si="8"/>
        <v>128.36657894736842</v>
      </c>
      <c r="I44" s="2">
        <f t="shared" si="8"/>
        <v>195.32440789473685</v>
      </c>
      <c r="J44" s="2">
        <f t="shared" si="8"/>
        <v>351.58106842105263</v>
      </c>
      <c r="K44" s="2">
        <f t="shared" si="9"/>
        <v>321.67878000000007</v>
      </c>
      <c r="L44" s="2">
        <f t="shared" si="10"/>
        <v>1323.940778947368</v>
      </c>
      <c r="M44" s="2">
        <f t="shared" si="10"/>
        <v>119.42355263157896</v>
      </c>
      <c r="N44" s="2">
        <f t="shared" si="10"/>
        <v>4.1557894736842105</v>
      </c>
      <c r="O44" s="2">
        <f t="shared" si="10"/>
        <v>4.5399999999999991</v>
      </c>
      <c r="P44" s="2">
        <f t="shared" si="10"/>
        <v>4.9227157894736848</v>
      </c>
      <c r="Q44" s="2">
        <f t="shared" si="10"/>
        <v>2.2083684210526315</v>
      </c>
      <c r="R44" s="3">
        <f t="shared" si="6"/>
        <v>2737.7719277443607</v>
      </c>
      <c r="S44" s="26">
        <f t="shared" si="13"/>
        <v>3.09126178016501E-2</v>
      </c>
    </row>
    <row r="45" spans="1:19" ht="19.5" customHeight="1" x14ac:dyDescent="0.2">
      <c r="A45" s="6" t="s">
        <v>22</v>
      </c>
      <c r="B45" s="2">
        <f t="shared" ref="B45:D45" si="21">+B20/7</f>
        <v>2.5714285714285716</v>
      </c>
      <c r="C45" s="2">
        <f t="shared" si="21"/>
        <v>2.3000000000000003</v>
      </c>
      <c r="D45" s="2">
        <f t="shared" si="21"/>
        <v>1.0114285714285713</v>
      </c>
      <c r="E45" s="2">
        <f t="shared" si="15"/>
        <v>1.0492105263157894</v>
      </c>
      <c r="F45" s="2">
        <f t="shared" si="8"/>
        <v>11.52157894736842</v>
      </c>
      <c r="G45" s="2">
        <f t="shared" si="8"/>
        <v>227.11999999999998</v>
      </c>
      <c r="H45" s="2">
        <f t="shared" si="8"/>
        <v>35.652368421052628</v>
      </c>
      <c r="I45" s="2">
        <f t="shared" si="8"/>
        <v>71.065394736842123</v>
      </c>
      <c r="J45" s="2">
        <f t="shared" si="8"/>
        <v>13.589526315789472</v>
      </c>
      <c r="K45" s="2">
        <f t="shared" si="9"/>
        <v>16.677799999999998</v>
      </c>
      <c r="L45" s="2">
        <f t="shared" si="10"/>
        <v>17.653918421052634</v>
      </c>
      <c r="M45" s="2">
        <f t="shared" si="10"/>
        <v>2.2118421052631576</v>
      </c>
      <c r="N45" s="2">
        <f t="shared" si="10"/>
        <v>0.49421052631578949</v>
      </c>
      <c r="O45" s="2">
        <f t="shared" si="10"/>
        <v>0.81342105263157904</v>
      </c>
      <c r="P45" s="2">
        <f t="shared" si="10"/>
        <v>2.6578947368421053E-2</v>
      </c>
      <c r="Q45" s="2">
        <f t="shared" si="10"/>
        <v>0.71078947368421053</v>
      </c>
      <c r="R45" s="3">
        <f t="shared" si="6"/>
        <v>404.46949661654133</v>
      </c>
      <c r="S45" s="26">
        <f t="shared" si="13"/>
        <v>4.5669293466802019E-3</v>
      </c>
    </row>
    <row r="46" spans="1:19" ht="19.5" customHeight="1" x14ac:dyDescent="0.2">
      <c r="A46" s="27" t="s">
        <v>23</v>
      </c>
      <c r="B46" s="28">
        <f t="shared" ref="B46:D46" si="22">+B21/7</f>
        <v>0.68428571428571427</v>
      </c>
      <c r="C46" s="28">
        <f t="shared" si="22"/>
        <v>0.16</v>
      </c>
      <c r="D46" s="28">
        <f t="shared" si="22"/>
        <v>0.10571428571428572</v>
      </c>
      <c r="E46" s="28">
        <f t="shared" si="15"/>
        <v>1.1239473684210524</v>
      </c>
      <c r="F46" s="28">
        <f t="shared" si="8"/>
        <v>0.19210526315789472</v>
      </c>
      <c r="G46" s="28">
        <f t="shared" si="8"/>
        <v>10.225263157894737</v>
      </c>
      <c r="H46" s="28">
        <f t="shared" si="8"/>
        <v>14.764736842105265</v>
      </c>
      <c r="I46" s="28">
        <f t="shared" si="8"/>
        <v>0.6657894736842106</v>
      </c>
      <c r="J46" s="28">
        <f t="shared" si="8"/>
        <v>9.7464473684210535</v>
      </c>
      <c r="K46" s="28">
        <f t="shared" si="9"/>
        <v>8.0000000000000002E-3</v>
      </c>
      <c r="L46" s="28">
        <f t="shared" si="10"/>
        <v>0.35035789473684209</v>
      </c>
      <c r="M46" s="28">
        <f t="shared" si="10"/>
        <v>2.4210526315789471E-2</v>
      </c>
      <c r="N46" s="28">
        <f t="shared" si="10"/>
        <v>0</v>
      </c>
      <c r="O46" s="28">
        <f t="shared" si="10"/>
        <v>3.9736842105263161E-2</v>
      </c>
      <c r="P46" s="28">
        <f t="shared" si="10"/>
        <v>4.7542105263157897</v>
      </c>
      <c r="Q46" s="28">
        <f t="shared" si="10"/>
        <v>0</v>
      </c>
      <c r="R46" s="29">
        <f t="shared" si="6"/>
        <v>42.844805263157902</v>
      </c>
      <c r="S46" s="31">
        <f t="shared" si="13"/>
        <v>4.8376750322563642E-4</v>
      </c>
    </row>
    <row r="47" spans="1:19" ht="19.5" customHeight="1" x14ac:dyDescent="0.25">
      <c r="A47" s="47" t="s">
        <v>0</v>
      </c>
      <c r="B47" s="48">
        <f>SUM(B35:B46)</f>
        <v>19.476142857142861</v>
      </c>
      <c r="C47" s="48">
        <f t="shared" ref="C47:Q47" si="23">SUM(C35:C46)</f>
        <v>12.380857142857145</v>
      </c>
      <c r="D47" s="48">
        <f t="shared" si="23"/>
        <v>13.403285714285715</v>
      </c>
      <c r="E47" s="48">
        <f t="shared" si="23"/>
        <v>25.941171052631574</v>
      </c>
      <c r="F47" s="48">
        <f t="shared" si="23"/>
        <v>818.35095526315797</v>
      </c>
      <c r="G47" s="48">
        <f t="shared" si="23"/>
        <v>7897.5881578947365</v>
      </c>
      <c r="H47" s="48">
        <f t="shared" si="23"/>
        <v>5957.2237105263157</v>
      </c>
      <c r="I47" s="48">
        <f t="shared" si="23"/>
        <v>9494.1878447368435</v>
      </c>
      <c r="J47" s="48">
        <f t="shared" si="23"/>
        <v>13767.198499999997</v>
      </c>
      <c r="K47" s="48">
        <f t="shared" si="23"/>
        <v>15034.954979999999</v>
      </c>
      <c r="L47" s="48">
        <f t="shared" si="23"/>
        <v>21362.866665789472</v>
      </c>
      <c r="M47" s="48">
        <f t="shared" si="23"/>
        <v>7144.489226315789</v>
      </c>
      <c r="N47" s="48">
        <f t="shared" si="23"/>
        <v>1024.2884631578947</v>
      </c>
      <c r="O47" s="48">
        <f t="shared" si="23"/>
        <v>2748.1790631578942</v>
      </c>
      <c r="P47" s="48">
        <f t="shared" si="23"/>
        <v>2061.4258526315793</v>
      </c>
      <c r="Q47" s="48">
        <f t="shared" si="23"/>
        <v>1182.9135315789474</v>
      </c>
      <c r="R47" s="48">
        <f>SUM(R35:R46)</f>
        <v>88564.868407819537</v>
      </c>
      <c r="S47" s="49">
        <f t="shared" ref="S47" si="24">SUM(S35:S46)</f>
        <v>1</v>
      </c>
    </row>
    <row r="49" spans="18:18" x14ac:dyDescent="0.2">
      <c r="R49" s="7"/>
    </row>
  </sheetData>
  <mergeCells count="12">
    <mergeCell ref="A31:S31"/>
    <mergeCell ref="R33:R34"/>
    <mergeCell ref="A5:S5"/>
    <mergeCell ref="A6:S6"/>
    <mergeCell ref="R8:R9"/>
    <mergeCell ref="S33:S34"/>
    <mergeCell ref="S8:S9"/>
    <mergeCell ref="B8:Q8"/>
    <mergeCell ref="B33:Q33"/>
    <mergeCell ref="A8:A9"/>
    <mergeCell ref="A33:A34"/>
    <mergeCell ref="A30:S30"/>
  </mergeCells>
  <phoneticPr fontId="0" type="noConversion"/>
  <printOptions horizontalCentered="1"/>
  <pageMargins left="0.75" right="0.75" top="0.59055118110236227" bottom="1" header="0" footer="0"/>
  <pageSetup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bestFit="1" customWidth="1"/>
    <col min="2" max="2" width="6.140625" bestFit="1" customWidth="1"/>
    <col min="3" max="3" width="7" bestFit="1" customWidth="1"/>
    <col min="4" max="9" width="8.140625" bestFit="1" customWidth="1"/>
    <col min="10" max="10" width="5.5703125" bestFit="1" customWidth="1"/>
    <col min="11" max="11" width="7" bestFit="1" customWidth="1"/>
    <col min="12" max="12" width="8.140625" bestFit="1" customWidth="1"/>
    <col min="13" max="13" width="7" bestFit="1" customWidth="1"/>
    <col min="14" max="14" width="11.57031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50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>
        <v>0.23</v>
      </c>
      <c r="C10" s="22"/>
      <c r="D10" s="22"/>
      <c r="E10" s="22"/>
      <c r="F10" s="22"/>
      <c r="G10" s="22"/>
      <c r="H10" s="22">
        <v>0.04</v>
      </c>
      <c r="I10" s="22"/>
      <c r="J10" s="22"/>
      <c r="K10" s="22"/>
      <c r="L10" s="22"/>
      <c r="M10" s="22"/>
      <c r="N10" s="22">
        <f t="shared" ref="N10:N21" si="0">SUM(B10:M10)</f>
        <v>0.27</v>
      </c>
      <c r="O10" s="25">
        <f>+N10/$N$22</f>
        <v>1.3973556855038843E-5</v>
      </c>
    </row>
    <row r="11" spans="1:15" ht="20.100000000000001" customHeight="1" x14ac:dyDescent="0.2">
      <c r="A11" s="6" t="s">
        <v>13</v>
      </c>
      <c r="B11" s="2">
        <v>0.02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 t="shared" si="0"/>
        <v>0.02</v>
      </c>
      <c r="O11" s="26">
        <f t="shared" ref="O11:O21" si="1">+N11/$N$22</f>
        <v>1.0350782855584327E-6</v>
      </c>
    </row>
    <row r="12" spans="1:15" ht="20.100000000000001" customHeight="1" x14ac:dyDescent="0.2">
      <c r="A12" s="6" t="s">
        <v>14</v>
      </c>
      <c r="B12" s="2">
        <v>0.01</v>
      </c>
      <c r="C12" s="2"/>
      <c r="D12" s="2">
        <v>0.68</v>
      </c>
      <c r="E12" s="2"/>
      <c r="F12" s="2"/>
      <c r="G12" s="2"/>
      <c r="H12" s="2">
        <v>82</v>
      </c>
      <c r="I12" s="2">
        <v>0.19</v>
      </c>
      <c r="J12" s="2"/>
      <c r="K12" s="2"/>
      <c r="L12" s="2">
        <v>0.02</v>
      </c>
      <c r="M12" s="2">
        <v>2.68</v>
      </c>
      <c r="N12" s="2">
        <f t="shared" si="0"/>
        <v>85.58</v>
      </c>
      <c r="O12" s="26">
        <f t="shared" si="1"/>
        <v>4.4290999839045339E-3</v>
      </c>
    </row>
    <row r="13" spans="1:15" ht="20.100000000000001" customHeight="1" x14ac:dyDescent="0.2">
      <c r="A13" s="6" t="s">
        <v>15</v>
      </c>
      <c r="B13" s="2">
        <v>0.05</v>
      </c>
      <c r="C13" s="2"/>
      <c r="D13" s="2">
        <v>15.38</v>
      </c>
      <c r="E13" s="2">
        <v>2.7</v>
      </c>
      <c r="F13" s="2">
        <v>0.3</v>
      </c>
      <c r="G13" s="2"/>
      <c r="H13" s="2">
        <v>36.36</v>
      </c>
      <c r="I13" s="2">
        <v>35.020000000000003</v>
      </c>
      <c r="J13" s="2">
        <v>0.38</v>
      </c>
      <c r="K13" s="2">
        <v>1</v>
      </c>
      <c r="L13" s="2">
        <v>27.03</v>
      </c>
      <c r="M13" s="2">
        <v>2.64</v>
      </c>
      <c r="N13" s="2">
        <f t="shared" si="0"/>
        <v>120.86</v>
      </c>
      <c r="O13" s="26">
        <f t="shared" si="1"/>
        <v>6.2549780796296089E-3</v>
      </c>
    </row>
    <row r="14" spans="1:15" ht="20.100000000000001" customHeight="1" x14ac:dyDescent="0.2">
      <c r="A14" s="6" t="s">
        <v>16</v>
      </c>
      <c r="B14" s="2">
        <v>0.08</v>
      </c>
      <c r="C14" s="2">
        <v>4.5999999999999996</v>
      </c>
      <c r="D14" s="2">
        <v>212.17</v>
      </c>
      <c r="E14" s="2">
        <v>608.61</v>
      </c>
      <c r="F14" s="2">
        <v>138.80000000000001</v>
      </c>
      <c r="G14" s="2">
        <v>23.77</v>
      </c>
      <c r="H14" s="2">
        <v>77.050000000000082</v>
      </c>
      <c r="I14" s="2">
        <v>48.85</v>
      </c>
      <c r="J14" s="2">
        <v>7.48</v>
      </c>
      <c r="K14" s="2">
        <v>106</v>
      </c>
      <c r="L14" s="2"/>
      <c r="M14" s="2">
        <v>46</v>
      </c>
      <c r="N14" s="2">
        <f t="shared" si="0"/>
        <v>1273.4100000000001</v>
      </c>
      <c r="O14" s="26">
        <f t="shared" si="1"/>
        <v>6.590395198064819E-2</v>
      </c>
    </row>
    <row r="15" spans="1:15" ht="20.100000000000001" customHeight="1" x14ac:dyDescent="0.2">
      <c r="A15" s="6" t="s">
        <v>17</v>
      </c>
      <c r="B15" s="2">
        <v>0.31</v>
      </c>
      <c r="C15" s="2">
        <v>33.94</v>
      </c>
      <c r="D15" s="2">
        <v>1209.97</v>
      </c>
      <c r="E15" s="2">
        <v>579.28</v>
      </c>
      <c r="F15" s="2">
        <v>141.5</v>
      </c>
      <c r="G15" s="2">
        <v>66.510000000000005</v>
      </c>
      <c r="H15" s="2">
        <v>196.23</v>
      </c>
      <c r="I15" s="2">
        <v>69.520000000000081</v>
      </c>
      <c r="J15" s="2">
        <v>21.29</v>
      </c>
      <c r="K15" s="2">
        <v>169.51</v>
      </c>
      <c r="L15" s="2">
        <v>879.76</v>
      </c>
      <c r="M15" s="2">
        <v>0.8</v>
      </c>
      <c r="N15" s="2">
        <f t="shared" si="0"/>
        <v>3368.62</v>
      </c>
      <c r="O15" s="26">
        <f t="shared" si="1"/>
        <v>0.17433927071489239</v>
      </c>
    </row>
    <row r="16" spans="1:15" ht="20.100000000000001" customHeight="1" x14ac:dyDescent="0.2">
      <c r="A16" s="6" t="s">
        <v>18</v>
      </c>
      <c r="B16" s="2">
        <v>30.28</v>
      </c>
      <c r="C16" s="2">
        <v>1.1499999999999999</v>
      </c>
      <c r="D16" s="2">
        <v>1159.95</v>
      </c>
      <c r="E16" s="2">
        <v>517.94000000000005</v>
      </c>
      <c r="F16" s="2">
        <v>1690.67</v>
      </c>
      <c r="G16" s="2">
        <v>843.07</v>
      </c>
      <c r="H16" s="2">
        <v>323.30999999999926</v>
      </c>
      <c r="I16" s="2">
        <v>245.25</v>
      </c>
      <c r="J16" s="2">
        <v>5.32</v>
      </c>
      <c r="K16" s="2">
        <v>40.15</v>
      </c>
      <c r="L16" s="2">
        <v>168.18</v>
      </c>
      <c r="M16" s="2">
        <v>14.51</v>
      </c>
      <c r="N16" s="2">
        <f t="shared" si="0"/>
        <v>5039.78</v>
      </c>
      <c r="O16" s="26">
        <f t="shared" si="1"/>
        <v>0.26082834209958389</v>
      </c>
    </row>
    <row r="17" spans="1:15" ht="20.100000000000001" customHeight="1" x14ac:dyDescent="0.2">
      <c r="A17" s="6" t="s">
        <v>19</v>
      </c>
      <c r="B17" s="2">
        <v>4.2699999999999996</v>
      </c>
      <c r="C17" s="2">
        <v>355.45</v>
      </c>
      <c r="D17" s="2">
        <v>684.43</v>
      </c>
      <c r="E17" s="2">
        <v>210.5</v>
      </c>
      <c r="F17" s="2">
        <v>1726.61</v>
      </c>
      <c r="G17" s="2">
        <v>159.11000000000001</v>
      </c>
      <c r="H17" s="2">
        <v>634.48999999999739</v>
      </c>
      <c r="I17" s="2">
        <v>723.08999999999912</v>
      </c>
      <c r="J17" s="2">
        <v>53.72</v>
      </c>
      <c r="K17" s="2">
        <v>387.08</v>
      </c>
      <c r="L17" s="2">
        <v>378.64</v>
      </c>
      <c r="M17" s="2">
        <v>0.08</v>
      </c>
      <c r="N17" s="2">
        <f t="shared" si="0"/>
        <v>5317.4699999999966</v>
      </c>
      <c r="O17" s="26">
        <f t="shared" si="1"/>
        <v>0.27519988655541977</v>
      </c>
    </row>
    <row r="18" spans="1:15" ht="20.100000000000001" customHeight="1" x14ac:dyDescent="0.2">
      <c r="A18" s="6" t="s">
        <v>20</v>
      </c>
      <c r="B18" s="2">
        <v>0.19</v>
      </c>
      <c r="C18" s="2">
        <v>3.65</v>
      </c>
      <c r="D18" s="2">
        <v>442.39</v>
      </c>
      <c r="E18" s="2">
        <v>109.38</v>
      </c>
      <c r="F18" s="2">
        <v>836.77</v>
      </c>
      <c r="G18" s="2">
        <v>440.17</v>
      </c>
      <c r="H18" s="2">
        <v>328.94999999999908</v>
      </c>
      <c r="I18" s="2">
        <v>117.8</v>
      </c>
      <c r="J18" s="2">
        <v>2.6</v>
      </c>
      <c r="K18" s="2">
        <v>7.36</v>
      </c>
      <c r="L18" s="2"/>
      <c r="M18" s="2">
        <v>150.02000000000001</v>
      </c>
      <c r="N18" s="2">
        <f t="shared" si="0"/>
        <v>2439.2799999999993</v>
      </c>
      <c r="O18" s="26">
        <f t="shared" si="1"/>
        <v>0.12624228801984866</v>
      </c>
    </row>
    <row r="19" spans="1:15" ht="20.100000000000001" customHeight="1" x14ac:dyDescent="0.2">
      <c r="A19" s="6" t="s">
        <v>21</v>
      </c>
      <c r="B19" s="2">
        <v>0.09</v>
      </c>
      <c r="C19" s="2"/>
      <c r="D19" s="2">
        <v>304.14</v>
      </c>
      <c r="E19" s="2">
        <v>12.15</v>
      </c>
      <c r="F19" s="2">
        <v>80.5</v>
      </c>
      <c r="G19" s="2">
        <v>31.31</v>
      </c>
      <c r="H19" s="2">
        <v>264.47000000000003</v>
      </c>
      <c r="I19" s="2">
        <v>95.78</v>
      </c>
      <c r="J19" s="2"/>
      <c r="K19" s="2"/>
      <c r="L19" s="2"/>
      <c r="M19" s="2"/>
      <c r="N19" s="2">
        <f t="shared" si="0"/>
        <v>788.43999999999994</v>
      </c>
      <c r="O19" s="26">
        <f t="shared" si="1"/>
        <v>4.0804856173284533E-2</v>
      </c>
    </row>
    <row r="20" spans="1:15" ht="20.100000000000001" customHeight="1" x14ac:dyDescent="0.2">
      <c r="A20" s="6" t="s">
        <v>22</v>
      </c>
      <c r="B20" s="2">
        <v>0.11</v>
      </c>
      <c r="C20" s="2"/>
      <c r="D20" s="2">
        <v>5.35</v>
      </c>
      <c r="E20" s="2">
        <v>155.91999999999999</v>
      </c>
      <c r="F20" s="2">
        <v>676.7</v>
      </c>
      <c r="G20" s="2"/>
      <c r="H20" s="2">
        <v>34.36</v>
      </c>
      <c r="I20" s="2"/>
      <c r="J20" s="2"/>
      <c r="K20" s="2"/>
      <c r="L20" s="2"/>
      <c r="M20" s="2">
        <v>16.010000000000002</v>
      </c>
      <c r="N20" s="2">
        <f t="shared" si="0"/>
        <v>888.45</v>
      </c>
      <c r="O20" s="26">
        <f t="shared" si="1"/>
        <v>4.5980765140219482E-2</v>
      </c>
    </row>
    <row r="21" spans="1:15" ht="20.100000000000001" customHeight="1" x14ac:dyDescent="0.2">
      <c r="A21" s="27" t="s">
        <v>23</v>
      </c>
      <c r="B21" s="28">
        <v>0.03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0.03</v>
      </c>
      <c r="O21" s="31">
        <f t="shared" si="1"/>
        <v>1.552617428337649E-6</v>
      </c>
    </row>
    <row r="22" spans="1:15" ht="15" x14ac:dyDescent="0.25">
      <c r="A22" s="47" t="s">
        <v>0</v>
      </c>
      <c r="B22" s="48">
        <f t="shared" ref="B22:N22" si="2">SUM(B10:B21)</f>
        <v>35.67</v>
      </c>
      <c r="C22" s="48">
        <f t="shared" si="2"/>
        <v>398.78999999999996</v>
      </c>
      <c r="D22" s="48">
        <f t="shared" si="2"/>
        <v>4034.4599999999996</v>
      </c>
      <c r="E22" s="48">
        <f t="shared" si="2"/>
        <v>2196.4800000000005</v>
      </c>
      <c r="F22" s="48">
        <f t="shared" si="2"/>
        <v>5291.8499999999995</v>
      </c>
      <c r="G22" s="48">
        <f t="shared" si="2"/>
        <v>1563.94</v>
      </c>
      <c r="H22" s="48">
        <f t="shared" si="2"/>
        <v>1977.2599999999959</v>
      </c>
      <c r="I22" s="48">
        <f t="shared" si="2"/>
        <v>1335.4999999999991</v>
      </c>
      <c r="J22" s="48">
        <f>SUM(J10:J21)</f>
        <v>90.789999999999992</v>
      </c>
      <c r="K22" s="48">
        <f t="shared" si="2"/>
        <v>711.1</v>
      </c>
      <c r="L22" s="48">
        <f t="shared" si="2"/>
        <v>1453.63</v>
      </c>
      <c r="M22" s="48">
        <f t="shared" si="2"/>
        <v>232.74</v>
      </c>
      <c r="N22" s="48">
        <f t="shared" si="2"/>
        <v>19322.209999999995</v>
      </c>
      <c r="O22" s="49">
        <f>SUM(O10:O21)</f>
        <v>0.99999999999999989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K10" sqref="K10"/>
    </sheetView>
  </sheetViews>
  <sheetFormatPr baseColWidth="10" defaultRowHeight="12.75" x14ac:dyDescent="0.2"/>
  <cols>
    <col min="1" max="1" width="13" bestFit="1" customWidth="1"/>
    <col min="2" max="2" width="5.140625" bestFit="1" customWidth="1"/>
    <col min="3" max="5" width="8.140625" bestFit="1" customWidth="1"/>
    <col min="6" max="6" width="9.140625" bestFit="1" customWidth="1"/>
    <col min="7" max="9" width="8.140625" bestFit="1" customWidth="1"/>
    <col min="10" max="12" width="6.5703125" bestFit="1" customWidth="1"/>
    <col min="13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49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>
        <v>8.5</v>
      </c>
      <c r="E10" s="22">
        <v>3</v>
      </c>
      <c r="F10" s="22"/>
      <c r="G10" s="22"/>
      <c r="H10" s="22"/>
      <c r="I10" s="22"/>
      <c r="J10" s="22"/>
      <c r="K10" s="22"/>
      <c r="L10" s="22"/>
      <c r="M10" s="22"/>
      <c r="N10" s="22">
        <f t="shared" ref="N10:N21" si="0">SUM(B10:M10)</f>
        <v>11.5</v>
      </c>
      <c r="O10" s="25">
        <f>+N10/$N$22</f>
        <v>1.7611004458187483E-4</v>
      </c>
    </row>
    <row r="11" spans="1:15" ht="20.100000000000001" customHeight="1" x14ac:dyDescent="0.2">
      <c r="A11" s="6" t="s">
        <v>13</v>
      </c>
      <c r="B11" s="2"/>
      <c r="C11" s="2"/>
      <c r="D11" s="2"/>
      <c r="E11" s="2">
        <v>2.2000000000000002</v>
      </c>
      <c r="F11" s="2"/>
      <c r="G11" s="2"/>
      <c r="H11" s="2">
        <v>0.8</v>
      </c>
      <c r="I11" s="2"/>
      <c r="J11" s="2"/>
      <c r="K11" s="2">
        <v>0.2</v>
      </c>
      <c r="L11" s="2"/>
      <c r="M11" s="2"/>
      <c r="N11" s="2">
        <f t="shared" si="0"/>
        <v>3.2</v>
      </c>
      <c r="O11" s="26">
        <f t="shared" ref="O11:O21" si="1">+N11/$N$22</f>
        <v>4.9004534144521698E-5</v>
      </c>
    </row>
    <row r="12" spans="1:15" ht="20.100000000000001" customHeight="1" x14ac:dyDescent="0.2">
      <c r="A12" s="6" t="s">
        <v>14</v>
      </c>
      <c r="B12" s="2"/>
      <c r="C12" s="2"/>
      <c r="D12" s="2">
        <v>28.7</v>
      </c>
      <c r="E12" s="2">
        <v>4.58</v>
      </c>
      <c r="F12" s="2"/>
      <c r="G12" s="2">
        <v>1.5</v>
      </c>
      <c r="H12" s="2">
        <v>2.3199999999999998</v>
      </c>
      <c r="I12" s="2"/>
      <c r="J12" s="2"/>
      <c r="K12" s="2"/>
      <c r="L12" s="2">
        <v>2</v>
      </c>
      <c r="M12" s="2">
        <v>4.71</v>
      </c>
      <c r="N12" s="2">
        <f t="shared" si="0"/>
        <v>43.81</v>
      </c>
      <c r="O12" s="26">
        <f t="shared" si="1"/>
        <v>6.7090270027234231E-4</v>
      </c>
    </row>
    <row r="13" spans="1:15" ht="20.100000000000001" customHeight="1" x14ac:dyDescent="0.2">
      <c r="A13" s="6" t="s">
        <v>15</v>
      </c>
      <c r="B13" s="2">
        <v>0.01</v>
      </c>
      <c r="C13" s="2"/>
      <c r="D13" s="2"/>
      <c r="E13" s="2">
        <v>2.73</v>
      </c>
      <c r="F13" s="2"/>
      <c r="G13" s="2">
        <v>2.5</v>
      </c>
      <c r="H13" s="2">
        <v>5.51</v>
      </c>
      <c r="I13" s="2">
        <v>0.1</v>
      </c>
      <c r="J13" s="2"/>
      <c r="K13" s="2"/>
      <c r="L13" s="2">
        <v>3</v>
      </c>
      <c r="M13" s="2">
        <v>0.75</v>
      </c>
      <c r="N13" s="2">
        <f t="shared" si="0"/>
        <v>14.6</v>
      </c>
      <c r="O13" s="26">
        <f t="shared" si="1"/>
        <v>2.2358318703438022E-4</v>
      </c>
    </row>
    <row r="14" spans="1:15" ht="20.100000000000001" customHeight="1" x14ac:dyDescent="0.2">
      <c r="A14" s="6" t="s">
        <v>16</v>
      </c>
      <c r="B14" s="2">
        <v>0.03</v>
      </c>
      <c r="C14" s="2">
        <v>61.51</v>
      </c>
      <c r="D14" s="2">
        <v>108.54</v>
      </c>
      <c r="E14" s="2">
        <v>94.679999999999936</v>
      </c>
      <c r="F14" s="2">
        <v>16.46</v>
      </c>
      <c r="G14" s="2">
        <v>7.83</v>
      </c>
      <c r="H14" s="2">
        <v>120.1</v>
      </c>
      <c r="I14" s="2">
        <v>16.13</v>
      </c>
      <c r="J14" s="2">
        <v>2.56</v>
      </c>
      <c r="K14" s="2">
        <v>37.840000000000003</v>
      </c>
      <c r="L14" s="2">
        <v>19</v>
      </c>
      <c r="M14" s="2">
        <v>18</v>
      </c>
      <c r="N14" s="2">
        <f t="shared" si="0"/>
        <v>502.67999999999984</v>
      </c>
      <c r="O14" s="26">
        <f t="shared" si="1"/>
        <v>7.6979997574275491E-3</v>
      </c>
    </row>
    <row r="15" spans="1:15" ht="20.100000000000001" customHeight="1" x14ac:dyDescent="0.2">
      <c r="A15" s="6" t="s">
        <v>17</v>
      </c>
      <c r="B15" s="2">
        <v>0.02</v>
      </c>
      <c r="C15" s="2">
        <v>68.930000000000007</v>
      </c>
      <c r="D15" s="2">
        <v>353.03</v>
      </c>
      <c r="E15" s="2">
        <v>660.9</v>
      </c>
      <c r="F15" s="2">
        <v>7498.17</v>
      </c>
      <c r="G15" s="2">
        <v>148.58000000000001</v>
      </c>
      <c r="H15" s="2">
        <v>138.82</v>
      </c>
      <c r="I15" s="2">
        <v>50.64</v>
      </c>
      <c r="J15" s="2">
        <v>3.1</v>
      </c>
      <c r="K15" s="2">
        <v>6.45</v>
      </c>
      <c r="L15" s="2"/>
      <c r="M15" s="2">
        <v>0.2</v>
      </c>
      <c r="N15" s="2">
        <f t="shared" si="0"/>
        <v>8928.84</v>
      </c>
      <c r="O15" s="26">
        <f t="shared" si="1"/>
        <v>0.13673551395342845</v>
      </c>
    </row>
    <row r="16" spans="1:15" ht="20.100000000000001" customHeight="1" x14ac:dyDescent="0.2">
      <c r="A16" s="6" t="s">
        <v>18</v>
      </c>
      <c r="B16" s="2">
        <v>0.08</v>
      </c>
      <c r="C16" s="2">
        <v>16.440000000000001</v>
      </c>
      <c r="D16" s="2">
        <v>5373.3500000000076</v>
      </c>
      <c r="E16" s="2">
        <v>2571.75</v>
      </c>
      <c r="F16" s="2">
        <v>6042.52</v>
      </c>
      <c r="G16" s="2">
        <v>1079.54</v>
      </c>
      <c r="H16" s="2">
        <v>2381.41</v>
      </c>
      <c r="I16" s="2">
        <v>2901.13</v>
      </c>
      <c r="J16" s="2">
        <v>23.17</v>
      </c>
      <c r="K16" s="2">
        <v>22.63</v>
      </c>
      <c r="L16" s="2">
        <v>0.03</v>
      </c>
      <c r="M16" s="2">
        <v>0.35</v>
      </c>
      <c r="N16" s="2">
        <f t="shared" si="0"/>
        <v>20412.400000000005</v>
      </c>
      <c r="O16" s="26">
        <f t="shared" si="1"/>
        <v>0.31259379774113588</v>
      </c>
    </row>
    <row r="17" spans="1:15" ht="20.100000000000001" customHeight="1" x14ac:dyDescent="0.2">
      <c r="A17" s="6" t="s">
        <v>19</v>
      </c>
      <c r="B17" s="2">
        <v>2.95</v>
      </c>
      <c r="C17" s="2">
        <v>1232.82</v>
      </c>
      <c r="D17" s="2">
        <v>978.1299999999984</v>
      </c>
      <c r="E17" s="2">
        <v>1139.19</v>
      </c>
      <c r="F17" s="2">
        <v>842.64</v>
      </c>
      <c r="G17" s="2">
        <v>510.81</v>
      </c>
      <c r="H17" s="2">
        <v>4508.7100000000282</v>
      </c>
      <c r="I17" s="2">
        <v>3424.4200000000083</v>
      </c>
      <c r="J17" s="2">
        <v>134.53</v>
      </c>
      <c r="K17" s="2">
        <v>205.81</v>
      </c>
      <c r="L17" s="2">
        <v>770.94</v>
      </c>
      <c r="M17" s="2">
        <v>15476.96</v>
      </c>
      <c r="N17" s="2">
        <f t="shared" si="0"/>
        <v>29227.910000000033</v>
      </c>
      <c r="O17" s="26">
        <f t="shared" si="1"/>
        <v>0.44759378549000273</v>
      </c>
    </row>
    <row r="18" spans="1:15" ht="20.100000000000001" customHeight="1" x14ac:dyDescent="0.2">
      <c r="A18" s="6" t="s">
        <v>20</v>
      </c>
      <c r="B18" s="2">
        <v>0.31</v>
      </c>
      <c r="C18" s="2">
        <v>94.03</v>
      </c>
      <c r="D18" s="2">
        <v>445.34</v>
      </c>
      <c r="E18" s="2">
        <v>56.81</v>
      </c>
      <c r="F18" s="2">
        <v>542.4</v>
      </c>
      <c r="G18" s="2">
        <v>183.45</v>
      </c>
      <c r="H18" s="2">
        <v>817.95999999999833</v>
      </c>
      <c r="I18" s="2">
        <v>1134.2</v>
      </c>
      <c r="J18" s="2">
        <v>34.71</v>
      </c>
      <c r="K18" s="2">
        <v>7.28</v>
      </c>
      <c r="L18" s="2"/>
      <c r="M18" s="2"/>
      <c r="N18" s="2">
        <f t="shared" si="0"/>
        <v>3316.4899999999984</v>
      </c>
      <c r="O18" s="26">
        <f t="shared" si="1"/>
        <v>5.0788452326551457E-2</v>
      </c>
    </row>
    <row r="19" spans="1:15" ht="20.100000000000001" customHeight="1" x14ac:dyDescent="0.2">
      <c r="A19" s="6" t="s">
        <v>21</v>
      </c>
      <c r="B19" s="2">
        <v>0.18</v>
      </c>
      <c r="C19" s="2"/>
      <c r="D19" s="2">
        <v>239.8</v>
      </c>
      <c r="E19" s="2">
        <v>231.71</v>
      </c>
      <c r="F19" s="2">
        <v>491.25</v>
      </c>
      <c r="G19" s="2">
        <v>599</v>
      </c>
      <c r="H19" s="2">
        <v>883.44999999999948</v>
      </c>
      <c r="I19" s="2">
        <v>302.16000000000003</v>
      </c>
      <c r="J19" s="2"/>
      <c r="K19" s="2">
        <v>5.8</v>
      </c>
      <c r="L19" s="2">
        <v>0.65</v>
      </c>
      <c r="M19" s="2">
        <v>60</v>
      </c>
      <c r="N19" s="2">
        <f t="shared" si="0"/>
        <v>2813.9999999999995</v>
      </c>
      <c r="O19" s="26">
        <f t="shared" si="1"/>
        <v>4.3093362213338759E-2</v>
      </c>
    </row>
    <row r="20" spans="1:15" ht="20.100000000000001" customHeight="1" x14ac:dyDescent="0.2">
      <c r="A20" s="6" t="s">
        <v>22</v>
      </c>
      <c r="B20" s="2"/>
      <c r="C20" s="2"/>
      <c r="D20" s="2"/>
      <c r="E20" s="2">
        <v>0.51</v>
      </c>
      <c r="F20" s="2">
        <v>20</v>
      </c>
      <c r="G20" s="2">
        <v>4</v>
      </c>
      <c r="H20" s="2"/>
      <c r="I20" s="2">
        <v>0.02</v>
      </c>
      <c r="J20" s="2"/>
      <c r="K20" s="2"/>
      <c r="L20" s="2"/>
      <c r="M20" s="2"/>
      <c r="N20" s="2">
        <f t="shared" si="0"/>
        <v>24.53</v>
      </c>
      <c r="O20" s="26">
        <f t="shared" si="1"/>
        <v>3.7565038205159912E-4</v>
      </c>
    </row>
    <row r="21" spans="1:15" ht="20.100000000000001" customHeight="1" x14ac:dyDescent="0.2">
      <c r="A21" s="27" t="s">
        <v>23</v>
      </c>
      <c r="B21" s="28">
        <v>0.12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0.12</v>
      </c>
      <c r="O21" s="31">
        <f t="shared" si="1"/>
        <v>1.8376700304195635E-6</v>
      </c>
    </row>
    <row r="22" spans="1:15" ht="15" x14ac:dyDescent="0.25">
      <c r="A22" s="50" t="s">
        <v>0</v>
      </c>
      <c r="B22" s="51">
        <f t="shared" ref="B22:N22" si="2">SUM(B10:B21)</f>
        <v>3.7000000000000006</v>
      </c>
      <c r="C22" s="51">
        <f t="shared" si="2"/>
        <v>1473.7299999999998</v>
      </c>
      <c r="D22" s="51">
        <f t="shared" si="2"/>
        <v>7535.3900000000067</v>
      </c>
      <c r="E22" s="51">
        <f t="shared" si="2"/>
        <v>4768.0600000000013</v>
      </c>
      <c r="F22" s="51">
        <f t="shared" si="2"/>
        <v>15453.44</v>
      </c>
      <c r="G22" s="51">
        <f t="shared" si="2"/>
        <v>2537.21</v>
      </c>
      <c r="H22" s="51">
        <f t="shared" si="2"/>
        <v>8859.0800000000254</v>
      </c>
      <c r="I22" s="51">
        <f t="shared" si="2"/>
        <v>7828.8000000000084</v>
      </c>
      <c r="J22" s="51">
        <f>SUM(J10:J21)</f>
        <v>198.07000000000002</v>
      </c>
      <c r="K22" s="51">
        <f t="shared" si="2"/>
        <v>286.01</v>
      </c>
      <c r="L22" s="51">
        <f t="shared" si="2"/>
        <v>795.62</v>
      </c>
      <c r="M22" s="51">
        <f t="shared" si="2"/>
        <v>15560.97</v>
      </c>
      <c r="N22" s="51">
        <f t="shared" si="2"/>
        <v>65300.080000000038</v>
      </c>
      <c r="O22" s="52">
        <f>SUM(O10:O21)</f>
        <v>1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bestFit="1" customWidth="1"/>
    <col min="2" max="2" width="6.5703125" bestFit="1" customWidth="1"/>
    <col min="3" max="3" width="8.140625" bestFit="1" customWidth="1"/>
    <col min="4" max="4" width="9.140625" bestFit="1" customWidth="1"/>
    <col min="5" max="7" width="8.140625" bestFit="1" customWidth="1"/>
    <col min="8" max="8" width="9.140625" bestFit="1" customWidth="1"/>
    <col min="9" max="9" width="8.140625" bestFit="1" customWidth="1"/>
    <col min="10" max="12" width="6.5703125" bestFit="1" customWidth="1"/>
    <col min="13" max="13" width="5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48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 t="shared" ref="N10:N21" si="0"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>
        <v>0.15</v>
      </c>
      <c r="C11" s="2"/>
      <c r="D11" s="2"/>
      <c r="E11" s="2">
        <v>6.54</v>
      </c>
      <c r="F11" s="2">
        <v>4</v>
      </c>
      <c r="G11" s="2">
        <v>14.9</v>
      </c>
      <c r="H11" s="2">
        <v>6.31</v>
      </c>
      <c r="I11" s="2">
        <v>0.5</v>
      </c>
      <c r="J11" s="2">
        <v>37</v>
      </c>
      <c r="K11" s="2"/>
      <c r="L11" s="2">
        <v>3.05</v>
      </c>
      <c r="M11" s="2"/>
      <c r="N11" s="2">
        <f t="shared" si="0"/>
        <v>72.45</v>
      </c>
      <c r="O11" s="26">
        <f t="shared" ref="O11:O21" si="1">+N11/$N$22</f>
        <v>1.4293524076745853E-3</v>
      </c>
    </row>
    <row r="12" spans="1:15" ht="20.100000000000001" customHeight="1" x14ac:dyDescent="0.2">
      <c r="A12" s="6" t="s">
        <v>14</v>
      </c>
      <c r="B12" s="2">
        <v>157.97999999999999</v>
      </c>
      <c r="C12" s="2"/>
      <c r="D12" s="2">
        <v>0.02</v>
      </c>
      <c r="E12" s="2">
        <v>5.6</v>
      </c>
      <c r="F12" s="2"/>
      <c r="G12" s="2">
        <v>0.5</v>
      </c>
      <c r="H12" s="2">
        <v>2.04</v>
      </c>
      <c r="I12" s="2"/>
      <c r="J12" s="2"/>
      <c r="K12" s="2"/>
      <c r="L12" s="2"/>
      <c r="M12" s="2">
        <v>10</v>
      </c>
      <c r="N12" s="2">
        <f t="shared" si="0"/>
        <v>176.14</v>
      </c>
      <c r="O12" s="26">
        <f t="shared" si="1"/>
        <v>3.4750328928613034E-3</v>
      </c>
    </row>
    <row r="13" spans="1:15" ht="20.100000000000001" customHeight="1" x14ac:dyDescent="0.2">
      <c r="A13" s="6" t="s">
        <v>15</v>
      </c>
      <c r="B13" s="2">
        <v>1.6</v>
      </c>
      <c r="C13" s="2">
        <v>189</v>
      </c>
      <c r="D13" s="2">
        <v>0.18</v>
      </c>
      <c r="E13" s="2">
        <v>21.66</v>
      </c>
      <c r="F13" s="2">
        <v>20.5</v>
      </c>
      <c r="G13" s="2">
        <v>71.47</v>
      </c>
      <c r="H13" s="2">
        <v>19.45</v>
      </c>
      <c r="I13" s="2">
        <v>13.52</v>
      </c>
      <c r="J13" s="2"/>
      <c r="K13" s="2">
        <v>0.7</v>
      </c>
      <c r="L13" s="2"/>
      <c r="M13" s="2">
        <v>0.03</v>
      </c>
      <c r="N13" s="2">
        <f t="shared" si="0"/>
        <v>338.1099999999999</v>
      </c>
      <c r="O13" s="26">
        <f t="shared" si="1"/>
        <v>6.6705085239317299E-3</v>
      </c>
    </row>
    <row r="14" spans="1:15" ht="20.100000000000001" customHeight="1" x14ac:dyDescent="0.2">
      <c r="A14" s="6" t="s">
        <v>16</v>
      </c>
      <c r="B14" s="2"/>
      <c r="C14" s="2">
        <v>306.97000000000003</v>
      </c>
      <c r="D14" s="2">
        <v>1343.51</v>
      </c>
      <c r="E14" s="2">
        <v>275.82</v>
      </c>
      <c r="F14" s="2">
        <v>146.05000000000001</v>
      </c>
      <c r="G14" s="2">
        <v>10.25</v>
      </c>
      <c r="H14" s="2">
        <v>83.060000000000059</v>
      </c>
      <c r="I14" s="2">
        <v>20.29</v>
      </c>
      <c r="J14" s="2"/>
      <c r="K14" s="2"/>
      <c r="L14" s="2"/>
      <c r="M14" s="2"/>
      <c r="N14" s="2">
        <f t="shared" si="0"/>
        <v>2185.9499999999998</v>
      </c>
      <c r="O14" s="26">
        <f t="shared" si="1"/>
        <v>4.31261959359042E-2</v>
      </c>
    </row>
    <row r="15" spans="1:15" ht="20.100000000000001" customHeight="1" x14ac:dyDescent="0.2">
      <c r="A15" s="6" t="s">
        <v>17</v>
      </c>
      <c r="B15" s="2"/>
      <c r="C15" s="2">
        <v>386.33</v>
      </c>
      <c r="D15" s="2">
        <v>7590.62</v>
      </c>
      <c r="E15" s="2">
        <v>1870.85</v>
      </c>
      <c r="F15" s="2">
        <v>1307.99</v>
      </c>
      <c r="G15" s="2">
        <v>162.05000000000001</v>
      </c>
      <c r="H15" s="2">
        <v>185.52</v>
      </c>
      <c r="I15" s="2">
        <v>52.39</v>
      </c>
      <c r="J15" s="2">
        <v>1.65</v>
      </c>
      <c r="K15" s="2">
        <v>2.4900000000000002</v>
      </c>
      <c r="L15" s="2"/>
      <c r="M15" s="2">
        <v>1.75</v>
      </c>
      <c r="N15" s="2">
        <f t="shared" si="0"/>
        <v>11561.639999999998</v>
      </c>
      <c r="O15" s="26">
        <f t="shared" si="1"/>
        <v>0.22809741850471757</v>
      </c>
    </row>
    <row r="16" spans="1:15" ht="20.100000000000001" customHeight="1" x14ac:dyDescent="0.2">
      <c r="A16" s="6" t="s">
        <v>18</v>
      </c>
      <c r="B16" s="2">
        <v>0.34</v>
      </c>
      <c r="C16" s="2">
        <v>253.04</v>
      </c>
      <c r="D16" s="2">
        <v>1839.47</v>
      </c>
      <c r="E16" s="2">
        <v>305.2</v>
      </c>
      <c r="F16" s="2">
        <v>2536.3000000000002</v>
      </c>
      <c r="G16" s="2">
        <v>1270.8399999999999</v>
      </c>
      <c r="H16" s="2">
        <v>7303.3500000000295</v>
      </c>
      <c r="I16" s="2">
        <v>804.22999999999854</v>
      </c>
      <c r="J16" s="2">
        <v>12.91</v>
      </c>
      <c r="K16" s="2">
        <v>40.53</v>
      </c>
      <c r="L16" s="2">
        <v>15.74</v>
      </c>
      <c r="M16" s="2">
        <v>0.01</v>
      </c>
      <c r="N16" s="2">
        <f t="shared" si="0"/>
        <v>14381.960000000028</v>
      </c>
      <c r="O16" s="26">
        <f t="shared" si="1"/>
        <v>0.2837389807188353</v>
      </c>
    </row>
    <row r="17" spans="1:15" ht="20.100000000000001" customHeight="1" x14ac:dyDescent="0.2">
      <c r="A17" s="6" t="s">
        <v>19</v>
      </c>
      <c r="B17" s="2">
        <v>16.079999999999998</v>
      </c>
      <c r="C17" s="2">
        <v>407.65</v>
      </c>
      <c r="D17" s="2">
        <v>4294.03</v>
      </c>
      <c r="E17" s="2">
        <v>2247.2400000000052</v>
      </c>
      <c r="F17" s="2">
        <v>3024.49</v>
      </c>
      <c r="G17" s="2">
        <v>777.33</v>
      </c>
      <c r="H17" s="2">
        <v>1559</v>
      </c>
      <c r="I17" s="2">
        <v>5112.2700000000141</v>
      </c>
      <c r="J17" s="2">
        <v>237.55</v>
      </c>
      <c r="K17" s="2">
        <v>226.59</v>
      </c>
      <c r="L17" s="2">
        <v>541.62</v>
      </c>
      <c r="M17" s="2">
        <v>1.73</v>
      </c>
      <c r="N17" s="2">
        <f t="shared" si="0"/>
        <v>18445.580000000016</v>
      </c>
      <c r="O17" s="26">
        <f t="shared" si="1"/>
        <v>0.36390937451972671</v>
      </c>
    </row>
    <row r="18" spans="1:15" ht="20.100000000000001" customHeight="1" x14ac:dyDescent="0.2">
      <c r="A18" s="6" t="s">
        <v>20</v>
      </c>
      <c r="B18" s="2">
        <v>1.2</v>
      </c>
      <c r="C18" s="2">
        <v>331.02</v>
      </c>
      <c r="D18" s="2">
        <v>232.61</v>
      </c>
      <c r="E18" s="2">
        <v>76.02</v>
      </c>
      <c r="F18" s="2">
        <v>109.93</v>
      </c>
      <c r="G18" s="2">
        <v>207.68</v>
      </c>
      <c r="H18" s="2">
        <v>1500.55</v>
      </c>
      <c r="I18" s="2">
        <v>660.9399999999988</v>
      </c>
      <c r="J18" s="2">
        <v>24.2</v>
      </c>
      <c r="K18" s="2">
        <v>20.420000000000002</v>
      </c>
      <c r="L18" s="2">
        <v>144.6</v>
      </c>
      <c r="M18" s="2">
        <v>0.02</v>
      </c>
      <c r="N18" s="2">
        <f t="shared" si="0"/>
        <v>3309.1899999999987</v>
      </c>
      <c r="O18" s="26">
        <f t="shared" si="1"/>
        <v>6.5286386389960788E-2</v>
      </c>
    </row>
    <row r="19" spans="1:15" ht="20.100000000000001" customHeight="1" x14ac:dyDescent="0.2">
      <c r="A19" s="6" t="s">
        <v>21</v>
      </c>
      <c r="B19" s="2">
        <v>1.06</v>
      </c>
      <c r="C19" s="2">
        <v>12</v>
      </c>
      <c r="D19" s="2">
        <v>37.15</v>
      </c>
      <c r="E19" s="2">
        <v>9.8800000000000008</v>
      </c>
      <c r="F19" s="2">
        <v>15.1</v>
      </c>
      <c r="G19" s="2">
        <v>3.81</v>
      </c>
      <c r="H19" s="2">
        <v>6.43</v>
      </c>
      <c r="I19" s="2">
        <v>0.01</v>
      </c>
      <c r="J19" s="2"/>
      <c r="K19" s="2"/>
      <c r="L19" s="2"/>
      <c r="M19" s="2"/>
      <c r="N19" s="2">
        <f t="shared" si="0"/>
        <v>85.440000000000012</v>
      </c>
      <c r="O19" s="26">
        <f t="shared" si="1"/>
        <v>1.685629671659304E-3</v>
      </c>
    </row>
    <row r="20" spans="1:15" ht="20.100000000000001" customHeight="1" x14ac:dyDescent="0.2">
      <c r="A20" s="6" t="s">
        <v>22</v>
      </c>
      <c r="B20" s="2">
        <v>0.12</v>
      </c>
      <c r="C20" s="2">
        <v>0.01</v>
      </c>
      <c r="D20" s="2">
        <v>100</v>
      </c>
      <c r="E20" s="2"/>
      <c r="F20" s="2">
        <v>1.5</v>
      </c>
      <c r="G20" s="2"/>
      <c r="H20" s="2">
        <v>23.2</v>
      </c>
      <c r="I20" s="2">
        <v>3.5</v>
      </c>
      <c r="J20" s="2"/>
      <c r="K20" s="2"/>
      <c r="L20" s="2"/>
      <c r="M20" s="2"/>
      <c r="N20" s="2">
        <f t="shared" si="0"/>
        <v>128.32999999999998</v>
      </c>
      <c r="O20" s="26">
        <f t="shared" si="1"/>
        <v>2.5317984054779781E-3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>
        <v>2.5</v>
      </c>
      <c r="G21" s="28"/>
      <c r="H21" s="28"/>
      <c r="I21" s="28"/>
      <c r="J21" s="28"/>
      <c r="K21" s="28"/>
      <c r="L21" s="28"/>
      <c r="M21" s="28"/>
      <c r="N21" s="28">
        <f t="shared" si="0"/>
        <v>2.5</v>
      </c>
      <c r="O21" s="31">
        <f t="shared" si="1"/>
        <v>4.9322029250330754E-5</v>
      </c>
    </row>
    <row r="22" spans="1:15" ht="15" x14ac:dyDescent="0.25">
      <c r="A22" s="50" t="s">
        <v>0</v>
      </c>
      <c r="B22" s="51">
        <f t="shared" ref="B22:N22" si="2">SUM(B10:B21)</f>
        <v>178.52999999999997</v>
      </c>
      <c r="C22" s="51">
        <f t="shared" si="2"/>
        <v>1886.0199999999998</v>
      </c>
      <c r="D22" s="51">
        <f t="shared" si="2"/>
        <v>15437.589999999998</v>
      </c>
      <c r="E22" s="51">
        <f t="shared" si="2"/>
        <v>4818.8100000000059</v>
      </c>
      <c r="F22" s="51">
        <f t="shared" si="2"/>
        <v>7168.3600000000006</v>
      </c>
      <c r="G22" s="51">
        <f t="shared" si="2"/>
        <v>2518.83</v>
      </c>
      <c r="H22" s="51">
        <f t="shared" si="2"/>
        <v>10688.910000000029</v>
      </c>
      <c r="I22" s="51">
        <f t="shared" si="2"/>
        <v>6667.6500000000115</v>
      </c>
      <c r="J22" s="51">
        <f>SUM(J10:J21)</f>
        <v>313.31</v>
      </c>
      <c r="K22" s="51">
        <f t="shared" si="2"/>
        <v>290.73</v>
      </c>
      <c r="L22" s="51">
        <f t="shared" si="2"/>
        <v>705.01</v>
      </c>
      <c r="M22" s="51">
        <f t="shared" si="2"/>
        <v>13.54</v>
      </c>
      <c r="N22" s="51">
        <f t="shared" si="2"/>
        <v>50687.290000000052</v>
      </c>
      <c r="O22" s="52">
        <f>SUM(O10:O21)</f>
        <v>0.99999999999999989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J10" sqref="J10"/>
    </sheetView>
  </sheetViews>
  <sheetFormatPr baseColWidth="10" defaultRowHeight="12.75" x14ac:dyDescent="0.2"/>
  <cols>
    <col min="1" max="1" width="13" bestFit="1" customWidth="1"/>
    <col min="2" max="2" width="6.5703125" bestFit="1" customWidth="1"/>
    <col min="3" max="9" width="8.140625" bestFit="1" customWidth="1"/>
    <col min="10" max="11" width="6.5703125" bestFit="1" customWidth="1"/>
    <col min="12" max="12" width="7.140625" bestFit="1" customWidth="1"/>
    <col min="13" max="13" width="8.140625" bestFit="1" customWidth="1"/>
    <col min="14" max="14" width="11.710937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47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>
        <v>0.04</v>
      </c>
      <c r="D10" s="22"/>
      <c r="E10" s="22">
        <v>58.25</v>
      </c>
      <c r="F10" s="22"/>
      <c r="G10" s="22"/>
      <c r="H10" s="22">
        <v>2</v>
      </c>
      <c r="I10" s="22"/>
      <c r="J10" s="22"/>
      <c r="K10" s="22"/>
      <c r="L10" s="22"/>
      <c r="M10" s="22"/>
      <c r="N10" s="22">
        <f t="shared" ref="N10:N21" si="0">SUM(B10:M10)</f>
        <v>60.29</v>
      </c>
      <c r="O10" s="25">
        <f>+N10/$N$22</f>
        <v>1.4358956771418701E-3</v>
      </c>
    </row>
    <row r="11" spans="1:15" ht="20.100000000000001" customHeight="1" x14ac:dyDescent="0.2">
      <c r="A11" s="6" t="s">
        <v>13</v>
      </c>
      <c r="B11" s="2"/>
      <c r="C11" s="2"/>
      <c r="D11" s="2">
        <v>20</v>
      </c>
      <c r="E11" s="2"/>
      <c r="F11" s="2"/>
      <c r="G11" s="2">
        <v>1.5</v>
      </c>
      <c r="H11" s="2"/>
      <c r="I11" s="2"/>
      <c r="J11" s="2"/>
      <c r="K11" s="2"/>
      <c r="L11" s="2"/>
      <c r="M11" s="2"/>
      <c r="N11" s="2">
        <f t="shared" si="0"/>
        <v>21.5</v>
      </c>
      <c r="O11" s="26">
        <f t="shared" ref="O11:O21" si="1">+N11/$N$22</f>
        <v>5.1205435492702284E-4</v>
      </c>
    </row>
    <row r="12" spans="1:15" ht="20.100000000000001" customHeight="1" x14ac:dyDescent="0.2">
      <c r="A12" s="6" t="s">
        <v>14</v>
      </c>
      <c r="B12" s="2"/>
      <c r="C12" s="2"/>
      <c r="D12" s="2"/>
      <c r="E12" s="2">
        <v>1</v>
      </c>
      <c r="F12" s="2"/>
      <c r="G12" s="2"/>
      <c r="H12" s="2">
        <v>1.07</v>
      </c>
      <c r="I12" s="2"/>
      <c r="J12" s="2"/>
      <c r="K12" s="2"/>
      <c r="L12" s="2"/>
      <c r="M12" s="2"/>
      <c r="N12" s="2">
        <f t="shared" si="0"/>
        <v>2.0700000000000003</v>
      </c>
      <c r="O12" s="26">
        <f t="shared" si="1"/>
        <v>4.9300116962741276E-5</v>
      </c>
    </row>
    <row r="13" spans="1:15" ht="20.100000000000001" customHeight="1" x14ac:dyDescent="0.2">
      <c r="A13" s="6" t="s">
        <v>15</v>
      </c>
      <c r="B13" s="2">
        <v>102.7</v>
      </c>
      <c r="C13" s="2">
        <v>0.03</v>
      </c>
      <c r="D13" s="2">
        <v>12.13</v>
      </c>
      <c r="E13" s="2">
        <v>3</v>
      </c>
      <c r="F13" s="2"/>
      <c r="G13" s="2">
        <v>9</v>
      </c>
      <c r="H13" s="2">
        <v>6.72</v>
      </c>
      <c r="I13" s="2">
        <v>0.51</v>
      </c>
      <c r="J13" s="2">
        <v>1</v>
      </c>
      <c r="K13" s="2">
        <v>0.7</v>
      </c>
      <c r="L13" s="2"/>
      <c r="M13" s="2">
        <v>20.02</v>
      </c>
      <c r="N13" s="2">
        <f t="shared" si="0"/>
        <v>155.81</v>
      </c>
      <c r="O13" s="26">
        <f t="shared" si="1"/>
        <v>3.7108460019153224E-3</v>
      </c>
    </row>
    <row r="14" spans="1:15" ht="20.100000000000001" customHeight="1" x14ac:dyDescent="0.2">
      <c r="A14" s="6" t="s">
        <v>16</v>
      </c>
      <c r="B14" s="2">
        <v>4.3899999999999997</v>
      </c>
      <c r="C14" s="2">
        <v>207.19</v>
      </c>
      <c r="D14" s="2">
        <v>1209.21</v>
      </c>
      <c r="E14" s="2">
        <v>117.77</v>
      </c>
      <c r="F14" s="2">
        <v>172.7</v>
      </c>
      <c r="G14" s="2">
        <v>6.47</v>
      </c>
      <c r="H14" s="2">
        <v>25.04</v>
      </c>
      <c r="I14" s="2">
        <v>8.49</v>
      </c>
      <c r="J14" s="2"/>
      <c r="K14" s="2">
        <v>0.75</v>
      </c>
      <c r="L14" s="2"/>
      <c r="M14" s="2">
        <v>1.51</v>
      </c>
      <c r="N14" s="2">
        <f t="shared" si="0"/>
        <v>1753.52</v>
      </c>
      <c r="O14" s="26">
        <f t="shared" si="1"/>
        <v>4.1762676858215497E-2</v>
      </c>
    </row>
    <row r="15" spans="1:15" ht="20.100000000000001" customHeight="1" x14ac:dyDescent="0.2">
      <c r="A15" s="6" t="s">
        <v>17</v>
      </c>
      <c r="B15" s="2">
        <v>0.03</v>
      </c>
      <c r="C15" s="2">
        <v>1215.7</v>
      </c>
      <c r="D15" s="2">
        <v>377.85</v>
      </c>
      <c r="E15" s="2">
        <v>443.93</v>
      </c>
      <c r="F15" s="2">
        <v>245.06</v>
      </c>
      <c r="G15" s="2">
        <v>317.93</v>
      </c>
      <c r="H15" s="2">
        <v>132.83000000000001</v>
      </c>
      <c r="I15" s="2">
        <v>69.450000000000102</v>
      </c>
      <c r="J15" s="2">
        <v>15.73</v>
      </c>
      <c r="K15" s="2">
        <v>37.51</v>
      </c>
      <c r="L15" s="2">
        <v>31.1</v>
      </c>
      <c r="M15" s="2">
        <v>8.82</v>
      </c>
      <c r="N15" s="2">
        <f t="shared" si="0"/>
        <v>2895.9400000000005</v>
      </c>
      <c r="O15" s="26">
        <f t="shared" si="1"/>
        <v>6.8971101795691298E-2</v>
      </c>
    </row>
    <row r="16" spans="1:15" ht="20.100000000000001" customHeight="1" x14ac:dyDescent="0.2">
      <c r="A16" s="6" t="s">
        <v>18</v>
      </c>
      <c r="B16" s="2">
        <v>2.6</v>
      </c>
      <c r="C16" s="2">
        <v>616.5</v>
      </c>
      <c r="D16" s="2">
        <v>6466.63</v>
      </c>
      <c r="E16" s="2">
        <v>4712.6099999999997</v>
      </c>
      <c r="F16" s="2">
        <v>4764.38</v>
      </c>
      <c r="G16" s="2">
        <v>785.59</v>
      </c>
      <c r="H16" s="2">
        <v>1011.21</v>
      </c>
      <c r="I16" s="2">
        <v>801.94999999999868</v>
      </c>
      <c r="J16" s="2">
        <v>13.7</v>
      </c>
      <c r="K16" s="2">
        <v>56.96</v>
      </c>
      <c r="L16" s="2">
        <v>10.039999999999999</v>
      </c>
      <c r="M16" s="2">
        <v>7.88</v>
      </c>
      <c r="N16" s="2">
        <f t="shared" si="0"/>
        <v>19250.05</v>
      </c>
      <c r="O16" s="26">
        <f t="shared" si="1"/>
        <v>0.45846846209595055</v>
      </c>
    </row>
    <row r="17" spans="1:15" ht="20.100000000000001" customHeight="1" x14ac:dyDescent="0.2">
      <c r="A17" s="6" t="s">
        <v>19</v>
      </c>
      <c r="B17" s="2">
        <v>2.2200000000000002</v>
      </c>
      <c r="C17" s="2">
        <v>74.7</v>
      </c>
      <c r="D17" s="2">
        <v>1155.01</v>
      </c>
      <c r="E17" s="2">
        <v>575.07000000000005</v>
      </c>
      <c r="F17" s="2">
        <v>2824.84</v>
      </c>
      <c r="G17" s="2">
        <v>1419.21</v>
      </c>
      <c r="H17" s="2">
        <v>1382.8399999999922</v>
      </c>
      <c r="I17" s="2">
        <v>1175.52</v>
      </c>
      <c r="J17" s="2">
        <v>59.2</v>
      </c>
      <c r="K17" s="2">
        <v>37.79</v>
      </c>
      <c r="L17" s="2">
        <v>4.0599999999999996</v>
      </c>
      <c r="M17" s="2">
        <v>72.010000000000005</v>
      </c>
      <c r="N17" s="2">
        <f t="shared" si="0"/>
        <v>8782.4699999999939</v>
      </c>
      <c r="O17" s="26">
        <f t="shared" si="1"/>
        <v>0.20916753537283383</v>
      </c>
    </row>
    <row r="18" spans="1:15" ht="20.100000000000001" customHeight="1" x14ac:dyDescent="0.2">
      <c r="A18" s="6" t="s">
        <v>20</v>
      </c>
      <c r="B18" s="2">
        <v>1.02</v>
      </c>
      <c r="C18" s="2"/>
      <c r="D18" s="2">
        <v>213.03</v>
      </c>
      <c r="E18" s="2">
        <v>208</v>
      </c>
      <c r="F18" s="2">
        <v>659.8</v>
      </c>
      <c r="G18" s="2">
        <v>637.96</v>
      </c>
      <c r="H18" s="2">
        <v>1218.2399999999939</v>
      </c>
      <c r="I18" s="2">
        <v>2531.98</v>
      </c>
      <c r="J18" s="2">
        <v>27.5</v>
      </c>
      <c r="K18" s="2">
        <v>25.56</v>
      </c>
      <c r="L18" s="2">
        <v>7.1</v>
      </c>
      <c r="M18" s="2">
        <v>0.02</v>
      </c>
      <c r="N18" s="2">
        <f t="shared" si="0"/>
        <v>5530.2099999999946</v>
      </c>
      <c r="O18" s="26">
        <f t="shared" si="1"/>
        <v>0.1317101448446962</v>
      </c>
    </row>
    <row r="19" spans="1:15" ht="20.100000000000001" customHeight="1" x14ac:dyDescent="0.2">
      <c r="A19" s="6" t="s">
        <v>21</v>
      </c>
      <c r="B19" s="2">
        <v>0.03</v>
      </c>
      <c r="C19" s="2"/>
      <c r="D19" s="2">
        <v>518.38</v>
      </c>
      <c r="E19" s="2">
        <v>58.45</v>
      </c>
      <c r="F19" s="2">
        <v>715</v>
      </c>
      <c r="G19" s="2">
        <v>962.28</v>
      </c>
      <c r="H19" s="2">
        <v>466.21999999999935</v>
      </c>
      <c r="I19" s="2">
        <v>258.88</v>
      </c>
      <c r="J19" s="2"/>
      <c r="K19" s="2">
        <v>15.9</v>
      </c>
      <c r="L19" s="2"/>
      <c r="M19" s="2"/>
      <c r="N19" s="2">
        <f t="shared" si="0"/>
        <v>2995.14</v>
      </c>
      <c r="O19" s="26">
        <f t="shared" si="1"/>
        <v>7.1333696772842944E-2</v>
      </c>
    </row>
    <row r="20" spans="1:15" ht="20.100000000000001" customHeight="1" x14ac:dyDescent="0.2">
      <c r="A20" s="6" t="s">
        <v>22</v>
      </c>
      <c r="B20" s="2">
        <v>0.01</v>
      </c>
      <c r="C20" s="2">
        <v>145</v>
      </c>
      <c r="D20" s="2">
        <v>3.58</v>
      </c>
      <c r="E20" s="2">
        <v>3.5</v>
      </c>
      <c r="F20" s="2">
        <v>1.2</v>
      </c>
      <c r="G20" s="2">
        <v>82.31</v>
      </c>
      <c r="H20" s="2">
        <v>294.87</v>
      </c>
      <c r="I20" s="2">
        <v>9.4499999999999993</v>
      </c>
      <c r="J20" s="2"/>
      <c r="K20" s="2">
        <v>0.8</v>
      </c>
      <c r="L20" s="2"/>
      <c r="M20" s="2"/>
      <c r="N20" s="2">
        <f t="shared" si="0"/>
        <v>540.72</v>
      </c>
      <c r="O20" s="26">
        <f t="shared" si="1"/>
        <v>1.2878047944006503E-2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>
        <v>0.01</v>
      </c>
      <c r="I21" s="28"/>
      <c r="J21" s="28"/>
      <c r="K21" s="28"/>
      <c r="L21" s="28"/>
      <c r="M21" s="28"/>
      <c r="N21" s="28">
        <f t="shared" si="0"/>
        <v>0.01</v>
      </c>
      <c r="O21" s="31">
        <f t="shared" si="1"/>
        <v>2.3816481624512692E-7</v>
      </c>
    </row>
    <row r="22" spans="1:15" ht="15" x14ac:dyDescent="0.25">
      <c r="A22" s="50" t="s">
        <v>0</v>
      </c>
      <c r="B22" s="51">
        <f t="shared" ref="B22:N22" si="2">SUM(B10:B21)</f>
        <v>113</v>
      </c>
      <c r="C22" s="51">
        <f t="shared" si="2"/>
        <v>2259.16</v>
      </c>
      <c r="D22" s="51">
        <f t="shared" si="2"/>
        <v>9975.82</v>
      </c>
      <c r="E22" s="51">
        <f t="shared" si="2"/>
        <v>6181.579999999999</v>
      </c>
      <c r="F22" s="51">
        <f t="shared" si="2"/>
        <v>9382.9800000000014</v>
      </c>
      <c r="G22" s="51">
        <f t="shared" si="2"/>
        <v>4222.25</v>
      </c>
      <c r="H22" s="51">
        <f t="shared" si="2"/>
        <v>4541.0499999999856</v>
      </c>
      <c r="I22" s="51">
        <f t="shared" si="2"/>
        <v>4856.2299999999987</v>
      </c>
      <c r="J22" s="51">
        <f>SUM(J10:J21)</f>
        <v>117.13</v>
      </c>
      <c r="K22" s="51">
        <f t="shared" si="2"/>
        <v>175.97000000000003</v>
      </c>
      <c r="L22" s="51">
        <f t="shared" si="2"/>
        <v>52.300000000000004</v>
      </c>
      <c r="M22" s="51">
        <f t="shared" si="2"/>
        <v>110.26</v>
      </c>
      <c r="N22" s="51">
        <f t="shared" si="2"/>
        <v>41987.729999999989</v>
      </c>
      <c r="O22" s="52">
        <f>SUM(O10:O21)</f>
        <v>1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.85546875" customWidth="1"/>
    <col min="2" max="2" width="5.5703125" bestFit="1" customWidth="1"/>
    <col min="3" max="7" width="8.140625" bestFit="1" customWidth="1"/>
    <col min="8" max="9" width="9.140625" bestFit="1" customWidth="1"/>
    <col min="10" max="11" width="8.140625" bestFit="1" customWidth="1"/>
    <col min="12" max="12" width="7.140625" bestFit="1" customWidth="1"/>
    <col min="13" max="13" width="6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46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SUM(B11:M11)</f>
        <v>0</v>
      </c>
      <c r="O11" s="26">
        <f>+N11/$N$22</f>
        <v>0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2">
        <v>1</v>
      </c>
      <c r="C13" s="2">
        <v>0.06</v>
      </c>
      <c r="D13" s="2">
        <v>29.86</v>
      </c>
      <c r="E13" s="2">
        <v>3.5</v>
      </c>
      <c r="F13" s="2">
        <v>114</v>
      </c>
      <c r="G13" s="2">
        <v>31.69</v>
      </c>
      <c r="H13" s="2">
        <v>44.55</v>
      </c>
      <c r="I13" s="2">
        <v>22.99</v>
      </c>
      <c r="J13" s="2">
        <v>6.2</v>
      </c>
      <c r="K13" s="2">
        <v>1.65</v>
      </c>
      <c r="L13" s="2">
        <v>30.91</v>
      </c>
      <c r="M13" s="2">
        <v>17.11</v>
      </c>
      <c r="N13" s="2">
        <f t="shared" ref="N13:N22" si="0">SUM(B13:M13)</f>
        <v>303.52000000000004</v>
      </c>
      <c r="O13" s="26">
        <f>+N13/$N$22</f>
        <v>3.3698590137233708E-3</v>
      </c>
    </row>
    <row r="14" spans="1:15" ht="20.100000000000001" customHeight="1" x14ac:dyDescent="0.2">
      <c r="A14" s="6" t="s">
        <v>16</v>
      </c>
      <c r="B14" s="2">
        <v>0.04</v>
      </c>
      <c r="C14" s="2">
        <v>15</v>
      </c>
      <c r="D14" s="2">
        <v>1048.6099999999999</v>
      </c>
      <c r="E14" s="2">
        <v>568.17999999999995</v>
      </c>
      <c r="F14" s="2">
        <v>62.98</v>
      </c>
      <c r="G14" s="2">
        <v>30.54</v>
      </c>
      <c r="H14" s="2">
        <v>41.18</v>
      </c>
      <c r="I14" s="2">
        <v>44.99</v>
      </c>
      <c r="J14" s="2">
        <v>0.05</v>
      </c>
      <c r="K14" s="2">
        <v>10.1</v>
      </c>
      <c r="L14" s="2">
        <v>34.340000000000003</v>
      </c>
      <c r="M14" s="2">
        <v>0.24</v>
      </c>
      <c r="N14" s="2">
        <f t="shared" si="0"/>
        <v>1856.2499999999998</v>
      </c>
      <c r="O14" s="26">
        <f t="shared" ref="O14:O21" si="1">+N14/$N$22</f>
        <v>2.060918817285189E-2</v>
      </c>
    </row>
    <row r="15" spans="1:15" ht="20.100000000000001" customHeight="1" x14ac:dyDescent="0.2">
      <c r="A15" s="6" t="s">
        <v>17</v>
      </c>
      <c r="B15" s="2">
        <v>1.1000000000000001</v>
      </c>
      <c r="C15" s="2">
        <v>160</v>
      </c>
      <c r="D15" s="2">
        <v>734.43999999999915</v>
      </c>
      <c r="E15" s="2">
        <v>370.11</v>
      </c>
      <c r="F15" s="2">
        <v>1131.26</v>
      </c>
      <c r="G15" s="2">
        <v>1991.86</v>
      </c>
      <c r="H15" s="2">
        <v>1705.5899999999945</v>
      </c>
      <c r="I15" s="2">
        <v>3580.04</v>
      </c>
      <c r="J15" s="2">
        <v>33.47</v>
      </c>
      <c r="K15" s="2">
        <v>157.11000000000001</v>
      </c>
      <c r="L15" s="2">
        <v>39</v>
      </c>
      <c r="M15" s="2">
        <v>0.11</v>
      </c>
      <c r="N15" s="2">
        <f t="shared" si="0"/>
        <v>9904.0899999999947</v>
      </c>
      <c r="O15" s="26">
        <f t="shared" si="1"/>
        <v>0.10996107986039627</v>
      </c>
    </row>
    <row r="16" spans="1:15" ht="20.100000000000001" customHeight="1" x14ac:dyDescent="0.2">
      <c r="A16" s="6" t="s">
        <v>18</v>
      </c>
      <c r="B16" s="2">
        <v>1.5</v>
      </c>
      <c r="C16" s="2">
        <v>2061.0100000000002</v>
      </c>
      <c r="D16" s="2">
        <v>2758.33</v>
      </c>
      <c r="E16" s="2">
        <v>454.61</v>
      </c>
      <c r="F16" s="2">
        <v>558.54999999999995</v>
      </c>
      <c r="G16" s="2">
        <v>226.48</v>
      </c>
      <c r="H16" s="2">
        <v>2030.8699999999935</v>
      </c>
      <c r="I16" s="2">
        <v>22043.699999999906</v>
      </c>
      <c r="J16" s="2">
        <v>352.21</v>
      </c>
      <c r="K16" s="2">
        <v>186.62</v>
      </c>
      <c r="L16" s="2">
        <v>22.23</v>
      </c>
      <c r="M16" s="2">
        <v>89.13</v>
      </c>
      <c r="N16" s="2">
        <f t="shared" si="0"/>
        <v>30785.2399999999</v>
      </c>
      <c r="O16" s="26">
        <f t="shared" si="1"/>
        <v>0.3417959887441912</v>
      </c>
    </row>
    <row r="17" spans="1:15" ht="20.100000000000001" customHeight="1" x14ac:dyDescent="0.2">
      <c r="A17" s="6" t="s">
        <v>19</v>
      </c>
      <c r="B17" s="2">
        <v>6.1</v>
      </c>
      <c r="C17" s="2">
        <v>3</v>
      </c>
      <c r="D17" s="2">
        <v>209.96</v>
      </c>
      <c r="E17" s="2">
        <v>194.37</v>
      </c>
      <c r="F17" s="2">
        <v>1457.83</v>
      </c>
      <c r="G17" s="2">
        <v>420.2</v>
      </c>
      <c r="H17" s="2">
        <v>29285.03999999983</v>
      </c>
      <c r="I17" s="2">
        <v>8083.6300000000165</v>
      </c>
      <c r="J17" s="2">
        <v>2157.42</v>
      </c>
      <c r="K17" s="2">
        <v>3830.94</v>
      </c>
      <c r="L17" s="2">
        <v>227.19</v>
      </c>
      <c r="M17" s="2">
        <v>33.17</v>
      </c>
      <c r="N17" s="2">
        <f t="shared" si="0"/>
        <v>45908.849999999846</v>
      </c>
      <c r="O17" s="26">
        <f t="shared" si="1"/>
        <v>0.50970727458544285</v>
      </c>
    </row>
    <row r="18" spans="1:15" ht="20.100000000000001" customHeight="1" x14ac:dyDescent="0.2">
      <c r="A18" s="6" t="s">
        <v>20</v>
      </c>
      <c r="B18" s="2">
        <v>3</v>
      </c>
      <c r="C18" s="2">
        <v>80</v>
      </c>
      <c r="D18" s="2">
        <v>233.87</v>
      </c>
      <c r="E18" s="2">
        <v>76</v>
      </c>
      <c r="F18" s="2">
        <v>126.75</v>
      </c>
      <c r="G18" s="2">
        <v>199.82</v>
      </c>
      <c r="H18" s="2">
        <v>95.130000000000109</v>
      </c>
      <c r="I18" s="2">
        <v>80.900000000000077</v>
      </c>
      <c r="J18" s="2">
        <v>5.77</v>
      </c>
      <c r="K18" s="2">
        <v>2.98</v>
      </c>
      <c r="L18" s="2"/>
      <c r="M18" s="2">
        <v>0.39</v>
      </c>
      <c r="N18" s="2">
        <f t="shared" si="0"/>
        <v>904.61000000000024</v>
      </c>
      <c r="O18" s="26">
        <f t="shared" si="1"/>
        <v>1.0043516613087437E-2</v>
      </c>
    </row>
    <row r="19" spans="1:15" ht="20.100000000000001" customHeight="1" x14ac:dyDescent="0.2">
      <c r="A19" s="6" t="s">
        <v>21</v>
      </c>
      <c r="B19" s="2"/>
      <c r="C19" s="2"/>
      <c r="D19" s="2">
        <v>192.06</v>
      </c>
      <c r="E19" s="2">
        <v>86.55</v>
      </c>
      <c r="F19" s="2">
        <v>52.85</v>
      </c>
      <c r="G19" s="2">
        <v>15.23</v>
      </c>
      <c r="H19" s="2">
        <v>17.63</v>
      </c>
      <c r="I19" s="2">
        <v>27.64</v>
      </c>
      <c r="J19" s="2"/>
      <c r="K19" s="2"/>
      <c r="L19" s="2"/>
      <c r="M19" s="2">
        <v>1</v>
      </c>
      <c r="N19" s="2">
        <f t="shared" si="0"/>
        <v>392.96000000000004</v>
      </c>
      <c r="O19" s="26">
        <f t="shared" si="1"/>
        <v>4.3628749276249856E-3</v>
      </c>
    </row>
    <row r="20" spans="1:15" ht="19.5" customHeight="1" x14ac:dyDescent="0.2">
      <c r="A20" s="6" t="s">
        <v>22</v>
      </c>
      <c r="B20" s="2"/>
      <c r="C20" s="2">
        <v>5</v>
      </c>
      <c r="D20" s="2"/>
      <c r="E20" s="2">
        <v>1.52</v>
      </c>
      <c r="F20" s="2">
        <v>7</v>
      </c>
      <c r="G20" s="2"/>
      <c r="H20" s="2"/>
      <c r="I20" s="2">
        <v>0.01</v>
      </c>
      <c r="J20" s="2"/>
      <c r="K20" s="2"/>
      <c r="L20" s="2"/>
      <c r="M20" s="2"/>
      <c r="N20" s="2">
        <f t="shared" si="0"/>
        <v>13.53</v>
      </c>
      <c r="O20" s="26">
        <f t="shared" si="1"/>
        <v>1.5021808268212043E-4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</v>
      </c>
      <c r="O21" s="31">
        <f t="shared" si="1"/>
        <v>0</v>
      </c>
    </row>
    <row r="22" spans="1:15" ht="15" x14ac:dyDescent="0.25">
      <c r="A22" s="50" t="s">
        <v>0</v>
      </c>
      <c r="B22" s="51">
        <f t="shared" ref="B22:M22" si="2">SUM(B13:B20)</f>
        <v>12.74</v>
      </c>
      <c r="C22" s="51">
        <f t="shared" si="2"/>
        <v>2324.0700000000002</v>
      </c>
      <c r="D22" s="51">
        <f t="shared" si="2"/>
        <v>5207.1299999999992</v>
      </c>
      <c r="E22" s="51">
        <f t="shared" si="2"/>
        <v>1754.84</v>
      </c>
      <c r="F22" s="51">
        <f t="shared" si="2"/>
        <v>3511.22</v>
      </c>
      <c r="G22" s="51">
        <f t="shared" si="2"/>
        <v>2915.8199999999997</v>
      </c>
      <c r="H22" s="51">
        <f t="shared" si="2"/>
        <v>33219.989999999816</v>
      </c>
      <c r="I22" s="51">
        <f t="shared" si="2"/>
        <v>33883.899999999929</v>
      </c>
      <c r="J22" s="51">
        <f>SUM(J13:J20)</f>
        <v>2555.12</v>
      </c>
      <c r="K22" s="51">
        <f t="shared" si="2"/>
        <v>4189.3999999999996</v>
      </c>
      <c r="L22" s="51">
        <f t="shared" si="2"/>
        <v>353.67</v>
      </c>
      <c r="M22" s="51">
        <f t="shared" si="2"/>
        <v>141.14999999999998</v>
      </c>
      <c r="N22" s="51">
        <f t="shared" si="0"/>
        <v>90069.049999999726</v>
      </c>
      <c r="O22" s="52">
        <f>SUM(O13:O20)</f>
        <v>1.0000000000000002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M10" sqref="M10"/>
    </sheetView>
  </sheetViews>
  <sheetFormatPr baseColWidth="10" defaultRowHeight="12.75" x14ac:dyDescent="0.2"/>
  <cols>
    <col min="1" max="1" width="14" customWidth="1"/>
    <col min="2" max="3" width="5.5703125" bestFit="1" customWidth="1"/>
    <col min="4" max="5" width="8.140625" bestFit="1" customWidth="1"/>
    <col min="6" max="7" width="6.5703125" bestFit="1" customWidth="1"/>
    <col min="8" max="9" width="8.140625" bestFit="1" customWidth="1"/>
    <col min="10" max="10" width="5.5703125" bestFit="1" customWidth="1"/>
    <col min="11" max="11" width="6.5703125" bestFit="1" customWidth="1"/>
    <col min="12" max="13" width="5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45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SUM(B11:M11)</f>
        <v>0</v>
      </c>
      <c r="O11" s="26">
        <f>+N11/$N$22</f>
        <v>0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2">
        <v>5</v>
      </c>
      <c r="C13" s="2">
        <v>19.37</v>
      </c>
      <c r="D13" s="2"/>
      <c r="E13" s="2"/>
      <c r="F13" s="2">
        <v>10</v>
      </c>
      <c r="G13" s="2">
        <v>5.01</v>
      </c>
      <c r="H13" s="2">
        <v>5.88</v>
      </c>
      <c r="I13" s="2">
        <v>0.88</v>
      </c>
      <c r="J13" s="2"/>
      <c r="K13" s="2">
        <v>7.25</v>
      </c>
      <c r="L13" s="2"/>
      <c r="M13" s="2">
        <v>1.5</v>
      </c>
      <c r="N13" s="2">
        <f t="shared" ref="N13:N22" si="0">SUM(B13:M13)</f>
        <v>54.890000000000008</v>
      </c>
      <c r="O13" s="26">
        <f>+N13/$N$22</f>
        <v>5.0263174281078233E-3</v>
      </c>
    </row>
    <row r="14" spans="1:15" ht="20.100000000000001" customHeight="1" x14ac:dyDescent="0.2">
      <c r="A14" s="6" t="s">
        <v>16</v>
      </c>
      <c r="B14" s="2">
        <v>2.5</v>
      </c>
      <c r="C14" s="2">
        <v>0.27</v>
      </c>
      <c r="D14" s="2">
        <v>43.6</v>
      </c>
      <c r="E14" s="2">
        <v>145.86000000000001</v>
      </c>
      <c r="F14" s="2">
        <v>27.1</v>
      </c>
      <c r="G14" s="2">
        <v>42.57</v>
      </c>
      <c r="H14" s="2">
        <v>42.96</v>
      </c>
      <c r="I14" s="2">
        <v>38.700000000000003</v>
      </c>
      <c r="J14" s="2"/>
      <c r="K14" s="2">
        <v>0.4</v>
      </c>
      <c r="L14" s="2">
        <v>84.5</v>
      </c>
      <c r="M14" s="2">
        <v>0.02</v>
      </c>
      <c r="N14" s="2">
        <f t="shared" si="0"/>
        <v>428.47999999999996</v>
      </c>
      <c r="O14" s="26">
        <f t="shared" ref="O14:O21" si="1">+N14/$N$22</f>
        <v>3.923622684634067E-2</v>
      </c>
    </row>
    <row r="15" spans="1:15" ht="20.100000000000001" customHeight="1" x14ac:dyDescent="0.2">
      <c r="A15" s="6" t="s">
        <v>17</v>
      </c>
      <c r="B15" s="2"/>
      <c r="C15" s="2">
        <v>21.25</v>
      </c>
      <c r="D15" s="2">
        <v>477.28</v>
      </c>
      <c r="E15" s="2">
        <v>347.67</v>
      </c>
      <c r="F15" s="2">
        <v>255.1</v>
      </c>
      <c r="G15" s="2">
        <v>167.87</v>
      </c>
      <c r="H15" s="2">
        <v>228.56</v>
      </c>
      <c r="I15" s="2">
        <v>103.27</v>
      </c>
      <c r="J15" s="2">
        <v>5.8</v>
      </c>
      <c r="K15" s="2">
        <v>29.2</v>
      </c>
      <c r="L15" s="2"/>
      <c r="M15" s="2">
        <v>0.02</v>
      </c>
      <c r="N15" s="2">
        <f t="shared" si="0"/>
        <v>1636.02</v>
      </c>
      <c r="O15" s="26">
        <f t="shared" si="1"/>
        <v>0.1498115474354702</v>
      </c>
    </row>
    <row r="16" spans="1:15" ht="20.100000000000001" customHeight="1" x14ac:dyDescent="0.2">
      <c r="A16" s="6" t="s">
        <v>18</v>
      </c>
      <c r="B16" s="2">
        <v>2.2999999999999998</v>
      </c>
      <c r="C16" s="2">
        <v>23.9</v>
      </c>
      <c r="D16" s="2">
        <v>840.89999999999804</v>
      </c>
      <c r="E16" s="2">
        <v>647.96</v>
      </c>
      <c r="F16" s="2">
        <v>140.4</v>
      </c>
      <c r="G16" s="2">
        <v>199.99</v>
      </c>
      <c r="H16" s="2">
        <v>229.7</v>
      </c>
      <c r="I16" s="2">
        <v>685.91</v>
      </c>
      <c r="J16" s="2">
        <v>6.27</v>
      </c>
      <c r="K16" s="2">
        <v>20.079999999999998</v>
      </c>
      <c r="L16" s="2">
        <v>3</v>
      </c>
      <c r="M16" s="2">
        <v>23.26</v>
      </c>
      <c r="N16" s="2">
        <f t="shared" si="0"/>
        <v>2823.6699999999983</v>
      </c>
      <c r="O16" s="26">
        <f t="shared" si="1"/>
        <v>0.25856552618373485</v>
      </c>
    </row>
    <row r="17" spans="1:15" ht="20.100000000000001" customHeight="1" x14ac:dyDescent="0.2">
      <c r="A17" s="6" t="s">
        <v>19</v>
      </c>
      <c r="B17" s="2">
        <v>0.8</v>
      </c>
      <c r="C17" s="2">
        <v>7.9</v>
      </c>
      <c r="D17" s="2">
        <v>175.07</v>
      </c>
      <c r="E17" s="2">
        <v>178.06</v>
      </c>
      <c r="F17" s="2">
        <v>147.52000000000001</v>
      </c>
      <c r="G17" s="2">
        <v>324.27</v>
      </c>
      <c r="H17" s="2">
        <v>376.25999999999908</v>
      </c>
      <c r="I17" s="2">
        <v>1201.57</v>
      </c>
      <c r="J17" s="2">
        <v>1.22</v>
      </c>
      <c r="K17" s="2">
        <v>25.04</v>
      </c>
      <c r="L17" s="2"/>
      <c r="M17" s="2">
        <v>0.8</v>
      </c>
      <c r="N17" s="2">
        <f t="shared" si="0"/>
        <v>2438.5099999999989</v>
      </c>
      <c r="O17" s="26">
        <f t="shared" si="1"/>
        <v>0.22329614340709053</v>
      </c>
    </row>
    <row r="18" spans="1:15" ht="20.100000000000001" customHeight="1" x14ac:dyDescent="0.2">
      <c r="A18" s="6" t="s">
        <v>20</v>
      </c>
      <c r="B18" s="2"/>
      <c r="C18" s="2">
        <v>12</v>
      </c>
      <c r="D18" s="2">
        <v>609.00999999999885</v>
      </c>
      <c r="E18" s="2">
        <v>432.81</v>
      </c>
      <c r="F18" s="2">
        <v>61.45</v>
      </c>
      <c r="G18" s="2">
        <v>99.62</v>
      </c>
      <c r="H18" s="2">
        <v>668.31999999999914</v>
      </c>
      <c r="I18" s="2">
        <v>1225.72</v>
      </c>
      <c r="J18" s="2">
        <v>0.7</v>
      </c>
      <c r="K18" s="2">
        <v>24.3</v>
      </c>
      <c r="L18" s="2">
        <v>2</v>
      </c>
      <c r="M18" s="2">
        <v>0.5</v>
      </c>
      <c r="N18" s="2">
        <f t="shared" si="0"/>
        <v>3136.4299999999985</v>
      </c>
      <c r="O18" s="26">
        <f t="shared" si="1"/>
        <v>0.28720518803133921</v>
      </c>
    </row>
    <row r="19" spans="1:15" ht="20.100000000000001" customHeight="1" x14ac:dyDescent="0.2">
      <c r="A19" s="6" t="s">
        <v>21</v>
      </c>
      <c r="B19" s="2"/>
      <c r="C19" s="2"/>
      <c r="D19" s="2">
        <v>32.479999999999997</v>
      </c>
      <c r="E19" s="2">
        <v>5.34</v>
      </c>
      <c r="F19" s="2">
        <v>7.8</v>
      </c>
      <c r="G19" s="2">
        <v>30.09</v>
      </c>
      <c r="H19" s="2">
        <v>206.24</v>
      </c>
      <c r="I19" s="2">
        <v>55.98</v>
      </c>
      <c r="J19" s="2"/>
      <c r="K19" s="2">
        <v>3.5</v>
      </c>
      <c r="L19" s="2"/>
      <c r="M19" s="2">
        <v>0.78</v>
      </c>
      <c r="N19" s="2">
        <f t="shared" si="0"/>
        <v>342.21</v>
      </c>
      <c r="O19" s="26">
        <f t="shared" si="1"/>
        <v>3.1336419877441749E-2</v>
      </c>
    </row>
    <row r="20" spans="1:15" ht="20.100000000000001" customHeight="1" x14ac:dyDescent="0.2">
      <c r="A20" s="6" t="s">
        <v>22</v>
      </c>
      <c r="B20" s="2"/>
      <c r="C20" s="2"/>
      <c r="D20" s="2">
        <v>54.7</v>
      </c>
      <c r="E20" s="2">
        <v>2.23</v>
      </c>
      <c r="F20" s="2"/>
      <c r="G20" s="2"/>
      <c r="H20" s="2">
        <v>1.28</v>
      </c>
      <c r="I20" s="2">
        <v>2.1</v>
      </c>
      <c r="J20" s="2"/>
      <c r="K20" s="2"/>
      <c r="L20" s="2"/>
      <c r="M20" s="2"/>
      <c r="N20" s="2">
        <f t="shared" si="0"/>
        <v>60.31</v>
      </c>
      <c r="O20" s="26">
        <f t="shared" si="1"/>
        <v>5.5226307904751824E-3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</v>
      </c>
      <c r="O21" s="31">
        <f t="shared" si="1"/>
        <v>0</v>
      </c>
    </row>
    <row r="22" spans="1:15" ht="15" x14ac:dyDescent="0.25">
      <c r="A22" s="50" t="s">
        <v>0</v>
      </c>
      <c r="B22" s="51">
        <f t="shared" ref="B22:M22" si="2">SUM(B13:B20)</f>
        <v>10.600000000000001</v>
      </c>
      <c r="C22" s="51">
        <f t="shared" si="2"/>
        <v>84.69</v>
      </c>
      <c r="D22" s="51">
        <f t="shared" si="2"/>
        <v>2233.0399999999968</v>
      </c>
      <c r="E22" s="51">
        <f t="shared" si="2"/>
        <v>1759.9299999999998</v>
      </c>
      <c r="F22" s="51">
        <f t="shared" si="2"/>
        <v>649.37</v>
      </c>
      <c r="G22" s="51">
        <f t="shared" si="2"/>
        <v>869.42000000000007</v>
      </c>
      <c r="H22" s="51">
        <f t="shared" si="2"/>
        <v>1759.199999999998</v>
      </c>
      <c r="I22" s="51">
        <f t="shared" si="2"/>
        <v>3314.13</v>
      </c>
      <c r="J22" s="51">
        <f>SUM(J13:J20)</f>
        <v>13.99</v>
      </c>
      <c r="K22" s="51">
        <f t="shared" si="2"/>
        <v>109.77</v>
      </c>
      <c r="L22" s="51">
        <f t="shared" si="2"/>
        <v>89.5</v>
      </c>
      <c r="M22" s="51">
        <f t="shared" si="2"/>
        <v>26.880000000000003</v>
      </c>
      <c r="N22" s="51">
        <f t="shared" si="0"/>
        <v>10920.519999999993</v>
      </c>
      <c r="O22" s="52">
        <f>SUM(O13:O20)</f>
        <v>1.0000000000000002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4.140625" customWidth="1"/>
    <col min="2" max="2" width="4.5703125" bestFit="1" customWidth="1"/>
    <col min="3" max="3" width="5.5703125" bestFit="1" customWidth="1"/>
    <col min="4" max="9" width="8.140625" bestFit="1" customWidth="1"/>
    <col min="10" max="10" width="6" bestFit="1" customWidth="1"/>
    <col min="11" max="11" width="5.5703125" bestFit="1" customWidth="1"/>
    <col min="12" max="13" width="6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44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SUM(B11:M11)</f>
        <v>0</v>
      </c>
      <c r="O11" s="26">
        <f>+N11/$N$22</f>
        <v>0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2"/>
      <c r="C13" s="2">
        <v>2.6</v>
      </c>
      <c r="D13" s="2">
        <v>0.47</v>
      </c>
      <c r="E13" s="2">
        <v>2</v>
      </c>
      <c r="F13" s="2"/>
      <c r="G13" s="2"/>
      <c r="H13" s="2">
        <v>205.82</v>
      </c>
      <c r="I13" s="2">
        <v>161.43</v>
      </c>
      <c r="J13" s="2"/>
      <c r="K13" s="2">
        <v>5</v>
      </c>
      <c r="L13" s="2">
        <v>220.75</v>
      </c>
      <c r="M13" s="2">
        <v>25</v>
      </c>
      <c r="N13" s="2">
        <f t="shared" ref="N13:N22" si="0">SUM(B13:M13)</f>
        <v>623.06999999999994</v>
      </c>
      <c r="O13" s="26">
        <f>+N13/$N$22</f>
        <v>3.6261704434546835E-2</v>
      </c>
    </row>
    <row r="14" spans="1:15" ht="20.100000000000001" customHeight="1" x14ac:dyDescent="0.2">
      <c r="A14" s="6" t="s">
        <v>16</v>
      </c>
      <c r="B14" s="2">
        <v>1.53</v>
      </c>
      <c r="C14" s="2">
        <v>3.58</v>
      </c>
      <c r="D14" s="2">
        <v>9.59</v>
      </c>
      <c r="E14" s="2">
        <v>33.549999999999997</v>
      </c>
      <c r="F14" s="2">
        <v>63.05</v>
      </c>
      <c r="G14" s="2">
        <v>272.94</v>
      </c>
      <c r="H14" s="2">
        <v>315.11</v>
      </c>
      <c r="I14" s="2">
        <v>667.49</v>
      </c>
      <c r="J14" s="2">
        <v>0.18</v>
      </c>
      <c r="K14" s="2">
        <v>7.85</v>
      </c>
      <c r="L14" s="2"/>
      <c r="M14" s="2"/>
      <c r="N14" s="2">
        <f t="shared" si="0"/>
        <v>1374.8700000000001</v>
      </c>
      <c r="O14" s="26">
        <f t="shared" ref="O14:O21" si="1">+N14/$N$22</f>
        <v>8.0015294551054314E-2</v>
      </c>
    </row>
    <row r="15" spans="1:15" ht="20.100000000000001" customHeight="1" x14ac:dyDescent="0.2">
      <c r="A15" s="6" t="s">
        <v>17</v>
      </c>
      <c r="B15" s="2">
        <v>1</v>
      </c>
      <c r="C15" s="2">
        <v>5.5</v>
      </c>
      <c r="D15" s="2">
        <v>1007.13</v>
      </c>
      <c r="E15" s="2">
        <v>301.82</v>
      </c>
      <c r="F15" s="2">
        <v>538.26</v>
      </c>
      <c r="G15" s="2">
        <v>145.03</v>
      </c>
      <c r="H15" s="2">
        <v>408.6899999999992</v>
      </c>
      <c r="I15" s="2">
        <v>322.43</v>
      </c>
      <c r="J15" s="2">
        <v>5.55</v>
      </c>
      <c r="K15" s="2">
        <v>19.61</v>
      </c>
      <c r="L15" s="2">
        <v>33.840000000000003</v>
      </c>
      <c r="M15" s="2">
        <v>19.64</v>
      </c>
      <c r="N15" s="2">
        <f t="shared" si="0"/>
        <v>2808.4999999999995</v>
      </c>
      <c r="O15" s="26">
        <f t="shared" si="1"/>
        <v>0.16345032966508541</v>
      </c>
    </row>
    <row r="16" spans="1:15" ht="20.100000000000001" customHeight="1" x14ac:dyDescent="0.2">
      <c r="A16" s="6" t="s">
        <v>18</v>
      </c>
      <c r="B16" s="2">
        <v>1.38</v>
      </c>
      <c r="C16" s="2">
        <v>2.5099999999999998</v>
      </c>
      <c r="D16" s="2">
        <v>637.47999999999888</v>
      </c>
      <c r="E16" s="2">
        <v>393.79</v>
      </c>
      <c r="F16" s="2">
        <v>3131.02</v>
      </c>
      <c r="G16" s="2">
        <v>433.31</v>
      </c>
      <c r="H16" s="2">
        <v>1020.13</v>
      </c>
      <c r="I16" s="2">
        <v>1434.89</v>
      </c>
      <c r="J16" s="2">
        <v>28.98</v>
      </c>
      <c r="K16" s="2">
        <v>29.64</v>
      </c>
      <c r="L16" s="2">
        <v>28.06</v>
      </c>
      <c r="M16" s="2">
        <v>10.29</v>
      </c>
      <c r="N16" s="2">
        <f t="shared" si="0"/>
        <v>7151.48</v>
      </c>
      <c r="O16" s="26">
        <f t="shared" si="1"/>
        <v>0.41620500751050926</v>
      </c>
    </row>
    <row r="17" spans="1:15" ht="20.100000000000001" customHeight="1" x14ac:dyDescent="0.2">
      <c r="A17" s="6" t="s">
        <v>19</v>
      </c>
      <c r="B17" s="2">
        <v>1.61</v>
      </c>
      <c r="C17" s="2">
        <v>4.26</v>
      </c>
      <c r="D17" s="2">
        <v>715.48</v>
      </c>
      <c r="E17" s="2">
        <v>217.88</v>
      </c>
      <c r="F17" s="2">
        <v>137.32</v>
      </c>
      <c r="G17" s="2">
        <v>109.68</v>
      </c>
      <c r="H17" s="2">
        <v>148.12</v>
      </c>
      <c r="I17" s="2">
        <v>337.6</v>
      </c>
      <c r="J17" s="2">
        <v>22.12</v>
      </c>
      <c r="K17" s="2">
        <v>9.31</v>
      </c>
      <c r="L17" s="2">
        <v>6.04</v>
      </c>
      <c r="M17" s="2">
        <v>103.51</v>
      </c>
      <c r="N17" s="2">
        <f t="shared" si="0"/>
        <v>1812.9299999999996</v>
      </c>
      <c r="O17" s="26">
        <f t="shared" si="1"/>
        <v>0.10550970488151087</v>
      </c>
    </row>
    <row r="18" spans="1:15" ht="20.100000000000001" customHeight="1" x14ac:dyDescent="0.2">
      <c r="A18" s="6" t="s">
        <v>20</v>
      </c>
      <c r="B18" s="2">
        <v>0.12</v>
      </c>
      <c r="C18" s="2">
        <v>0.13</v>
      </c>
      <c r="D18" s="2">
        <v>1232.43</v>
      </c>
      <c r="E18" s="2">
        <v>118.34</v>
      </c>
      <c r="F18" s="2">
        <v>109.27</v>
      </c>
      <c r="G18" s="2">
        <v>805.84</v>
      </c>
      <c r="H18" s="2">
        <v>162.29</v>
      </c>
      <c r="I18" s="2">
        <v>125.06</v>
      </c>
      <c r="J18" s="2">
        <v>5.16</v>
      </c>
      <c r="K18" s="2">
        <v>16.3</v>
      </c>
      <c r="L18" s="2">
        <v>147.77000000000001</v>
      </c>
      <c r="M18" s="2">
        <v>0.24</v>
      </c>
      <c r="N18" s="2">
        <f t="shared" si="0"/>
        <v>2722.95</v>
      </c>
      <c r="O18" s="26">
        <f t="shared" si="1"/>
        <v>0.15847145279029531</v>
      </c>
    </row>
    <row r="19" spans="1:15" ht="20.100000000000001" customHeight="1" x14ac:dyDescent="0.2">
      <c r="A19" s="6" t="s">
        <v>21</v>
      </c>
      <c r="B19" s="2">
        <v>1.02</v>
      </c>
      <c r="C19" s="2"/>
      <c r="D19" s="2">
        <v>36.44</v>
      </c>
      <c r="E19" s="2">
        <v>121.6</v>
      </c>
      <c r="F19" s="2">
        <v>251.26</v>
      </c>
      <c r="G19" s="2">
        <v>139.84</v>
      </c>
      <c r="H19" s="2">
        <v>86.53</v>
      </c>
      <c r="I19" s="2">
        <v>37.28</v>
      </c>
      <c r="J19" s="2"/>
      <c r="K19" s="2"/>
      <c r="L19" s="2">
        <v>0.3</v>
      </c>
      <c r="M19" s="2"/>
      <c r="N19" s="2">
        <f t="shared" si="0"/>
        <v>674.26999999999987</v>
      </c>
      <c r="O19" s="26">
        <f t="shared" si="1"/>
        <v>3.9241464761715202E-2</v>
      </c>
    </row>
    <row r="20" spans="1:15" ht="20.100000000000001" customHeight="1" x14ac:dyDescent="0.2">
      <c r="A20" s="6" t="s">
        <v>22</v>
      </c>
      <c r="B20" s="2"/>
      <c r="C20" s="2"/>
      <c r="D20" s="2">
        <v>3.5</v>
      </c>
      <c r="E20" s="2">
        <v>11</v>
      </c>
      <c r="F20" s="2"/>
      <c r="G20" s="2"/>
      <c r="H20" s="2"/>
      <c r="I20" s="2">
        <v>0.02</v>
      </c>
      <c r="J20" s="2"/>
      <c r="K20" s="2"/>
      <c r="L20" s="2"/>
      <c r="M20" s="2"/>
      <c r="N20" s="2">
        <f t="shared" si="0"/>
        <v>14.52</v>
      </c>
      <c r="O20" s="26">
        <f t="shared" si="1"/>
        <v>8.4504140528290569E-4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</v>
      </c>
      <c r="O21" s="31">
        <f t="shared" si="1"/>
        <v>0</v>
      </c>
    </row>
    <row r="22" spans="1:15" ht="15" x14ac:dyDescent="0.25">
      <c r="A22" s="50" t="s">
        <v>0</v>
      </c>
      <c r="B22" s="51">
        <f t="shared" ref="B22:M22" si="2">SUM(B13:B20)</f>
        <v>6.66</v>
      </c>
      <c r="C22" s="51">
        <f t="shared" si="2"/>
        <v>18.579999999999998</v>
      </c>
      <c r="D22" s="51">
        <f t="shared" si="2"/>
        <v>3642.5199999999991</v>
      </c>
      <c r="E22" s="51">
        <f t="shared" si="2"/>
        <v>1199.98</v>
      </c>
      <c r="F22" s="51">
        <f t="shared" si="2"/>
        <v>4230.18</v>
      </c>
      <c r="G22" s="51">
        <f t="shared" si="2"/>
        <v>1906.64</v>
      </c>
      <c r="H22" s="51">
        <f t="shared" si="2"/>
        <v>2346.6899999999991</v>
      </c>
      <c r="I22" s="51">
        <f t="shared" si="2"/>
        <v>3086.2000000000003</v>
      </c>
      <c r="J22" s="51">
        <f>SUM(J13:J20)</f>
        <v>61.989999999999995</v>
      </c>
      <c r="K22" s="51">
        <f t="shared" si="2"/>
        <v>87.71</v>
      </c>
      <c r="L22" s="51">
        <f t="shared" si="2"/>
        <v>436.76000000000005</v>
      </c>
      <c r="M22" s="51">
        <f t="shared" si="2"/>
        <v>158.68</v>
      </c>
      <c r="N22" s="51">
        <f t="shared" si="0"/>
        <v>17182.589999999997</v>
      </c>
      <c r="O22" s="52">
        <f>SUM(O13:O20)</f>
        <v>1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4.7109375" customWidth="1"/>
    <col min="2" max="2" width="4.5703125" bestFit="1" customWidth="1"/>
    <col min="3" max="3" width="6.5703125" bestFit="1" customWidth="1"/>
    <col min="4" max="4" width="8.140625" bestFit="1" customWidth="1"/>
    <col min="5" max="5" width="6.5703125" bestFit="1" customWidth="1"/>
    <col min="6" max="6" width="9.140625" bestFit="1" customWidth="1"/>
    <col min="7" max="7" width="8.140625" bestFit="1" customWidth="1"/>
    <col min="8" max="8" width="9.140625" bestFit="1" customWidth="1"/>
    <col min="9" max="9" width="8.140625" bestFit="1" customWidth="1"/>
    <col min="10" max="10" width="8.140625" customWidth="1"/>
    <col min="11" max="11" width="8.140625" bestFit="1" customWidth="1"/>
    <col min="12" max="13" width="6.5703125" bestFit="1" customWidth="1"/>
    <col min="14" max="14" width="11.710937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43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SUM(B11:M11)</f>
        <v>0</v>
      </c>
      <c r="O11" s="26">
        <f>+N11/$N$22</f>
        <v>0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2">
        <v>0.06</v>
      </c>
      <c r="C13" s="2"/>
      <c r="D13" s="2">
        <v>246.89</v>
      </c>
      <c r="E13" s="2">
        <v>281.83</v>
      </c>
      <c r="F13" s="2">
        <v>673.75</v>
      </c>
      <c r="G13" s="2">
        <v>149.04</v>
      </c>
      <c r="H13" s="2">
        <v>173.51</v>
      </c>
      <c r="I13" s="2">
        <v>96.72</v>
      </c>
      <c r="J13" s="2">
        <v>5.2</v>
      </c>
      <c r="K13" s="2">
        <v>9.9</v>
      </c>
      <c r="L13" s="2">
        <v>18.510000000000002</v>
      </c>
      <c r="M13" s="2">
        <v>0.4</v>
      </c>
      <c r="N13" s="2">
        <f t="shared" ref="N13:N22" si="0">SUM(B13:M13)</f>
        <v>1655.8100000000002</v>
      </c>
      <c r="O13" s="26">
        <f>+N13/$N$22</f>
        <v>1.6282798582958644E-2</v>
      </c>
    </row>
    <row r="14" spans="1:15" ht="20.100000000000001" customHeight="1" x14ac:dyDescent="0.2">
      <c r="A14" s="6" t="s">
        <v>16</v>
      </c>
      <c r="B14" s="2">
        <v>0.73</v>
      </c>
      <c r="C14" s="2">
        <v>4.5199999999999996</v>
      </c>
      <c r="D14" s="2">
        <v>293.91000000000003</v>
      </c>
      <c r="E14" s="2">
        <v>235.94</v>
      </c>
      <c r="F14" s="2">
        <v>90.28</v>
      </c>
      <c r="G14" s="2">
        <v>171.89</v>
      </c>
      <c r="H14" s="2">
        <v>203.75</v>
      </c>
      <c r="I14" s="2">
        <v>261.97000000000003</v>
      </c>
      <c r="J14" s="2">
        <v>51.1</v>
      </c>
      <c r="K14" s="2">
        <v>14.8</v>
      </c>
      <c r="L14" s="2">
        <v>1</v>
      </c>
      <c r="M14" s="2">
        <v>173</v>
      </c>
      <c r="N14" s="2">
        <f t="shared" si="0"/>
        <v>1502.8899999999999</v>
      </c>
      <c r="O14" s="26">
        <f t="shared" ref="O14:O21" si="1">+N14/$N$22</f>
        <v>1.4779023657510651E-2</v>
      </c>
    </row>
    <row r="15" spans="1:15" ht="20.100000000000001" customHeight="1" x14ac:dyDescent="0.2">
      <c r="A15" s="6" t="s">
        <v>17</v>
      </c>
      <c r="B15" s="2">
        <v>1.02</v>
      </c>
      <c r="C15" s="2">
        <v>30.01</v>
      </c>
      <c r="D15" s="2">
        <v>1111.4000000000001</v>
      </c>
      <c r="E15" s="2">
        <v>152.82</v>
      </c>
      <c r="F15" s="2">
        <v>998.88</v>
      </c>
      <c r="G15" s="2">
        <v>985.58</v>
      </c>
      <c r="H15" s="2">
        <v>2057.1999999999948</v>
      </c>
      <c r="I15" s="2">
        <v>399.17</v>
      </c>
      <c r="J15" s="2">
        <v>105.13</v>
      </c>
      <c r="K15" s="2">
        <v>106.85</v>
      </c>
      <c r="L15" s="2">
        <v>104.26</v>
      </c>
      <c r="M15" s="2"/>
      <c r="N15" s="2">
        <f t="shared" si="0"/>
        <v>6052.3199999999952</v>
      </c>
      <c r="O15" s="26">
        <f t="shared" si="1"/>
        <v>5.9516917713754697E-2</v>
      </c>
    </row>
    <row r="16" spans="1:15" ht="20.100000000000001" customHeight="1" x14ac:dyDescent="0.2">
      <c r="A16" s="6" t="s">
        <v>18</v>
      </c>
      <c r="B16" s="2">
        <v>3.77</v>
      </c>
      <c r="C16" s="2">
        <v>5.07</v>
      </c>
      <c r="D16" s="2">
        <v>156.71</v>
      </c>
      <c r="E16" s="2">
        <v>36.909999999999997</v>
      </c>
      <c r="F16" s="2">
        <v>26422.71</v>
      </c>
      <c r="G16" s="2">
        <v>462.93</v>
      </c>
      <c r="H16" s="2">
        <v>5056.9600000000191</v>
      </c>
      <c r="I16" s="2">
        <v>1091.06</v>
      </c>
      <c r="J16" s="2">
        <v>128.16</v>
      </c>
      <c r="K16" s="2">
        <v>1319.97</v>
      </c>
      <c r="L16" s="2">
        <v>126.66</v>
      </c>
      <c r="M16" s="2">
        <v>1.69</v>
      </c>
      <c r="N16" s="2">
        <f t="shared" si="0"/>
        <v>34812.600000000028</v>
      </c>
      <c r="O16" s="26">
        <f t="shared" si="1"/>
        <v>0.3423379215907057</v>
      </c>
    </row>
    <row r="17" spans="1:15" ht="20.100000000000001" customHeight="1" x14ac:dyDescent="0.2">
      <c r="A17" s="6" t="s">
        <v>19</v>
      </c>
      <c r="B17" s="2"/>
      <c r="C17" s="2">
        <v>3.77</v>
      </c>
      <c r="D17" s="2">
        <v>54.67</v>
      </c>
      <c r="E17" s="2">
        <v>81.05</v>
      </c>
      <c r="F17" s="2">
        <v>866.31</v>
      </c>
      <c r="G17" s="2">
        <v>1494.84</v>
      </c>
      <c r="H17" s="2">
        <v>42457.459999999897</v>
      </c>
      <c r="I17" s="2">
        <v>4938.9700000000157</v>
      </c>
      <c r="J17" s="2">
        <v>691.5</v>
      </c>
      <c r="K17" s="2">
        <v>1154.26</v>
      </c>
      <c r="L17" s="2">
        <v>21.25</v>
      </c>
      <c r="M17" s="2">
        <v>1.04</v>
      </c>
      <c r="N17" s="2">
        <f t="shared" si="0"/>
        <v>51765.119999999915</v>
      </c>
      <c r="O17" s="26">
        <f t="shared" si="1"/>
        <v>0.50904452961552515</v>
      </c>
    </row>
    <row r="18" spans="1:15" ht="20.100000000000001" customHeight="1" x14ac:dyDescent="0.2">
      <c r="A18" s="6" t="s">
        <v>20</v>
      </c>
      <c r="B18" s="2"/>
      <c r="C18" s="2">
        <v>100</v>
      </c>
      <c r="D18" s="2">
        <v>20.95</v>
      </c>
      <c r="E18" s="2">
        <v>38.83</v>
      </c>
      <c r="F18" s="2">
        <v>31.1</v>
      </c>
      <c r="G18" s="2">
        <v>1069.6099999999999</v>
      </c>
      <c r="H18" s="2">
        <v>465.69999999999936</v>
      </c>
      <c r="I18" s="2">
        <v>386.14</v>
      </c>
      <c r="J18" s="2">
        <v>87.62</v>
      </c>
      <c r="K18" s="2">
        <v>17.55</v>
      </c>
      <c r="L18" s="2">
        <v>0.55000000000000004</v>
      </c>
      <c r="M18" s="2">
        <v>29.02</v>
      </c>
      <c r="N18" s="2">
        <f t="shared" si="0"/>
        <v>2247.0699999999993</v>
      </c>
      <c r="O18" s="26">
        <f t="shared" si="1"/>
        <v>2.2097093393450253E-2</v>
      </c>
    </row>
    <row r="19" spans="1:15" ht="20.100000000000001" customHeight="1" x14ac:dyDescent="0.2">
      <c r="A19" s="6" t="s">
        <v>21</v>
      </c>
      <c r="B19" s="2"/>
      <c r="C19" s="2">
        <v>0.03</v>
      </c>
      <c r="D19" s="2">
        <v>333.58</v>
      </c>
      <c r="E19" s="2">
        <v>7.04</v>
      </c>
      <c r="F19" s="2">
        <v>422.31</v>
      </c>
      <c r="G19" s="2">
        <v>483.47</v>
      </c>
      <c r="H19" s="2">
        <v>2172.14</v>
      </c>
      <c r="I19" s="2">
        <v>93.450000000000117</v>
      </c>
      <c r="J19" s="2">
        <v>7.4</v>
      </c>
      <c r="K19" s="2">
        <v>3.85</v>
      </c>
      <c r="L19" s="2"/>
      <c r="M19" s="2">
        <v>22</v>
      </c>
      <c r="N19" s="2">
        <f t="shared" si="0"/>
        <v>3545.27</v>
      </c>
      <c r="O19" s="26">
        <f t="shared" si="1"/>
        <v>3.4863249607265195E-2</v>
      </c>
    </row>
    <row r="20" spans="1:15" ht="20.100000000000001" customHeight="1" x14ac:dyDescent="0.2">
      <c r="A20" s="6" t="s">
        <v>22</v>
      </c>
      <c r="B20" s="2"/>
      <c r="C20" s="2"/>
      <c r="D20" s="2">
        <v>104.17</v>
      </c>
      <c r="E20" s="2"/>
      <c r="F20" s="2">
        <v>5.5</v>
      </c>
      <c r="G20" s="2"/>
      <c r="H20" s="2"/>
      <c r="I20" s="2"/>
      <c r="J20" s="2"/>
      <c r="K20" s="2"/>
      <c r="L20" s="2"/>
      <c r="M20" s="2"/>
      <c r="N20" s="2">
        <f t="shared" si="0"/>
        <v>109.67</v>
      </c>
      <c r="O20" s="26">
        <f t="shared" si="1"/>
        <v>1.0784658388299829E-3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</v>
      </c>
      <c r="O21" s="31">
        <f t="shared" si="1"/>
        <v>0</v>
      </c>
    </row>
    <row r="22" spans="1:15" ht="15" x14ac:dyDescent="0.25">
      <c r="A22" s="50" t="s">
        <v>0</v>
      </c>
      <c r="B22" s="51">
        <f t="shared" ref="B22:M22" si="2">SUM(B13:B20)</f>
        <v>5.58</v>
      </c>
      <c r="C22" s="51">
        <f t="shared" si="2"/>
        <v>143.4</v>
      </c>
      <c r="D22" s="51">
        <f t="shared" si="2"/>
        <v>2322.2800000000002</v>
      </c>
      <c r="E22" s="51">
        <f t="shared" si="2"/>
        <v>834.41999999999985</v>
      </c>
      <c r="F22" s="51">
        <f t="shared" si="2"/>
        <v>29510.84</v>
      </c>
      <c r="G22" s="51">
        <f t="shared" si="2"/>
        <v>4817.3599999999997</v>
      </c>
      <c r="H22" s="51">
        <f t="shared" si="2"/>
        <v>52586.719999999907</v>
      </c>
      <c r="I22" s="51">
        <f t="shared" si="2"/>
        <v>7267.4800000000159</v>
      </c>
      <c r="J22" s="51">
        <f>SUM(J13:J20)</f>
        <v>1076.1100000000001</v>
      </c>
      <c r="K22" s="51">
        <f t="shared" si="2"/>
        <v>2627.18</v>
      </c>
      <c r="L22" s="51">
        <f t="shared" si="2"/>
        <v>272.23</v>
      </c>
      <c r="M22" s="51">
        <f t="shared" si="2"/>
        <v>227.15</v>
      </c>
      <c r="N22" s="51">
        <f t="shared" si="0"/>
        <v>101690.74999999991</v>
      </c>
      <c r="O22" s="52">
        <f>SUM(O13:O20)</f>
        <v>1.0000000000000002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4.85546875" customWidth="1"/>
    <col min="2" max="2" width="5.140625" bestFit="1" customWidth="1"/>
    <col min="3" max="3" width="6.5703125" bestFit="1" customWidth="1"/>
    <col min="4" max="9" width="8.140625" bestFit="1" customWidth="1"/>
    <col min="10" max="10" width="8.140625" customWidth="1"/>
    <col min="11" max="12" width="9.140625" bestFit="1" customWidth="1"/>
    <col min="13" max="13" width="5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42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SUM(B11:M11)</f>
        <v>0</v>
      </c>
      <c r="O11" s="26">
        <f>+N11/$N$22</f>
        <v>0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2">
        <v>2.75</v>
      </c>
      <c r="C13" s="2"/>
      <c r="D13" s="2">
        <v>1.51</v>
      </c>
      <c r="E13" s="2"/>
      <c r="F13" s="2"/>
      <c r="G13" s="2"/>
      <c r="H13" s="2">
        <v>0.33</v>
      </c>
      <c r="I13" s="2"/>
      <c r="J13" s="2"/>
      <c r="K13" s="2">
        <v>5</v>
      </c>
      <c r="L13" s="2"/>
      <c r="M13" s="2">
        <v>0.28000000000000003</v>
      </c>
      <c r="N13" s="2">
        <f t="shared" ref="N13:N22" si="0">SUM(B13:M13)</f>
        <v>9.8699999999999992</v>
      </c>
      <c r="O13" s="26">
        <f>+N13/$N$22</f>
        <v>1.0859576760373699E-4</v>
      </c>
    </row>
    <row r="14" spans="1:15" ht="20.100000000000001" customHeight="1" x14ac:dyDescent="0.2">
      <c r="A14" s="6" t="s">
        <v>16</v>
      </c>
      <c r="B14" s="2">
        <v>3.62</v>
      </c>
      <c r="C14" s="2">
        <v>2.5</v>
      </c>
      <c r="D14" s="2">
        <v>23.75</v>
      </c>
      <c r="E14" s="2">
        <v>106.73</v>
      </c>
      <c r="F14" s="2">
        <v>0.7</v>
      </c>
      <c r="G14" s="2">
        <v>13.78</v>
      </c>
      <c r="H14" s="2">
        <v>11.66</v>
      </c>
      <c r="I14" s="2">
        <v>0.55000000000000004</v>
      </c>
      <c r="J14" s="2">
        <v>2.94</v>
      </c>
      <c r="K14" s="2">
        <v>1.35</v>
      </c>
      <c r="L14" s="2"/>
      <c r="M14" s="2"/>
      <c r="N14" s="2">
        <f t="shared" si="0"/>
        <v>167.57999999999998</v>
      </c>
      <c r="O14" s="26">
        <f t="shared" ref="O14:O21" si="1">+N14/$N$22</f>
        <v>1.8438175010166407E-3</v>
      </c>
    </row>
    <row r="15" spans="1:15" ht="20.100000000000001" customHeight="1" x14ac:dyDescent="0.2">
      <c r="A15" s="6" t="s">
        <v>17</v>
      </c>
      <c r="B15" s="2">
        <v>0.3</v>
      </c>
      <c r="C15" s="2">
        <v>2.42</v>
      </c>
      <c r="D15" s="2">
        <v>555.78</v>
      </c>
      <c r="E15" s="2">
        <v>273.77</v>
      </c>
      <c r="F15" s="2">
        <v>64.099999999999994</v>
      </c>
      <c r="G15" s="2">
        <v>40.98</v>
      </c>
      <c r="H15" s="2">
        <v>77.030000000000058</v>
      </c>
      <c r="I15" s="2">
        <v>20.61</v>
      </c>
      <c r="J15" s="2">
        <v>7.15</v>
      </c>
      <c r="K15" s="2">
        <v>22.67</v>
      </c>
      <c r="L15" s="2"/>
      <c r="M15" s="2">
        <v>0.01</v>
      </c>
      <c r="N15" s="2">
        <f t="shared" si="0"/>
        <v>1064.8200000000002</v>
      </c>
      <c r="O15" s="26">
        <f t="shared" si="1"/>
        <v>1.1715799925006204E-2</v>
      </c>
    </row>
    <row r="16" spans="1:15" ht="20.100000000000001" customHeight="1" x14ac:dyDescent="0.2">
      <c r="A16" s="6" t="s">
        <v>18</v>
      </c>
      <c r="B16" s="2">
        <v>1.03</v>
      </c>
      <c r="C16" s="2">
        <v>345.46</v>
      </c>
      <c r="D16" s="2">
        <v>4400.9399999999996</v>
      </c>
      <c r="E16" s="2">
        <v>1098.0999999999999</v>
      </c>
      <c r="F16" s="2">
        <v>587.82000000000005</v>
      </c>
      <c r="G16" s="2">
        <v>1239.53</v>
      </c>
      <c r="H16" s="2">
        <v>3186.0800000000181</v>
      </c>
      <c r="I16" s="2">
        <v>103.03</v>
      </c>
      <c r="J16" s="2">
        <v>6.52</v>
      </c>
      <c r="K16" s="2">
        <v>212.38</v>
      </c>
      <c r="L16" s="2">
        <v>2</v>
      </c>
      <c r="M16" s="2">
        <v>4.12</v>
      </c>
      <c r="N16" s="2">
        <f t="shared" si="0"/>
        <v>11187.010000000018</v>
      </c>
      <c r="O16" s="26">
        <f t="shared" si="1"/>
        <v>0.12308631592104192</v>
      </c>
    </row>
    <row r="17" spans="1:15" ht="20.100000000000001" customHeight="1" x14ac:dyDescent="0.2">
      <c r="A17" s="6" t="s">
        <v>19</v>
      </c>
      <c r="B17" s="2">
        <v>1.1399999999999999</v>
      </c>
      <c r="C17" s="2">
        <v>52.4</v>
      </c>
      <c r="D17" s="2">
        <v>345.06</v>
      </c>
      <c r="E17" s="2">
        <v>79.92</v>
      </c>
      <c r="F17" s="2">
        <v>48.07</v>
      </c>
      <c r="G17" s="2">
        <v>135.03</v>
      </c>
      <c r="H17" s="2">
        <v>1353.4</v>
      </c>
      <c r="I17" s="2">
        <v>1297.1500000000001</v>
      </c>
      <c r="J17" s="2">
        <v>1779.89</v>
      </c>
      <c r="K17" s="2">
        <v>38592.47</v>
      </c>
      <c r="L17" s="2">
        <v>30194.17</v>
      </c>
      <c r="M17" s="2">
        <v>10.4</v>
      </c>
      <c r="N17" s="2">
        <f t="shared" si="0"/>
        <v>73889.099999999991</v>
      </c>
      <c r="O17" s="26">
        <f t="shared" si="1"/>
        <v>0.81297300223396984</v>
      </c>
    </row>
    <row r="18" spans="1:15" ht="20.100000000000001" customHeight="1" x14ac:dyDescent="0.2">
      <c r="A18" s="6" t="s">
        <v>20</v>
      </c>
      <c r="B18" s="2">
        <v>0.28999999999999998</v>
      </c>
      <c r="C18" s="2">
        <v>3.53</v>
      </c>
      <c r="D18" s="2">
        <v>138.85</v>
      </c>
      <c r="E18" s="2">
        <v>101.38</v>
      </c>
      <c r="F18" s="2">
        <v>315.5</v>
      </c>
      <c r="G18" s="2">
        <v>93.59</v>
      </c>
      <c r="H18" s="2">
        <v>1660.39</v>
      </c>
      <c r="I18" s="2">
        <v>1231.9100000000001</v>
      </c>
      <c r="J18" s="2">
        <v>28.84</v>
      </c>
      <c r="K18" s="2">
        <v>40.950000000000003</v>
      </c>
      <c r="L18" s="2">
        <v>0.81</v>
      </c>
      <c r="M18" s="2">
        <v>6.07</v>
      </c>
      <c r="N18" s="2">
        <f t="shared" si="0"/>
        <v>3622.1100000000006</v>
      </c>
      <c r="O18" s="26">
        <f t="shared" si="1"/>
        <v>3.9852666240645582E-2</v>
      </c>
    </row>
    <row r="19" spans="1:15" ht="20.100000000000001" customHeight="1" x14ac:dyDescent="0.2">
      <c r="A19" s="6" t="s">
        <v>21</v>
      </c>
      <c r="B19" s="2"/>
      <c r="C19" s="2"/>
      <c r="D19" s="2">
        <v>17.12</v>
      </c>
      <c r="E19" s="2">
        <v>5.8</v>
      </c>
      <c r="F19" s="2">
        <v>23.39</v>
      </c>
      <c r="G19" s="2">
        <v>363.17</v>
      </c>
      <c r="H19" s="2">
        <v>305.63</v>
      </c>
      <c r="I19" s="2">
        <v>197.87</v>
      </c>
      <c r="J19" s="2">
        <v>18.510000000000002</v>
      </c>
      <c r="K19" s="2">
        <v>3.5</v>
      </c>
      <c r="L19" s="2"/>
      <c r="M19" s="2"/>
      <c r="N19" s="2">
        <f t="shared" si="0"/>
        <v>934.99</v>
      </c>
      <c r="O19" s="26">
        <f t="shared" si="1"/>
        <v>1.0287330977894433E-2</v>
      </c>
    </row>
    <row r="20" spans="1:15" ht="20.100000000000001" customHeight="1" x14ac:dyDescent="0.2">
      <c r="A20" s="6" t="s">
        <v>22</v>
      </c>
      <c r="B20" s="2"/>
      <c r="C20" s="2"/>
      <c r="D20" s="2"/>
      <c r="E20" s="2"/>
      <c r="F20" s="2">
        <v>12</v>
      </c>
      <c r="G20" s="2"/>
      <c r="H20" s="2">
        <v>0.04</v>
      </c>
      <c r="I20" s="2"/>
      <c r="J20" s="2"/>
      <c r="K20" s="2"/>
      <c r="L20" s="2"/>
      <c r="M20" s="2"/>
      <c r="N20" s="2">
        <f t="shared" si="0"/>
        <v>12.04</v>
      </c>
      <c r="O20" s="26">
        <f t="shared" si="1"/>
        <v>1.3247143282157987E-4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</v>
      </c>
      <c r="O21" s="31">
        <f t="shared" si="1"/>
        <v>0</v>
      </c>
    </row>
    <row r="22" spans="1:15" ht="15" x14ac:dyDescent="0.25">
      <c r="A22" s="50" t="s">
        <v>0</v>
      </c>
      <c r="B22" s="51">
        <f t="shared" ref="B22:M22" si="2">SUM(B13:B20)</f>
        <v>9.129999999999999</v>
      </c>
      <c r="C22" s="51">
        <f t="shared" si="2"/>
        <v>406.30999999999995</v>
      </c>
      <c r="D22" s="51">
        <f t="shared" si="2"/>
        <v>5483.01</v>
      </c>
      <c r="E22" s="51">
        <f t="shared" si="2"/>
        <v>1665.7</v>
      </c>
      <c r="F22" s="51">
        <f t="shared" si="2"/>
        <v>1051.5800000000002</v>
      </c>
      <c r="G22" s="51">
        <f t="shared" si="2"/>
        <v>1886.08</v>
      </c>
      <c r="H22" s="51">
        <f t="shared" si="2"/>
        <v>6594.5600000000186</v>
      </c>
      <c r="I22" s="51">
        <f t="shared" si="2"/>
        <v>2851.12</v>
      </c>
      <c r="J22" s="51">
        <f>SUM(J13:J20)</f>
        <v>1843.85</v>
      </c>
      <c r="K22" s="51">
        <f t="shared" si="2"/>
        <v>38878.32</v>
      </c>
      <c r="L22" s="51">
        <f t="shared" si="2"/>
        <v>30196.98</v>
      </c>
      <c r="M22" s="51">
        <f t="shared" si="2"/>
        <v>20.880000000000003</v>
      </c>
      <c r="N22" s="51">
        <f t="shared" si="0"/>
        <v>90887.520000000019</v>
      </c>
      <c r="O22" s="52">
        <f>SUM(O13:O20)</f>
        <v>1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.42578125" customWidth="1"/>
    <col min="2" max="2" width="5.5703125" bestFit="1" customWidth="1"/>
    <col min="3" max="3" width="6.5703125" bestFit="1" customWidth="1"/>
    <col min="4" max="7" width="8.140625" bestFit="1" customWidth="1"/>
    <col min="8" max="8" width="9.140625" bestFit="1" customWidth="1"/>
    <col min="9" max="9" width="8.140625" bestFit="1" customWidth="1"/>
    <col min="10" max="10" width="8.140625" customWidth="1"/>
    <col min="11" max="13" width="6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41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SUM(B11:M11)</f>
        <v>0</v>
      </c>
      <c r="O11" s="26">
        <f>+N11/$N$22</f>
        <v>0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2">
        <v>0.89</v>
      </c>
      <c r="C13" s="2">
        <v>19.510000000000002</v>
      </c>
      <c r="D13" s="2">
        <v>3.8</v>
      </c>
      <c r="E13" s="2">
        <v>118</v>
      </c>
      <c r="F13" s="2">
        <v>2</v>
      </c>
      <c r="G13" s="2">
        <v>14.13</v>
      </c>
      <c r="H13" s="2">
        <v>115.85</v>
      </c>
      <c r="I13" s="2">
        <v>4.2300000000000004</v>
      </c>
      <c r="J13" s="2">
        <v>4.4000000000000004</v>
      </c>
      <c r="K13" s="2">
        <v>8.8000000000000007</v>
      </c>
      <c r="L13" s="2"/>
      <c r="M13" s="2">
        <v>2</v>
      </c>
      <c r="N13" s="2">
        <f t="shared" ref="N13:N22" si="0">SUM(B13:M13)</f>
        <v>293.60999999999996</v>
      </c>
      <c r="O13" s="26">
        <f>+N13/$N$22</f>
        <v>6.7353947160150533E-3</v>
      </c>
    </row>
    <row r="14" spans="1:15" ht="20.100000000000001" customHeight="1" x14ac:dyDescent="0.2">
      <c r="A14" s="6" t="s">
        <v>16</v>
      </c>
      <c r="B14" s="2"/>
      <c r="C14" s="2">
        <v>32.86</v>
      </c>
      <c r="D14" s="2">
        <v>980.06</v>
      </c>
      <c r="E14" s="2">
        <v>87.92</v>
      </c>
      <c r="F14" s="2">
        <v>515.65</v>
      </c>
      <c r="G14" s="2">
        <v>310.77</v>
      </c>
      <c r="H14" s="2">
        <v>90.140000000000114</v>
      </c>
      <c r="I14" s="2">
        <v>21.46</v>
      </c>
      <c r="J14" s="2">
        <v>4</v>
      </c>
      <c r="K14" s="2">
        <v>7.86</v>
      </c>
      <c r="L14" s="2">
        <v>100</v>
      </c>
      <c r="M14" s="2">
        <v>7.0000000000000007E-2</v>
      </c>
      <c r="N14" s="2">
        <f t="shared" si="0"/>
        <v>2150.79</v>
      </c>
      <c r="O14" s="26">
        <f t="shared" ref="O14:O21" si="1">+N14/$N$22</f>
        <v>4.933898573365355E-2</v>
      </c>
    </row>
    <row r="15" spans="1:15" ht="20.100000000000001" customHeight="1" x14ac:dyDescent="0.2">
      <c r="A15" s="6" t="s">
        <v>17</v>
      </c>
      <c r="B15" s="2">
        <v>1.62</v>
      </c>
      <c r="C15" s="2">
        <v>33.54</v>
      </c>
      <c r="D15" s="2">
        <v>129.55000000000001</v>
      </c>
      <c r="E15" s="2">
        <v>178.07</v>
      </c>
      <c r="F15" s="2">
        <v>70.3</v>
      </c>
      <c r="G15" s="2">
        <v>85.67</v>
      </c>
      <c r="H15" s="2">
        <v>789.90999999999872</v>
      </c>
      <c r="I15" s="2">
        <v>56.06</v>
      </c>
      <c r="J15" s="2">
        <v>17.690000000000001</v>
      </c>
      <c r="K15" s="2">
        <v>68.16</v>
      </c>
      <c r="L15" s="2">
        <v>0.62</v>
      </c>
      <c r="M15" s="2">
        <v>3.03</v>
      </c>
      <c r="N15" s="2">
        <f t="shared" si="0"/>
        <v>1434.2199999999987</v>
      </c>
      <c r="O15" s="26">
        <f t="shared" si="1"/>
        <v>3.2900915532860266E-2</v>
      </c>
    </row>
    <row r="16" spans="1:15" ht="20.100000000000001" customHeight="1" x14ac:dyDescent="0.2">
      <c r="A16" s="6" t="s">
        <v>18</v>
      </c>
      <c r="B16" s="2">
        <v>0.64</v>
      </c>
      <c r="C16" s="2">
        <v>61.29</v>
      </c>
      <c r="D16" s="2">
        <v>1356.23</v>
      </c>
      <c r="E16" s="2">
        <v>290.64</v>
      </c>
      <c r="F16" s="2">
        <v>1083.47</v>
      </c>
      <c r="G16" s="2">
        <v>2217.5100000000002</v>
      </c>
      <c r="H16" s="2">
        <v>2584.160000000013</v>
      </c>
      <c r="I16" s="2">
        <v>315.99</v>
      </c>
      <c r="J16" s="2">
        <v>100.63</v>
      </c>
      <c r="K16" s="2">
        <v>6.8</v>
      </c>
      <c r="L16" s="2"/>
      <c r="M16" s="2">
        <v>9.26</v>
      </c>
      <c r="N16" s="2">
        <f t="shared" si="0"/>
        <v>8026.6200000000135</v>
      </c>
      <c r="O16" s="26">
        <f t="shared" si="1"/>
        <v>0.18413015202295852</v>
      </c>
    </row>
    <row r="17" spans="1:15" ht="20.100000000000001" customHeight="1" x14ac:dyDescent="0.2">
      <c r="A17" s="6" t="s">
        <v>19</v>
      </c>
      <c r="B17" s="2">
        <v>0.46</v>
      </c>
      <c r="C17" s="2">
        <v>23.7</v>
      </c>
      <c r="D17" s="2">
        <v>365.34</v>
      </c>
      <c r="E17" s="2">
        <v>708.7</v>
      </c>
      <c r="F17" s="2">
        <v>2063.65</v>
      </c>
      <c r="G17" s="2">
        <v>497.09</v>
      </c>
      <c r="H17" s="2">
        <v>1525.35</v>
      </c>
      <c r="I17" s="2">
        <v>1058.52</v>
      </c>
      <c r="J17" s="2">
        <v>23</v>
      </c>
      <c r="K17" s="2">
        <v>6.65</v>
      </c>
      <c r="L17" s="2">
        <v>2</v>
      </c>
      <c r="M17" s="2">
        <v>0.56999999999999995</v>
      </c>
      <c r="N17" s="2">
        <f t="shared" si="0"/>
        <v>6275.0300000000007</v>
      </c>
      <c r="O17" s="26">
        <f t="shared" si="1"/>
        <v>0.14394878888605958</v>
      </c>
    </row>
    <row r="18" spans="1:15" ht="20.100000000000001" customHeight="1" x14ac:dyDescent="0.2">
      <c r="A18" s="6" t="s">
        <v>20</v>
      </c>
      <c r="B18" s="2">
        <v>1.62</v>
      </c>
      <c r="C18" s="2">
        <v>11.14</v>
      </c>
      <c r="D18" s="2">
        <v>84.16</v>
      </c>
      <c r="E18" s="2">
        <v>228.35</v>
      </c>
      <c r="F18" s="2">
        <v>264.81</v>
      </c>
      <c r="G18" s="2">
        <v>874.04</v>
      </c>
      <c r="H18" s="2">
        <v>1264.9000000000001</v>
      </c>
      <c r="I18" s="2">
        <v>1671.32</v>
      </c>
      <c r="J18" s="2">
        <v>80.94</v>
      </c>
      <c r="K18" s="2">
        <v>572.52</v>
      </c>
      <c r="L18" s="2">
        <v>25.31</v>
      </c>
      <c r="M18" s="2">
        <v>85.32</v>
      </c>
      <c r="N18" s="2">
        <f t="shared" si="0"/>
        <v>5164.4299999999994</v>
      </c>
      <c r="O18" s="26">
        <f t="shared" si="1"/>
        <v>0.11847169555951645</v>
      </c>
    </row>
    <row r="19" spans="1:15" ht="20.100000000000001" customHeight="1" x14ac:dyDescent="0.2">
      <c r="A19" s="6" t="s">
        <v>21</v>
      </c>
      <c r="B19" s="2"/>
      <c r="C19" s="2"/>
      <c r="D19" s="2">
        <v>111.42</v>
      </c>
      <c r="E19" s="2">
        <v>29.21</v>
      </c>
      <c r="F19" s="2">
        <v>78.45</v>
      </c>
      <c r="G19" s="2">
        <v>337.63</v>
      </c>
      <c r="H19" s="2">
        <v>17022.34</v>
      </c>
      <c r="I19" s="2">
        <v>974.78</v>
      </c>
      <c r="J19" s="2"/>
      <c r="K19" s="2"/>
      <c r="L19" s="2"/>
      <c r="M19" s="2"/>
      <c r="N19" s="2">
        <f t="shared" si="0"/>
        <v>18553.829999999998</v>
      </c>
      <c r="O19" s="26">
        <f t="shared" si="1"/>
        <v>0.42562367951991276</v>
      </c>
    </row>
    <row r="20" spans="1:15" ht="20.100000000000001" customHeight="1" x14ac:dyDescent="0.2">
      <c r="A20" s="6" t="s">
        <v>22</v>
      </c>
      <c r="B20" s="2">
        <v>7.57</v>
      </c>
      <c r="C20" s="2"/>
      <c r="D20" s="2">
        <v>1683</v>
      </c>
      <c r="E20" s="2">
        <v>1.6</v>
      </c>
      <c r="F20" s="2">
        <v>0.4</v>
      </c>
      <c r="G20" s="2">
        <v>1</v>
      </c>
      <c r="H20" s="2"/>
      <c r="I20" s="2"/>
      <c r="J20" s="2"/>
      <c r="K20" s="2"/>
      <c r="L20" s="2"/>
      <c r="M20" s="2"/>
      <c r="N20" s="2">
        <f t="shared" si="0"/>
        <v>1693.57</v>
      </c>
      <c r="O20" s="26">
        <f t="shared" si="1"/>
        <v>3.8850388029023589E-2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</v>
      </c>
      <c r="O21" s="31">
        <f t="shared" si="1"/>
        <v>0</v>
      </c>
    </row>
    <row r="22" spans="1:15" ht="15" x14ac:dyDescent="0.25">
      <c r="A22" s="50" t="s">
        <v>0</v>
      </c>
      <c r="B22" s="51">
        <f t="shared" ref="B22:M22" si="2">SUM(B13:B20)</f>
        <v>12.8</v>
      </c>
      <c r="C22" s="51">
        <f t="shared" si="2"/>
        <v>182.03999999999996</v>
      </c>
      <c r="D22" s="51">
        <f t="shared" si="2"/>
        <v>4713.5599999999995</v>
      </c>
      <c r="E22" s="51">
        <f t="shared" si="2"/>
        <v>1642.4899999999998</v>
      </c>
      <c r="F22" s="51">
        <f t="shared" si="2"/>
        <v>4078.73</v>
      </c>
      <c r="G22" s="51">
        <f t="shared" si="2"/>
        <v>4337.84</v>
      </c>
      <c r="H22" s="51">
        <f t="shared" si="2"/>
        <v>23392.650000000012</v>
      </c>
      <c r="I22" s="51">
        <f t="shared" si="2"/>
        <v>4102.3599999999997</v>
      </c>
      <c r="J22" s="51">
        <f>SUM(J13:J20)</f>
        <v>230.66</v>
      </c>
      <c r="K22" s="51">
        <f t="shared" si="2"/>
        <v>670.79</v>
      </c>
      <c r="L22" s="51">
        <f t="shared" si="2"/>
        <v>127.93</v>
      </c>
      <c r="M22" s="51">
        <f t="shared" si="2"/>
        <v>100.25</v>
      </c>
      <c r="N22" s="51">
        <f t="shared" si="0"/>
        <v>43592.10000000002</v>
      </c>
      <c r="O22" s="52">
        <f>SUM(O13:O20)</f>
        <v>0.99999999999999978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workbookViewId="0">
      <selection activeCell="P36" sqref="P36"/>
    </sheetView>
  </sheetViews>
  <sheetFormatPr baseColWidth="10" defaultRowHeight="12.75" x14ac:dyDescent="0.2"/>
  <cols>
    <col min="1" max="1" width="15" customWidth="1"/>
    <col min="2" max="11" width="8.85546875" customWidth="1"/>
    <col min="12" max="12" width="10" customWidth="1"/>
    <col min="13" max="17" width="8.85546875" customWidth="1"/>
    <col min="18" max="18" width="10" bestFit="1" customWidth="1"/>
  </cols>
  <sheetData>
    <row r="1" spans="1:19" ht="15" x14ac:dyDescent="0.2">
      <c r="A1" s="15" t="s">
        <v>25</v>
      </c>
      <c r="B1" s="15"/>
      <c r="C1" s="15"/>
      <c r="D1" s="1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15" x14ac:dyDescent="0.2">
      <c r="A2" s="15" t="s">
        <v>119</v>
      </c>
      <c r="B2" s="15"/>
      <c r="C2" s="15"/>
      <c r="D2" s="1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15" x14ac:dyDescent="0.2">
      <c r="A3" s="15" t="s">
        <v>146</v>
      </c>
      <c r="B3" s="15"/>
      <c r="C3" s="15"/>
      <c r="D3" s="1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9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9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</row>
    <row r="6" spans="1:19" x14ac:dyDescent="0.2">
      <c r="A6" s="108" t="s">
        <v>145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</row>
    <row r="8" spans="1:19" ht="15" x14ac:dyDescent="0.25">
      <c r="A8" s="117" t="s">
        <v>24</v>
      </c>
      <c r="B8" s="114" t="s">
        <v>80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6"/>
      <c r="R8" s="109" t="s">
        <v>0</v>
      </c>
      <c r="S8" s="112" t="s">
        <v>34</v>
      </c>
    </row>
    <row r="9" spans="1:19" ht="15" x14ac:dyDescent="0.25">
      <c r="A9" s="118"/>
      <c r="B9" s="73" t="s">
        <v>125</v>
      </c>
      <c r="C9" s="73" t="s">
        <v>126</v>
      </c>
      <c r="D9" s="73" t="s">
        <v>127</v>
      </c>
      <c r="E9" s="74" t="s">
        <v>1</v>
      </c>
      <c r="F9" s="74" t="s">
        <v>2</v>
      </c>
      <c r="G9" s="74" t="s">
        <v>3</v>
      </c>
      <c r="H9" s="74" t="s">
        <v>4</v>
      </c>
      <c r="I9" s="74" t="s">
        <v>5</v>
      </c>
      <c r="J9" s="74" t="s">
        <v>6</v>
      </c>
      <c r="K9" s="74" t="s">
        <v>135</v>
      </c>
      <c r="L9" s="74" t="s">
        <v>7</v>
      </c>
      <c r="M9" s="74" t="s">
        <v>8</v>
      </c>
      <c r="N9" s="74" t="s">
        <v>51</v>
      </c>
      <c r="O9" s="74" t="s">
        <v>9</v>
      </c>
      <c r="P9" s="74" t="s">
        <v>10</v>
      </c>
      <c r="Q9" s="74" t="s">
        <v>11</v>
      </c>
      <c r="R9" s="119"/>
      <c r="S9" s="113"/>
    </row>
    <row r="10" spans="1:19" x14ac:dyDescent="0.2">
      <c r="A10" s="21" t="s">
        <v>12</v>
      </c>
      <c r="B10" s="62">
        <v>39.299999999999997</v>
      </c>
      <c r="C10" s="62"/>
      <c r="D10" s="62"/>
      <c r="E10" s="62"/>
      <c r="F10" s="63"/>
      <c r="G10" s="63">
        <v>1.39</v>
      </c>
      <c r="H10" s="63"/>
      <c r="I10" s="63"/>
      <c r="J10" s="63"/>
      <c r="K10" s="63"/>
      <c r="L10" s="63"/>
      <c r="M10" s="63"/>
      <c r="N10" s="63"/>
      <c r="O10" s="63"/>
      <c r="P10" s="63"/>
      <c r="Q10" s="63">
        <v>0.06</v>
      </c>
      <c r="R10" s="63">
        <f>SUM(B10:Q10)</f>
        <v>40.75</v>
      </c>
      <c r="S10" s="123">
        <f>+R10/$R$22</f>
        <v>9.4965539976856831E-5</v>
      </c>
    </row>
    <row r="11" spans="1:19" x14ac:dyDescent="0.2">
      <c r="A11" s="6" t="s">
        <v>13</v>
      </c>
      <c r="B11" s="64"/>
      <c r="C11" s="64"/>
      <c r="D11" s="64">
        <v>1.5</v>
      </c>
      <c r="E11" s="64">
        <v>1.5</v>
      </c>
      <c r="F11" s="65"/>
      <c r="G11" s="65">
        <v>17.7</v>
      </c>
      <c r="H11" s="65"/>
      <c r="I11" s="65"/>
      <c r="J11" s="65">
        <v>0.02</v>
      </c>
      <c r="K11" s="65">
        <v>0.04</v>
      </c>
      <c r="L11" s="65">
        <v>0.31</v>
      </c>
      <c r="M11" s="65">
        <v>0.14000000000000001</v>
      </c>
      <c r="N11" s="65"/>
      <c r="O11" s="65">
        <v>0.01</v>
      </c>
      <c r="P11" s="65"/>
      <c r="Q11" s="65"/>
      <c r="R11" s="65">
        <f t="shared" ref="R11:R21" si="0">SUM(B11:Q11)</f>
        <v>21.22</v>
      </c>
      <c r="S11" s="124">
        <f t="shared" ref="S11:S21" si="1">+R11/$R$22</f>
        <v>4.9451994068930109E-5</v>
      </c>
    </row>
    <row r="12" spans="1:19" x14ac:dyDescent="0.2">
      <c r="A12" s="6" t="s">
        <v>14</v>
      </c>
      <c r="B12" s="64"/>
      <c r="C12" s="64"/>
      <c r="D12" s="64"/>
      <c r="E12" s="64"/>
      <c r="F12" s="65">
        <v>6.6</v>
      </c>
      <c r="G12" s="65">
        <v>6.05</v>
      </c>
      <c r="H12" s="65">
        <v>26.69</v>
      </c>
      <c r="I12" s="65">
        <v>3.1</v>
      </c>
      <c r="J12" s="65">
        <v>413.9</v>
      </c>
      <c r="K12" s="65">
        <v>394.79</v>
      </c>
      <c r="L12" s="65">
        <v>41.92</v>
      </c>
      <c r="M12" s="65">
        <v>8.67</v>
      </c>
      <c r="N12" s="65"/>
      <c r="O12" s="65">
        <v>4.08</v>
      </c>
      <c r="P12" s="65">
        <v>1.46</v>
      </c>
      <c r="Q12" s="65">
        <v>10.38</v>
      </c>
      <c r="R12" s="65">
        <f t="shared" si="0"/>
        <v>917.64</v>
      </c>
      <c r="S12" s="124">
        <f t="shared" si="1"/>
        <v>2.1385074381438749E-3</v>
      </c>
    </row>
    <row r="13" spans="1:19" x14ac:dyDescent="0.2">
      <c r="A13" s="6" t="s">
        <v>15</v>
      </c>
      <c r="B13" s="64"/>
      <c r="C13" s="64"/>
      <c r="D13" s="64">
        <v>0.1</v>
      </c>
      <c r="E13" s="64">
        <v>4.5</v>
      </c>
      <c r="F13" s="65">
        <v>2.6</v>
      </c>
      <c r="G13" s="65">
        <v>313.39</v>
      </c>
      <c r="H13" s="65">
        <v>79.19</v>
      </c>
      <c r="I13" s="65">
        <v>180.4</v>
      </c>
      <c r="J13" s="65">
        <v>3844.28</v>
      </c>
      <c r="K13" s="65">
        <v>7.93</v>
      </c>
      <c r="L13" s="65">
        <v>51.67</v>
      </c>
      <c r="M13" s="65">
        <v>185.46</v>
      </c>
      <c r="N13" s="65">
        <v>16.11</v>
      </c>
      <c r="O13" s="65">
        <v>35.11</v>
      </c>
      <c r="P13" s="65">
        <v>3.74</v>
      </c>
      <c r="Q13" s="65">
        <v>0.94</v>
      </c>
      <c r="R13" s="65">
        <f t="shared" si="0"/>
        <v>4725.4199999999992</v>
      </c>
      <c r="S13" s="124">
        <f t="shared" si="1"/>
        <v>1.1012320537851257E-2</v>
      </c>
    </row>
    <row r="14" spans="1:19" x14ac:dyDescent="0.2">
      <c r="A14" s="6" t="s">
        <v>16</v>
      </c>
      <c r="B14" s="64"/>
      <c r="C14" s="64">
        <v>46.7</v>
      </c>
      <c r="D14" s="64"/>
      <c r="E14" s="64">
        <v>5.44</v>
      </c>
      <c r="F14" s="65">
        <v>116.42</v>
      </c>
      <c r="G14" s="65">
        <v>424.85</v>
      </c>
      <c r="H14" s="65">
        <v>468.81</v>
      </c>
      <c r="I14" s="65">
        <v>184.37</v>
      </c>
      <c r="J14" s="65">
        <v>291.29000000000002</v>
      </c>
      <c r="K14" s="65">
        <v>23.52</v>
      </c>
      <c r="L14" s="65">
        <v>315.47000000000003</v>
      </c>
      <c r="M14" s="65">
        <v>176.83</v>
      </c>
      <c r="N14" s="65">
        <v>10.25</v>
      </c>
      <c r="O14" s="65">
        <v>17.760000000000002</v>
      </c>
      <c r="P14" s="65">
        <v>0.01</v>
      </c>
      <c r="Q14" s="65"/>
      <c r="R14" s="65">
        <f t="shared" si="0"/>
        <v>2081.7200000000007</v>
      </c>
      <c r="S14" s="124">
        <f t="shared" si="1"/>
        <v>4.8513291749846003E-3</v>
      </c>
    </row>
    <row r="15" spans="1:19" x14ac:dyDescent="0.2">
      <c r="A15" s="6" t="s">
        <v>17</v>
      </c>
      <c r="B15" s="64"/>
      <c r="C15" s="64"/>
      <c r="D15" s="64">
        <v>18</v>
      </c>
      <c r="E15" s="64">
        <v>0.11</v>
      </c>
      <c r="F15" s="65">
        <v>6.4</v>
      </c>
      <c r="G15" s="65">
        <v>6033.55</v>
      </c>
      <c r="H15" s="65">
        <v>11691.88</v>
      </c>
      <c r="I15" s="65">
        <v>4330.1899999999996</v>
      </c>
      <c r="J15" s="65">
        <v>852.37</v>
      </c>
      <c r="K15" s="65">
        <v>192.22</v>
      </c>
      <c r="L15" s="65">
        <v>6288.67</v>
      </c>
      <c r="M15" s="65">
        <v>5739.7</v>
      </c>
      <c r="N15" s="65">
        <v>2827.99</v>
      </c>
      <c r="O15" s="65">
        <v>29.21</v>
      </c>
      <c r="P15" s="65">
        <v>11.63</v>
      </c>
      <c r="Q15" s="65">
        <v>1.1000000000000001</v>
      </c>
      <c r="R15" s="65">
        <f t="shared" si="0"/>
        <v>38023.01999999999</v>
      </c>
      <c r="S15" s="124">
        <f t="shared" si="1"/>
        <v>8.8610469346032533E-2</v>
      </c>
    </row>
    <row r="16" spans="1:19" x14ac:dyDescent="0.2">
      <c r="A16" s="6" t="s">
        <v>18</v>
      </c>
      <c r="B16" s="64">
        <v>3.8</v>
      </c>
      <c r="C16" s="64">
        <v>0.83</v>
      </c>
      <c r="D16" s="64"/>
      <c r="E16" s="64">
        <v>0.1</v>
      </c>
      <c r="F16" s="65">
        <v>5.72</v>
      </c>
      <c r="G16" s="65">
        <v>115.84</v>
      </c>
      <c r="H16" s="65">
        <v>1124.3900000000001</v>
      </c>
      <c r="I16" s="65">
        <v>762.62</v>
      </c>
      <c r="J16" s="65">
        <v>12877.55</v>
      </c>
      <c r="K16" s="65">
        <v>7819.66</v>
      </c>
      <c r="L16" s="65">
        <v>1215.4000000000001</v>
      </c>
      <c r="M16" s="65">
        <v>9807.44</v>
      </c>
      <c r="N16" s="65">
        <v>48.17</v>
      </c>
      <c r="O16" s="65">
        <v>95.3</v>
      </c>
      <c r="P16" s="65">
        <v>0.65</v>
      </c>
      <c r="Q16" s="65">
        <v>2.15</v>
      </c>
      <c r="R16" s="65">
        <f t="shared" si="0"/>
        <v>33879.620000000003</v>
      </c>
      <c r="S16" s="124">
        <f t="shared" si="1"/>
        <v>7.89545130677477E-2</v>
      </c>
    </row>
    <row r="17" spans="1:19" x14ac:dyDescent="0.2">
      <c r="A17" s="6" t="s">
        <v>19</v>
      </c>
      <c r="B17" s="64"/>
      <c r="C17" s="64"/>
      <c r="D17" s="64"/>
      <c r="E17" s="64">
        <v>1.6</v>
      </c>
      <c r="F17" s="65">
        <v>3.01</v>
      </c>
      <c r="G17" s="65">
        <v>232.95</v>
      </c>
      <c r="H17" s="65">
        <v>762.21</v>
      </c>
      <c r="I17" s="65">
        <v>1897.33</v>
      </c>
      <c r="J17" s="65">
        <v>12385.62</v>
      </c>
      <c r="K17" s="65">
        <v>48325.84</v>
      </c>
      <c r="L17" s="65">
        <v>172125.99</v>
      </c>
      <c r="M17" s="65">
        <v>94529.67</v>
      </c>
      <c r="N17" s="65">
        <v>3797.57</v>
      </c>
      <c r="O17" s="65">
        <v>459.53</v>
      </c>
      <c r="P17" s="65">
        <v>1</v>
      </c>
      <c r="Q17" s="65">
        <v>2976.21</v>
      </c>
      <c r="R17" s="65">
        <f t="shared" si="0"/>
        <v>337498.53</v>
      </c>
      <c r="S17" s="124">
        <f t="shared" si="1"/>
        <v>0.78652098510050106</v>
      </c>
    </row>
    <row r="18" spans="1:19" x14ac:dyDescent="0.2">
      <c r="A18" s="6" t="s">
        <v>20</v>
      </c>
      <c r="B18" s="64">
        <v>4.3</v>
      </c>
      <c r="C18" s="64">
        <v>1</v>
      </c>
      <c r="D18" s="64"/>
      <c r="E18" s="64"/>
      <c r="F18" s="65">
        <v>8.67</v>
      </c>
      <c r="G18" s="65">
        <v>43.46</v>
      </c>
      <c r="H18" s="65">
        <v>91.78</v>
      </c>
      <c r="I18" s="65">
        <v>211.6</v>
      </c>
      <c r="J18" s="65">
        <v>1865.56</v>
      </c>
      <c r="K18" s="65">
        <v>224.15</v>
      </c>
      <c r="L18" s="65">
        <v>1262.3800000000001</v>
      </c>
      <c r="M18" s="65">
        <v>5568.93</v>
      </c>
      <c r="N18" s="65">
        <v>45.34</v>
      </c>
      <c r="O18" s="65">
        <v>10.5</v>
      </c>
      <c r="P18" s="65">
        <v>0.01</v>
      </c>
      <c r="Q18" s="65">
        <v>0.01</v>
      </c>
      <c r="R18" s="65">
        <f t="shared" si="0"/>
        <v>9337.69</v>
      </c>
      <c r="S18" s="124">
        <f t="shared" si="1"/>
        <v>2.1760951484331197E-2</v>
      </c>
    </row>
    <row r="19" spans="1:19" x14ac:dyDescent="0.2">
      <c r="A19" s="6" t="s">
        <v>21</v>
      </c>
      <c r="B19" s="64"/>
      <c r="C19" s="64"/>
      <c r="D19" s="64">
        <v>0.02</v>
      </c>
      <c r="E19" s="64">
        <v>0.84</v>
      </c>
      <c r="F19" s="65">
        <v>0.51</v>
      </c>
      <c r="G19" s="65">
        <v>56.2</v>
      </c>
      <c r="H19" s="65">
        <v>378.71</v>
      </c>
      <c r="I19" s="65">
        <v>35.880000000000003</v>
      </c>
      <c r="J19" s="65">
        <v>218.07</v>
      </c>
      <c r="K19" s="65">
        <v>147.02000000000001</v>
      </c>
      <c r="L19" s="65">
        <v>472.79</v>
      </c>
      <c r="M19" s="65">
        <v>705.8</v>
      </c>
      <c r="N19" s="65">
        <v>2.2200000000000002</v>
      </c>
      <c r="O19" s="65">
        <v>2.5299999999999998</v>
      </c>
      <c r="P19" s="65"/>
      <c r="Q19" s="65"/>
      <c r="R19" s="65">
        <f t="shared" si="0"/>
        <v>2020.59</v>
      </c>
      <c r="S19" s="124">
        <f t="shared" si="1"/>
        <v>4.7088692128058199E-3</v>
      </c>
    </row>
    <row r="20" spans="1:19" x14ac:dyDescent="0.2">
      <c r="A20" s="6" t="s">
        <v>22</v>
      </c>
      <c r="B20" s="64"/>
      <c r="C20" s="64"/>
      <c r="D20" s="64"/>
      <c r="E20" s="64"/>
      <c r="F20" s="65"/>
      <c r="G20" s="65">
        <v>305.16000000000003</v>
      </c>
      <c r="H20" s="65">
        <v>1.42</v>
      </c>
      <c r="I20" s="65">
        <v>17.41</v>
      </c>
      <c r="J20" s="65">
        <v>95.49</v>
      </c>
      <c r="K20" s="65">
        <v>23.27</v>
      </c>
      <c r="L20" s="65">
        <v>15.22</v>
      </c>
      <c r="M20" s="65">
        <v>1.1000000000000001</v>
      </c>
      <c r="N20" s="65">
        <v>1.08</v>
      </c>
      <c r="O20" s="65"/>
      <c r="P20" s="65">
        <v>0.01</v>
      </c>
      <c r="Q20" s="65"/>
      <c r="R20" s="65">
        <f t="shared" si="0"/>
        <v>460.16000000000008</v>
      </c>
      <c r="S20" s="124">
        <f t="shared" si="1"/>
        <v>1.0723765122883546E-3</v>
      </c>
    </row>
    <row r="21" spans="1:19" x14ac:dyDescent="0.2">
      <c r="A21" s="27" t="s">
        <v>23</v>
      </c>
      <c r="B21" s="66"/>
      <c r="C21" s="66">
        <v>0.02</v>
      </c>
      <c r="D21" s="66">
        <v>0.74</v>
      </c>
      <c r="E21" s="66"/>
      <c r="F21" s="66">
        <v>0.59</v>
      </c>
      <c r="G21" s="66">
        <v>3.01</v>
      </c>
      <c r="H21" s="66">
        <v>1</v>
      </c>
      <c r="I21" s="66"/>
      <c r="J21" s="66">
        <v>85</v>
      </c>
      <c r="K21" s="66"/>
      <c r="L21" s="66">
        <v>6.3</v>
      </c>
      <c r="M21" s="66"/>
      <c r="N21" s="66"/>
      <c r="O21" s="66"/>
      <c r="P21" s="66"/>
      <c r="Q21" s="66"/>
      <c r="R21" s="66">
        <f t="shared" si="0"/>
        <v>96.66</v>
      </c>
      <c r="S21" s="125">
        <f t="shared" si="1"/>
        <v>2.2526059126780321E-4</v>
      </c>
    </row>
    <row r="22" spans="1:19" ht="15" x14ac:dyDescent="0.25">
      <c r="A22" s="50" t="s">
        <v>0</v>
      </c>
      <c r="B22" s="67">
        <f>SUM(B10:B21)</f>
        <v>47.399999999999991</v>
      </c>
      <c r="C22" s="67">
        <f>SUM(C10:C21)</f>
        <v>48.550000000000004</v>
      </c>
      <c r="D22" s="67">
        <f>SUM(D10:D21)</f>
        <v>20.36</v>
      </c>
      <c r="E22" s="67">
        <f>SUM(E10:E21)</f>
        <v>14.09</v>
      </c>
      <c r="F22" s="67">
        <f>SUM(F10:F21)</f>
        <v>150.51999999999998</v>
      </c>
      <c r="G22" s="67">
        <f t="shared" ref="G22:P22" si="2">SUM(G10:G21)</f>
        <v>7553.55</v>
      </c>
      <c r="H22" s="67">
        <f>SUM(H10:H21)</f>
        <v>14626.079999999998</v>
      </c>
      <c r="I22" s="67">
        <f t="shared" si="2"/>
        <v>7622.9</v>
      </c>
      <c r="J22" s="67">
        <f t="shared" si="2"/>
        <v>32929.15</v>
      </c>
      <c r="K22" s="67">
        <f>SUM(K10:K21)</f>
        <v>57158.439999999995</v>
      </c>
      <c r="L22" s="67">
        <f t="shared" si="2"/>
        <v>181796.12</v>
      </c>
      <c r="M22" s="67">
        <f>SUM(M10:M21)</f>
        <v>116723.74</v>
      </c>
      <c r="N22" s="67">
        <f>SUM(N10:N21)</f>
        <v>6748.7300000000005</v>
      </c>
      <c r="O22" s="67">
        <f t="shared" si="2"/>
        <v>654.03</v>
      </c>
      <c r="P22" s="67">
        <f t="shared" si="2"/>
        <v>18.510000000000002</v>
      </c>
      <c r="Q22" s="67">
        <f>SUM(Q10:Q21)</f>
        <v>2990.8500000000004</v>
      </c>
      <c r="R22" s="67">
        <f>SUM(R10:R21)</f>
        <v>429103.02</v>
      </c>
      <c r="S22" s="126">
        <f>SUM(S10:S21)</f>
        <v>0.99999999999999989</v>
      </c>
    </row>
  </sheetData>
  <mergeCells count="6">
    <mergeCell ref="A5:S5"/>
    <mergeCell ref="A6:S6"/>
    <mergeCell ref="A8:A9"/>
    <mergeCell ref="B8:Q8"/>
    <mergeCell ref="R8:R9"/>
    <mergeCell ref="S8:S9"/>
  </mergeCells>
  <pageMargins left="0.7" right="0.7" top="0.75" bottom="0.75" header="0.3" footer="0.3"/>
  <pageSetup paperSize="315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.7109375" customWidth="1"/>
    <col min="2" max="3" width="5.7109375" bestFit="1" customWidth="1"/>
    <col min="4" max="4" width="8.28515625" bestFit="1" customWidth="1"/>
    <col min="5" max="5" width="8.140625" bestFit="1" customWidth="1"/>
    <col min="6" max="6" width="8.28515625" bestFit="1" customWidth="1"/>
    <col min="7" max="7" width="8.140625" bestFit="1" customWidth="1"/>
    <col min="8" max="9" width="8.28515625" bestFit="1" customWidth="1"/>
    <col min="10" max="10" width="8.140625" bestFit="1" customWidth="1"/>
    <col min="11" max="11" width="9.140625" bestFit="1" customWidth="1"/>
    <col min="12" max="13" width="6.7109375" bestFit="1" customWidth="1"/>
    <col min="14" max="14" width="9.28515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40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SUM(B11:M11)</f>
        <v>0</v>
      </c>
      <c r="O11" s="26">
        <f>+N11/$N$22</f>
        <v>0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2">
        <v>6.68</v>
      </c>
      <c r="C13" s="2"/>
      <c r="D13" s="2">
        <v>4.32</v>
      </c>
      <c r="E13" s="2">
        <v>10.14</v>
      </c>
      <c r="F13" s="2"/>
      <c r="G13" s="2">
        <v>2.1</v>
      </c>
      <c r="H13" s="2">
        <v>42.92</v>
      </c>
      <c r="I13" s="2">
        <v>20.53</v>
      </c>
      <c r="J13" s="2"/>
      <c r="K13" s="2">
        <v>8.4700000000000006</v>
      </c>
      <c r="L13" s="2">
        <v>0.2</v>
      </c>
      <c r="M13" s="2"/>
      <c r="N13" s="2">
        <f t="shared" ref="N13:N22" si="0">SUM(B13:M13)</f>
        <v>95.36</v>
      </c>
      <c r="O13" s="26">
        <f>+N13/$N$22</f>
        <v>2.3791483217848E-3</v>
      </c>
    </row>
    <row r="14" spans="1:15" ht="20.100000000000001" customHeight="1" x14ac:dyDescent="0.2">
      <c r="A14" s="6" t="s">
        <v>16</v>
      </c>
      <c r="B14" s="2">
        <v>7.8</v>
      </c>
      <c r="C14" s="2"/>
      <c r="D14" s="2">
        <v>58.93</v>
      </c>
      <c r="E14" s="2">
        <v>38.409999999999997</v>
      </c>
      <c r="F14" s="2">
        <v>64.5</v>
      </c>
      <c r="G14" s="2">
        <v>33.49</v>
      </c>
      <c r="H14" s="2">
        <v>92.860000000000127</v>
      </c>
      <c r="I14" s="2">
        <v>47.45</v>
      </c>
      <c r="J14" s="2">
        <v>75</v>
      </c>
      <c r="K14" s="2">
        <v>58.45</v>
      </c>
      <c r="L14" s="2">
        <v>40.69</v>
      </c>
      <c r="M14" s="2">
        <v>865.21</v>
      </c>
      <c r="N14" s="2">
        <f t="shared" si="0"/>
        <v>1382.7900000000002</v>
      </c>
      <c r="O14" s="26">
        <f t="shared" ref="O14:O21" si="1">+N14/$N$22</f>
        <v>3.4499397104454738E-2</v>
      </c>
    </row>
    <row r="15" spans="1:15" ht="20.100000000000001" customHeight="1" x14ac:dyDescent="0.2">
      <c r="A15" s="6" t="s">
        <v>17</v>
      </c>
      <c r="B15" s="2">
        <v>0.08</v>
      </c>
      <c r="C15" s="2">
        <v>1</v>
      </c>
      <c r="D15" s="2">
        <v>100.84</v>
      </c>
      <c r="E15" s="2">
        <v>120.32</v>
      </c>
      <c r="F15" s="2">
        <v>11.17</v>
      </c>
      <c r="G15" s="2">
        <v>98.620000000000047</v>
      </c>
      <c r="H15" s="2">
        <v>568.3299999999989</v>
      </c>
      <c r="I15" s="2">
        <v>941.03</v>
      </c>
      <c r="J15" s="2">
        <v>1020.15</v>
      </c>
      <c r="K15" s="2">
        <v>10965.31</v>
      </c>
      <c r="L15" s="2">
        <v>391.07</v>
      </c>
      <c r="M15" s="2">
        <v>2.64</v>
      </c>
      <c r="N15" s="2">
        <f t="shared" si="0"/>
        <v>14220.559999999998</v>
      </c>
      <c r="O15" s="26">
        <f t="shared" si="1"/>
        <v>0.35479049348615821</v>
      </c>
    </row>
    <row r="16" spans="1:15" ht="20.100000000000001" customHeight="1" x14ac:dyDescent="0.2">
      <c r="A16" s="6" t="s">
        <v>18</v>
      </c>
      <c r="B16" s="2">
        <v>18.920000000000002</v>
      </c>
      <c r="C16" s="2">
        <v>11.22</v>
      </c>
      <c r="D16" s="2">
        <v>2925.59</v>
      </c>
      <c r="E16" s="2">
        <v>311.29000000000002</v>
      </c>
      <c r="F16" s="2">
        <v>1161.5899999999999</v>
      </c>
      <c r="G16" s="2">
        <v>344.46</v>
      </c>
      <c r="H16" s="2">
        <v>2398.7000000000112</v>
      </c>
      <c r="I16" s="2">
        <v>1244.81</v>
      </c>
      <c r="J16" s="2">
        <v>342.65</v>
      </c>
      <c r="K16" s="2">
        <v>2975.6</v>
      </c>
      <c r="L16" s="2">
        <v>325.43</v>
      </c>
      <c r="M16" s="2">
        <v>1.01</v>
      </c>
      <c r="N16" s="2">
        <f t="shared" si="0"/>
        <v>12061.270000000011</v>
      </c>
      <c r="O16" s="26">
        <f t="shared" si="1"/>
        <v>0.30091810275894904</v>
      </c>
    </row>
    <row r="17" spans="1:15" ht="20.100000000000001" customHeight="1" x14ac:dyDescent="0.2">
      <c r="A17" s="6" t="s">
        <v>19</v>
      </c>
      <c r="B17" s="2">
        <v>8.07</v>
      </c>
      <c r="C17" s="2">
        <v>23</v>
      </c>
      <c r="D17" s="2">
        <v>458.31</v>
      </c>
      <c r="E17" s="2">
        <v>90.68</v>
      </c>
      <c r="F17" s="2">
        <v>1628.92</v>
      </c>
      <c r="G17" s="2">
        <v>376.63</v>
      </c>
      <c r="H17" s="2">
        <v>2490.83</v>
      </c>
      <c r="I17" s="2">
        <v>2238.69</v>
      </c>
      <c r="J17" s="2">
        <v>239.65</v>
      </c>
      <c r="K17" s="2">
        <v>205.1</v>
      </c>
      <c r="L17" s="2">
        <v>2.0099999999999998</v>
      </c>
      <c r="M17" s="2">
        <v>15</v>
      </c>
      <c r="N17" s="2">
        <f t="shared" si="0"/>
        <v>7776.8900000000012</v>
      </c>
      <c r="O17" s="26">
        <f t="shared" si="1"/>
        <v>0.194026581294096</v>
      </c>
    </row>
    <row r="18" spans="1:15" ht="20.100000000000001" customHeight="1" x14ac:dyDescent="0.2">
      <c r="A18" s="6" t="s">
        <v>20</v>
      </c>
      <c r="B18" s="2">
        <v>20.56</v>
      </c>
      <c r="C18" s="2">
        <v>22.2</v>
      </c>
      <c r="D18" s="2">
        <v>389.93</v>
      </c>
      <c r="E18" s="2">
        <v>124.65</v>
      </c>
      <c r="F18" s="2">
        <v>264.60000000000002</v>
      </c>
      <c r="G18" s="2">
        <v>183.07</v>
      </c>
      <c r="H18" s="2">
        <v>1416.01</v>
      </c>
      <c r="I18" s="2">
        <v>549.54999999999995</v>
      </c>
      <c r="J18" s="2">
        <v>17.75</v>
      </c>
      <c r="K18" s="2">
        <v>91.3</v>
      </c>
      <c r="L18" s="2">
        <v>0.9</v>
      </c>
      <c r="M18" s="2">
        <v>3</v>
      </c>
      <c r="N18" s="2">
        <f t="shared" si="0"/>
        <v>3083.52</v>
      </c>
      <c r="O18" s="26">
        <f t="shared" si="1"/>
        <v>7.6931118217175617E-2</v>
      </c>
    </row>
    <row r="19" spans="1:15" ht="20.100000000000001" customHeight="1" x14ac:dyDescent="0.2">
      <c r="A19" s="6" t="s">
        <v>21</v>
      </c>
      <c r="B19" s="2">
        <v>0.21</v>
      </c>
      <c r="C19" s="2"/>
      <c r="D19" s="2">
        <v>30.6</v>
      </c>
      <c r="E19" s="2">
        <v>9.3800000000000008</v>
      </c>
      <c r="F19" s="2">
        <v>715.94</v>
      </c>
      <c r="G19" s="2">
        <v>75.5</v>
      </c>
      <c r="H19" s="2">
        <v>9.73</v>
      </c>
      <c r="I19" s="2">
        <v>6.41</v>
      </c>
      <c r="J19" s="2"/>
      <c r="K19" s="2">
        <v>0.6</v>
      </c>
      <c r="L19" s="2"/>
      <c r="M19" s="2"/>
      <c r="N19" s="2">
        <f t="shared" si="0"/>
        <v>848.37000000000012</v>
      </c>
      <c r="O19" s="26">
        <f t="shared" si="1"/>
        <v>2.1166087056969075E-2</v>
      </c>
    </row>
    <row r="20" spans="1:15" ht="20.100000000000001" customHeight="1" x14ac:dyDescent="0.2">
      <c r="A20" s="6" t="s">
        <v>22</v>
      </c>
      <c r="B20" s="2">
        <v>0.1</v>
      </c>
      <c r="C20" s="2"/>
      <c r="D20" s="2">
        <v>15</v>
      </c>
      <c r="E20" s="2">
        <v>395</v>
      </c>
      <c r="F20" s="2">
        <v>191.6</v>
      </c>
      <c r="G20" s="2">
        <v>0.51</v>
      </c>
      <c r="H20" s="2">
        <v>5.4</v>
      </c>
      <c r="I20" s="2">
        <v>5.2</v>
      </c>
      <c r="J20" s="2"/>
      <c r="K20" s="2"/>
      <c r="L20" s="2"/>
      <c r="M20" s="2"/>
      <c r="N20" s="2">
        <f t="shared" si="0"/>
        <v>612.81000000000006</v>
      </c>
      <c r="O20" s="26">
        <f t="shared" si="1"/>
        <v>1.5289071760412578E-2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</v>
      </c>
      <c r="O21" s="31">
        <f t="shared" si="1"/>
        <v>0</v>
      </c>
    </row>
    <row r="22" spans="1:15" ht="15" x14ac:dyDescent="0.25">
      <c r="A22" s="50" t="s">
        <v>0</v>
      </c>
      <c r="B22" s="51">
        <f t="shared" ref="B22:M22" si="2">SUM(B13:B20)</f>
        <v>62.42</v>
      </c>
      <c r="C22" s="51">
        <f t="shared" si="2"/>
        <v>57.42</v>
      </c>
      <c r="D22" s="51">
        <f t="shared" si="2"/>
        <v>3983.52</v>
      </c>
      <c r="E22" s="51">
        <f t="shared" si="2"/>
        <v>1099.8699999999999</v>
      </c>
      <c r="F22" s="51">
        <f t="shared" si="2"/>
        <v>4038.32</v>
      </c>
      <c r="G22" s="51">
        <f t="shared" si="2"/>
        <v>1114.3799999999999</v>
      </c>
      <c r="H22" s="51">
        <f t="shared" si="2"/>
        <v>7024.7800000000097</v>
      </c>
      <c r="I22" s="51">
        <f t="shared" si="2"/>
        <v>5053.67</v>
      </c>
      <c r="J22" s="51">
        <f>SUM(J13:J20)</f>
        <v>1695.2000000000003</v>
      </c>
      <c r="K22" s="51">
        <f t="shared" si="2"/>
        <v>14304.83</v>
      </c>
      <c r="L22" s="51">
        <f t="shared" si="2"/>
        <v>760.3</v>
      </c>
      <c r="M22" s="51">
        <f t="shared" si="2"/>
        <v>886.86</v>
      </c>
      <c r="N22" s="51">
        <f t="shared" si="0"/>
        <v>40081.570000000007</v>
      </c>
      <c r="O22" s="52">
        <f>SUM(O13:O20)</f>
        <v>1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.7109375" customWidth="1"/>
    <col min="2" max="2" width="4.5703125" bestFit="1" customWidth="1"/>
    <col min="3" max="3" width="6.5703125" bestFit="1" customWidth="1"/>
    <col min="4" max="9" width="8.140625" bestFit="1" customWidth="1"/>
    <col min="10" max="10" width="5.5703125" bestFit="1" customWidth="1"/>
    <col min="11" max="12" width="6.5703125" bestFit="1" customWidth="1"/>
    <col min="13" max="13" width="5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39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SUM(B11:M11)</f>
        <v>0</v>
      </c>
      <c r="O11" s="26">
        <f>+N11/$N$22</f>
        <v>0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2"/>
      <c r="C13" s="2">
        <v>0.5</v>
      </c>
      <c r="D13" s="2">
        <v>7.83</v>
      </c>
      <c r="E13" s="2">
        <v>10.09</v>
      </c>
      <c r="F13" s="2"/>
      <c r="G13" s="2"/>
      <c r="H13" s="2">
        <v>5.93</v>
      </c>
      <c r="I13" s="2">
        <v>3.85</v>
      </c>
      <c r="J13" s="2">
        <v>5.2</v>
      </c>
      <c r="K13" s="2"/>
      <c r="L13" s="2"/>
      <c r="M13" s="2">
        <v>15.12</v>
      </c>
      <c r="N13" s="2">
        <f t="shared" ref="N13:N22" si="0">SUM(B13:M13)</f>
        <v>48.52</v>
      </c>
      <c r="O13" s="26">
        <f>+N13/$N$22</f>
        <v>1.853760742604633E-3</v>
      </c>
    </row>
    <row r="14" spans="1:15" ht="20.100000000000001" customHeight="1" x14ac:dyDescent="0.2">
      <c r="A14" s="6" t="s">
        <v>16</v>
      </c>
      <c r="B14" s="2">
        <v>0.1</v>
      </c>
      <c r="C14" s="2">
        <v>3.2</v>
      </c>
      <c r="D14" s="2">
        <v>390.74</v>
      </c>
      <c r="E14" s="2">
        <v>531.99</v>
      </c>
      <c r="F14" s="2">
        <v>54.5</v>
      </c>
      <c r="G14" s="2">
        <v>26.04</v>
      </c>
      <c r="H14" s="2">
        <v>31.43</v>
      </c>
      <c r="I14" s="2">
        <v>2.14</v>
      </c>
      <c r="J14" s="2"/>
      <c r="K14" s="2">
        <v>22.3</v>
      </c>
      <c r="L14" s="2">
        <v>197.99</v>
      </c>
      <c r="M14" s="2">
        <v>3.84</v>
      </c>
      <c r="N14" s="2">
        <f t="shared" si="0"/>
        <v>1264.27</v>
      </c>
      <c r="O14" s="26">
        <f t="shared" ref="O14:O21" si="1">+N14/$N$22</f>
        <v>4.8302846126396522E-2</v>
      </c>
    </row>
    <row r="15" spans="1:15" ht="20.100000000000001" customHeight="1" x14ac:dyDescent="0.2">
      <c r="A15" s="6" t="s">
        <v>17</v>
      </c>
      <c r="B15" s="2">
        <v>0.6</v>
      </c>
      <c r="C15" s="2">
        <v>1.5</v>
      </c>
      <c r="D15" s="2">
        <v>1149.6199999999999</v>
      </c>
      <c r="E15" s="2">
        <v>494.91</v>
      </c>
      <c r="F15" s="2">
        <v>2940.55</v>
      </c>
      <c r="G15" s="2">
        <v>560.22</v>
      </c>
      <c r="H15" s="2">
        <v>143.97</v>
      </c>
      <c r="I15" s="2">
        <v>163.66999999999999</v>
      </c>
      <c r="J15" s="2">
        <v>1.1000000000000001</v>
      </c>
      <c r="K15" s="2">
        <v>23.4</v>
      </c>
      <c r="L15" s="2">
        <v>2</v>
      </c>
      <c r="M15" s="2">
        <v>1.51</v>
      </c>
      <c r="N15" s="2">
        <f t="shared" si="0"/>
        <v>5483.0500000000011</v>
      </c>
      <c r="O15" s="26">
        <f t="shared" si="1"/>
        <v>0.20948604368792939</v>
      </c>
    </row>
    <row r="16" spans="1:15" ht="20.100000000000001" customHeight="1" x14ac:dyDescent="0.2">
      <c r="A16" s="6" t="s">
        <v>18</v>
      </c>
      <c r="B16" s="2">
        <v>0.5</v>
      </c>
      <c r="C16" s="2">
        <v>56.76</v>
      </c>
      <c r="D16" s="2">
        <v>1169.02</v>
      </c>
      <c r="E16" s="2">
        <v>878.23</v>
      </c>
      <c r="F16" s="2">
        <v>1768.88</v>
      </c>
      <c r="G16" s="2">
        <v>689.34</v>
      </c>
      <c r="H16" s="2">
        <v>715.28999999999803</v>
      </c>
      <c r="I16" s="2">
        <v>278.97000000000003</v>
      </c>
      <c r="J16" s="2">
        <v>1.3</v>
      </c>
      <c r="K16" s="2">
        <v>27.55</v>
      </c>
      <c r="L16" s="2">
        <v>1.54</v>
      </c>
      <c r="M16" s="2">
        <v>20.010000000000002</v>
      </c>
      <c r="N16" s="2">
        <f t="shared" si="0"/>
        <v>5607.3899999999994</v>
      </c>
      <c r="O16" s="26">
        <f t="shared" si="1"/>
        <v>0.21423659213672283</v>
      </c>
    </row>
    <row r="17" spans="1:15" ht="20.100000000000001" customHeight="1" x14ac:dyDescent="0.2">
      <c r="A17" s="6" t="s">
        <v>19</v>
      </c>
      <c r="B17" s="2">
        <v>1.07</v>
      </c>
      <c r="C17" s="2">
        <v>10.73</v>
      </c>
      <c r="D17" s="2">
        <v>263.27999999999997</v>
      </c>
      <c r="E17" s="2">
        <v>187.57</v>
      </c>
      <c r="F17" s="2">
        <v>1114.48</v>
      </c>
      <c r="G17" s="2">
        <v>535.39</v>
      </c>
      <c r="H17" s="2">
        <v>1863.9399999999928</v>
      </c>
      <c r="I17" s="2">
        <v>722.67999999999927</v>
      </c>
      <c r="J17" s="2">
        <v>54.15</v>
      </c>
      <c r="K17" s="2">
        <v>138.80000000000001</v>
      </c>
      <c r="L17" s="2">
        <v>0.25</v>
      </c>
      <c r="M17" s="2">
        <v>0.72</v>
      </c>
      <c r="N17" s="2">
        <f t="shared" si="0"/>
        <v>4893.0599999999922</v>
      </c>
      <c r="O17" s="26">
        <f t="shared" si="1"/>
        <v>0.18694481737858637</v>
      </c>
    </row>
    <row r="18" spans="1:15" ht="20.100000000000001" customHeight="1" x14ac:dyDescent="0.2">
      <c r="A18" s="6" t="s">
        <v>20</v>
      </c>
      <c r="B18" s="2">
        <v>1.69</v>
      </c>
      <c r="C18" s="2">
        <v>900.8</v>
      </c>
      <c r="D18" s="2">
        <v>311.25</v>
      </c>
      <c r="E18" s="2">
        <v>189.24</v>
      </c>
      <c r="F18" s="2">
        <v>818.83</v>
      </c>
      <c r="G18" s="2">
        <v>373.61</v>
      </c>
      <c r="H18" s="2">
        <v>2869.6500000000165</v>
      </c>
      <c r="I18" s="2">
        <v>1635.48</v>
      </c>
      <c r="J18" s="2">
        <v>22.85</v>
      </c>
      <c r="K18" s="2">
        <v>190.72</v>
      </c>
      <c r="L18" s="2">
        <v>17.2</v>
      </c>
      <c r="M18" s="2">
        <v>0.15</v>
      </c>
      <c r="N18" s="2">
        <f t="shared" si="0"/>
        <v>7331.4700000000157</v>
      </c>
      <c r="O18" s="26">
        <f t="shared" si="1"/>
        <v>0.28010699240691711</v>
      </c>
    </row>
    <row r="19" spans="1:15" ht="20.100000000000001" customHeight="1" x14ac:dyDescent="0.2">
      <c r="A19" s="6" t="s">
        <v>21</v>
      </c>
      <c r="B19" s="2">
        <v>3.64</v>
      </c>
      <c r="C19" s="2"/>
      <c r="D19" s="2">
        <v>831.12</v>
      </c>
      <c r="E19" s="2">
        <v>20.85</v>
      </c>
      <c r="F19" s="2">
        <v>100.71</v>
      </c>
      <c r="G19" s="2">
        <v>246.98</v>
      </c>
      <c r="H19" s="2">
        <v>190.09</v>
      </c>
      <c r="I19" s="2">
        <v>151.65</v>
      </c>
      <c r="J19" s="2"/>
      <c r="K19" s="2"/>
      <c r="L19" s="2"/>
      <c r="M19" s="2">
        <v>0.02</v>
      </c>
      <c r="N19" s="2">
        <f t="shared" si="0"/>
        <v>1545.06</v>
      </c>
      <c r="O19" s="26">
        <f t="shared" si="1"/>
        <v>5.9030741404961132E-2</v>
      </c>
    </row>
    <row r="20" spans="1:15" ht="18.75" customHeight="1" x14ac:dyDescent="0.2">
      <c r="A20" s="6" t="s">
        <v>22</v>
      </c>
      <c r="B20" s="2">
        <v>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f t="shared" si="0"/>
        <v>1</v>
      </c>
      <c r="O20" s="26">
        <f t="shared" si="1"/>
        <v>3.8206115882205958E-5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</v>
      </c>
      <c r="O21" s="31">
        <f t="shared" si="1"/>
        <v>0</v>
      </c>
    </row>
    <row r="22" spans="1:15" ht="15" x14ac:dyDescent="0.25">
      <c r="A22" s="50" t="s">
        <v>0</v>
      </c>
      <c r="B22" s="51">
        <f t="shared" ref="B22:M22" si="2">SUM(B13:B20)</f>
        <v>8.6</v>
      </c>
      <c r="C22" s="51">
        <f t="shared" si="2"/>
        <v>973.49</v>
      </c>
      <c r="D22" s="51">
        <f t="shared" si="2"/>
        <v>4122.8599999999997</v>
      </c>
      <c r="E22" s="51">
        <f t="shared" si="2"/>
        <v>2312.8799999999997</v>
      </c>
      <c r="F22" s="51">
        <f t="shared" si="2"/>
        <v>6797.95</v>
      </c>
      <c r="G22" s="51">
        <f t="shared" si="2"/>
        <v>2431.58</v>
      </c>
      <c r="H22" s="51">
        <f t="shared" si="2"/>
        <v>5820.3000000000075</v>
      </c>
      <c r="I22" s="51">
        <f t="shared" si="2"/>
        <v>2958.4399999999991</v>
      </c>
      <c r="J22" s="51">
        <f>SUM(J13:J20)</f>
        <v>84.6</v>
      </c>
      <c r="K22" s="51">
        <f t="shared" si="2"/>
        <v>402.77</v>
      </c>
      <c r="L22" s="51">
        <f t="shared" si="2"/>
        <v>218.98</v>
      </c>
      <c r="M22" s="51">
        <f t="shared" si="2"/>
        <v>41.370000000000005</v>
      </c>
      <c r="N22" s="51">
        <f t="shared" si="0"/>
        <v>26173.820000000003</v>
      </c>
      <c r="O22" s="52">
        <f>SUM(O13:O20)</f>
        <v>1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.5703125" customWidth="1"/>
    <col min="2" max="2" width="4.5703125" bestFit="1" customWidth="1"/>
    <col min="3" max="3" width="6.5703125" bestFit="1" customWidth="1"/>
    <col min="4" max="4" width="9.140625" bestFit="1" customWidth="1"/>
    <col min="5" max="5" width="8.140625" bestFit="1" customWidth="1"/>
    <col min="6" max="6" width="9.140625" bestFit="1" customWidth="1"/>
    <col min="7" max="7" width="8.140625" bestFit="1" customWidth="1"/>
    <col min="8" max="8" width="9.140625" bestFit="1" customWidth="1"/>
    <col min="9" max="9" width="8.140625" bestFit="1" customWidth="1"/>
    <col min="10" max="10" width="8.140625" customWidth="1"/>
    <col min="11" max="11" width="6.5703125" bestFit="1" customWidth="1"/>
    <col min="12" max="12" width="8.140625" bestFit="1" customWidth="1"/>
    <col min="13" max="13" width="6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38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SUM(B11:M11)</f>
        <v>0</v>
      </c>
      <c r="O11" s="26">
        <f>+N11/$N$22</f>
        <v>0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2"/>
      <c r="C13" s="2">
        <v>2</v>
      </c>
      <c r="D13" s="2">
        <v>612.41</v>
      </c>
      <c r="E13" s="2">
        <v>357.8</v>
      </c>
      <c r="F13" s="2"/>
      <c r="G13" s="2">
        <v>5.52</v>
      </c>
      <c r="H13" s="2">
        <v>24.94</v>
      </c>
      <c r="I13" s="2">
        <v>10.34</v>
      </c>
      <c r="J13" s="2"/>
      <c r="K13" s="2">
        <v>44.2</v>
      </c>
      <c r="L13" s="2">
        <v>235.5</v>
      </c>
      <c r="M13" s="2"/>
      <c r="N13" s="2">
        <f t="shared" ref="N13:N22" si="0">SUM(B13:M13)</f>
        <v>1292.71</v>
      </c>
      <c r="O13" s="26">
        <f>+N13/$N$22</f>
        <v>1.9704211992329322E-2</v>
      </c>
    </row>
    <row r="14" spans="1:15" ht="20.100000000000001" customHeight="1" x14ac:dyDescent="0.2">
      <c r="A14" s="6" t="s">
        <v>16</v>
      </c>
      <c r="B14" s="2">
        <v>0.33</v>
      </c>
      <c r="C14" s="2">
        <v>95.66</v>
      </c>
      <c r="D14" s="2">
        <v>3357.4</v>
      </c>
      <c r="E14" s="2">
        <v>489.6</v>
      </c>
      <c r="F14" s="2">
        <v>202.02</v>
      </c>
      <c r="G14" s="2">
        <v>139.5</v>
      </c>
      <c r="H14" s="2">
        <v>38.43</v>
      </c>
      <c r="I14" s="2">
        <v>6.47</v>
      </c>
      <c r="J14" s="2"/>
      <c r="K14" s="2">
        <v>7.3</v>
      </c>
      <c r="L14" s="2">
        <v>9.5</v>
      </c>
      <c r="M14" s="2">
        <v>123.5</v>
      </c>
      <c r="N14" s="2">
        <f t="shared" si="0"/>
        <v>4469.7100000000009</v>
      </c>
      <c r="O14" s="26">
        <f t="shared" ref="O14:O21" si="1">+N14/$N$22</f>
        <v>6.8129830653614748E-2</v>
      </c>
    </row>
    <row r="15" spans="1:15" ht="20.100000000000001" customHeight="1" x14ac:dyDescent="0.2">
      <c r="A15" s="6" t="s">
        <v>17</v>
      </c>
      <c r="B15" s="2">
        <v>0.87</v>
      </c>
      <c r="C15" s="2">
        <v>148.5</v>
      </c>
      <c r="D15" s="2">
        <v>2752</v>
      </c>
      <c r="E15" s="2">
        <v>1610.91</v>
      </c>
      <c r="F15" s="2">
        <v>1483.61</v>
      </c>
      <c r="G15" s="2">
        <v>577.29</v>
      </c>
      <c r="H15" s="2">
        <v>234.29</v>
      </c>
      <c r="I15" s="2">
        <v>56.089999999999925</v>
      </c>
      <c r="J15" s="2">
        <v>131.1</v>
      </c>
      <c r="K15" s="2">
        <v>118.3</v>
      </c>
      <c r="L15" s="2">
        <v>3.16</v>
      </c>
      <c r="M15" s="2">
        <v>0.27</v>
      </c>
      <c r="N15" s="2">
        <f t="shared" si="0"/>
        <v>7116.39</v>
      </c>
      <c r="O15" s="26">
        <f t="shared" si="1"/>
        <v>0.10847201397072234</v>
      </c>
    </row>
    <row r="16" spans="1:15" ht="20.100000000000001" customHeight="1" x14ac:dyDescent="0.2">
      <c r="A16" s="6" t="s">
        <v>18</v>
      </c>
      <c r="B16" s="2">
        <v>0.48</v>
      </c>
      <c r="C16" s="2">
        <v>421.75</v>
      </c>
      <c r="D16" s="2">
        <v>3261.73</v>
      </c>
      <c r="E16" s="2">
        <v>3455.88</v>
      </c>
      <c r="F16" s="2">
        <v>5504.72</v>
      </c>
      <c r="G16" s="2">
        <v>5427.45</v>
      </c>
      <c r="H16" s="2">
        <v>2634.95</v>
      </c>
      <c r="I16" s="2">
        <v>160.09</v>
      </c>
      <c r="J16" s="2">
        <v>216.05</v>
      </c>
      <c r="K16" s="2">
        <v>354.68</v>
      </c>
      <c r="L16" s="2">
        <v>772.22</v>
      </c>
      <c r="M16" s="2">
        <v>629.52</v>
      </c>
      <c r="N16" s="2">
        <f t="shared" si="0"/>
        <v>22839.520000000004</v>
      </c>
      <c r="O16" s="26">
        <f t="shared" si="1"/>
        <v>0.34813279380761775</v>
      </c>
    </row>
    <row r="17" spans="1:15" ht="20.100000000000001" customHeight="1" x14ac:dyDescent="0.2">
      <c r="A17" s="6" t="s">
        <v>19</v>
      </c>
      <c r="B17" s="2">
        <v>1.33</v>
      </c>
      <c r="C17" s="2">
        <v>22.1</v>
      </c>
      <c r="D17" s="2">
        <v>3887.29</v>
      </c>
      <c r="E17" s="2">
        <v>1826.32</v>
      </c>
      <c r="F17" s="2">
        <v>6386.23</v>
      </c>
      <c r="G17" s="2">
        <v>569.78</v>
      </c>
      <c r="H17" s="2">
        <v>992.45999999999788</v>
      </c>
      <c r="I17" s="2">
        <v>488.2</v>
      </c>
      <c r="J17" s="2">
        <v>251.42</v>
      </c>
      <c r="K17" s="2">
        <v>88.38</v>
      </c>
      <c r="L17" s="2">
        <v>1.61</v>
      </c>
      <c r="M17" s="2">
        <v>5.51</v>
      </c>
      <c r="N17" s="2">
        <f t="shared" si="0"/>
        <v>14520.63</v>
      </c>
      <c r="O17" s="26">
        <f t="shared" si="1"/>
        <v>0.22133159933950919</v>
      </c>
    </row>
    <row r="18" spans="1:15" ht="20.100000000000001" customHeight="1" x14ac:dyDescent="0.2">
      <c r="A18" s="6" t="s">
        <v>20</v>
      </c>
      <c r="B18" s="2">
        <v>0.5</v>
      </c>
      <c r="C18" s="2">
        <v>1</v>
      </c>
      <c r="D18" s="2">
        <v>395.83</v>
      </c>
      <c r="E18" s="2">
        <v>219.31</v>
      </c>
      <c r="F18" s="2">
        <v>2407.06</v>
      </c>
      <c r="G18" s="2">
        <v>1059.73</v>
      </c>
      <c r="H18" s="2">
        <v>6172.8500000000258</v>
      </c>
      <c r="I18" s="2">
        <v>1065.5999999999999</v>
      </c>
      <c r="J18" s="2">
        <v>522.25</v>
      </c>
      <c r="K18" s="2">
        <v>306.72000000000003</v>
      </c>
      <c r="L18" s="2">
        <v>7</v>
      </c>
      <c r="M18" s="2">
        <v>5.01</v>
      </c>
      <c r="N18" s="2">
        <f t="shared" si="0"/>
        <v>12162.860000000026</v>
      </c>
      <c r="O18" s="26">
        <f t="shared" si="1"/>
        <v>0.18539314453591535</v>
      </c>
    </row>
    <row r="19" spans="1:15" ht="20.100000000000001" customHeight="1" x14ac:dyDescent="0.2">
      <c r="A19" s="6" t="s">
        <v>21</v>
      </c>
      <c r="B19" s="2">
        <v>0.2</v>
      </c>
      <c r="C19" s="2"/>
      <c r="D19" s="2">
        <v>249.14</v>
      </c>
      <c r="E19" s="2">
        <v>439.66</v>
      </c>
      <c r="F19" s="2">
        <v>513.4</v>
      </c>
      <c r="G19" s="2">
        <v>1802.86</v>
      </c>
      <c r="H19" s="2">
        <v>162.46</v>
      </c>
      <c r="I19" s="2">
        <v>35.619999999999997</v>
      </c>
      <c r="J19" s="2">
        <v>0.6</v>
      </c>
      <c r="K19" s="2"/>
      <c r="L19" s="2"/>
      <c r="M19" s="2"/>
      <c r="N19" s="2">
        <f t="shared" si="0"/>
        <v>3203.94</v>
      </c>
      <c r="O19" s="26">
        <f t="shared" si="1"/>
        <v>4.8836253274673835E-2</v>
      </c>
    </row>
    <row r="20" spans="1:15" ht="20.100000000000001" customHeight="1" x14ac:dyDescent="0.2">
      <c r="A20" s="6" t="s">
        <v>22</v>
      </c>
      <c r="B20" s="2"/>
      <c r="C20" s="2"/>
      <c r="D20" s="2"/>
      <c r="E20" s="2">
        <v>0.01</v>
      </c>
      <c r="F20" s="2"/>
      <c r="G20" s="2"/>
      <c r="H20" s="2"/>
      <c r="I20" s="2"/>
      <c r="J20" s="2"/>
      <c r="K20" s="2"/>
      <c r="L20" s="2"/>
      <c r="M20" s="2"/>
      <c r="N20" s="2">
        <f t="shared" si="0"/>
        <v>0.01</v>
      </c>
      <c r="O20" s="26">
        <f t="shared" si="1"/>
        <v>1.5242561744188042E-7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</v>
      </c>
      <c r="O21" s="31">
        <f t="shared" si="1"/>
        <v>0</v>
      </c>
    </row>
    <row r="22" spans="1:15" ht="15" x14ac:dyDescent="0.25">
      <c r="A22" s="50" t="s">
        <v>0</v>
      </c>
      <c r="B22" s="51">
        <f t="shared" ref="B22:M22" si="2">SUM(B13:B20)</f>
        <v>3.71</v>
      </c>
      <c r="C22" s="51">
        <f t="shared" si="2"/>
        <v>691.01</v>
      </c>
      <c r="D22" s="51">
        <f t="shared" si="2"/>
        <v>14515.799999999997</v>
      </c>
      <c r="E22" s="51">
        <f t="shared" si="2"/>
        <v>8399.4900000000016</v>
      </c>
      <c r="F22" s="51">
        <f t="shared" si="2"/>
        <v>16497.04</v>
      </c>
      <c r="G22" s="51">
        <f t="shared" si="2"/>
        <v>9582.130000000001</v>
      </c>
      <c r="H22" s="51">
        <f t="shared" si="2"/>
        <v>10260.380000000023</v>
      </c>
      <c r="I22" s="51">
        <f t="shared" si="2"/>
        <v>1822.4099999999999</v>
      </c>
      <c r="J22" s="51">
        <f>SUM(J13:J20)</f>
        <v>1121.4199999999998</v>
      </c>
      <c r="K22" s="51">
        <f t="shared" si="2"/>
        <v>919.58</v>
      </c>
      <c r="L22" s="51">
        <f t="shared" si="2"/>
        <v>1028.99</v>
      </c>
      <c r="M22" s="51">
        <f t="shared" si="2"/>
        <v>763.81</v>
      </c>
      <c r="N22" s="51">
        <f t="shared" si="0"/>
        <v>65605.770000000033</v>
      </c>
      <c r="O22" s="52">
        <f>SUM(O13:O20)</f>
        <v>1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4.42578125" customWidth="1"/>
    <col min="2" max="2" width="4.5703125" bestFit="1" customWidth="1"/>
    <col min="3" max="3" width="6.5703125" bestFit="1" customWidth="1"/>
    <col min="4" max="6" width="8.140625" bestFit="1" customWidth="1"/>
    <col min="7" max="7" width="9.140625" bestFit="1" customWidth="1"/>
    <col min="8" max="9" width="8.140625" bestFit="1" customWidth="1"/>
    <col min="10" max="12" width="6.5703125" bestFit="1" customWidth="1"/>
    <col min="13" max="13" width="8.1406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37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SUM(B11:M11)</f>
        <v>0</v>
      </c>
      <c r="O11" s="26">
        <f>+N11/$N$22</f>
        <v>0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2">
        <v>3.71</v>
      </c>
      <c r="C13" s="2">
        <v>1.66</v>
      </c>
      <c r="D13" s="2">
        <v>21.1</v>
      </c>
      <c r="E13" s="2">
        <v>69.42</v>
      </c>
      <c r="F13" s="2"/>
      <c r="G13" s="2"/>
      <c r="H13" s="2">
        <v>9.52</v>
      </c>
      <c r="I13" s="2"/>
      <c r="J13" s="2">
        <v>1</v>
      </c>
      <c r="K13" s="2"/>
      <c r="L13" s="2"/>
      <c r="M13" s="2">
        <v>2</v>
      </c>
      <c r="N13" s="2">
        <f t="shared" ref="N13:N22" si="0">SUM(B13:M13)</f>
        <v>108.41</v>
      </c>
      <c r="O13" s="26">
        <f>+N13/$N$22</f>
        <v>2.1690420221129802E-3</v>
      </c>
    </row>
    <row r="14" spans="1:15" ht="20.100000000000001" customHeight="1" x14ac:dyDescent="0.2">
      <c r="A14" s="6" t="s">
        <v>16</v>
      </c>
      <c r="B14" s="2">
        <v>0.18</v>
      </c>
      <c r="C14" s="2">
        <v>5.09</v>
      </c>
      <c r="D14" s="2">
        <v>1370.58</v>
      </c>
      <c r="E14" s="2">
        <v>1000.24</v>
      </c>
      <c r="F14" s="2">
        <v>97.33</v>
      </c>
      <c r="G14" s="2">
        <v>21.51</v>
      </c>
      <c r="H14" s="2">
        <v>118.31</v>
      </c>
      <c r="I14" s="2">
        <v>5.19</v>
      </c>
      <c r="J14" s="2"/>
      <c r="K14" s="2">
        <v>5.55</v>
      </c>
      <c r="L14" s="2"/>
      <c r="M14" s="2"/>
      <c r="N14" s="2">
        <f t="shared" si="0"/>
        <v>2623.9800000000005</v>
      </c>
      <c r="O14" s="26">
        <f t="shared" ref="O14:O21" si="1">+N14/$N$22</f>
        <v>5.2499980492427073E-2</v>
      </c>
    </row>
    <row r="15" spans="1:15" ht="20.100000000000001" customHeight="1" x14ac:dyDescent="0.2">
      <c r="A15" s="6" t="s">
        <v>17</v>
      </c>
      <c r="B15" s="2">
        <v>0.28000000000000003</v>
      </c>
      <c r="C15" s="2">
        <v>82.29</v>
      </c>
      <c r="D15" s="2">
        <v>2060.75</v>
      </c>
      <c r="E15" s="2">
        <v>624.37</v>
      </c>
      <c r="F15" s="2">
        <v>515.83000000000004</v>
      </c>
      <c r="G15" s="2">
        <v>351.56</v>
      </c>
      <c r="H15" s="2">
        <v>62.239999999999803</v>
      </c>
      <c r="I15" s="2">
        <v>135.41999999999999</v>
      </c>
      <c r="J15" s="2"/>
      <c r="K15" s="2">
        <v>4.9000000000000004</v>
      </c>
      <c r="L15" s="2"/>
      <c r="M15" s="2">
        <v>242.51</v>
      </c>
      <c r="N15" s="2">
        <f t="shared" si="0"/>
        <v>4080.1499999999996</v>
      </c>
      <c r="O15" s="26">
        <f t="shared" si="1"/>
        <v>8.1634690586885675E-2</v>
      </c>
    </row>
    <row r="16" spans="1:15" ht="20.100000000000001" customHeight="1" x14ac:dyDescent="0.2">
      <c r="A16" s="6" t="s">
        <v>18</v>
      </c>
      <c r="B16" s="2">
        <v>1.2</v>
      </c>
      <c r="C16" s="2">
        <v>33.46</v>
      </c>
      <c r="D16" s="2">
        <v>2774.75</v>
      </c>
      <c r="E16" s="2">
        <v>5397.16</v>
      </c>
      <c r="F16" s="2">
        <v>3869.62</v>
      </c>
      <c r="G16" s="2">
        <v>2512.1799999999998</v>
      </c>
      <c r="H16" s="2">
        <v>616.0199999999968</v>
      </c>
      <c r="I16" s="2">
        <v>186.93</v>
      </c>
      <c r="J16" s="2">
        <v>116.85</v>
      </c>
      <c r="K16" s="2">
        <v>72.95</v>
      </c>
      <c r="L16" s="2">
        <v>1.4</v>
      </c>
      <c r="M16" s="2">
        <v>1180.8</v>
      </c>
      <c r="N16" s="2">
        <f t="shared" si="0"/>
        <v>16763.319999999996</v>
      </c>
      <c r="O16" s="26">
        <f t="shared" si="1"/>
        <v>0.33539660096049217</v>
      </c>
    </row>
    <row r="17" spans="1:15" ht="20.100000000000001" customHeight="1" x14ac:dyDescent="0.2">
      <c r="A17" s="6" t="s">
        <v>19</v>
      </c>
      <c r="B17" s="2">
        <v>0.06</v>
      </c>
      <c r="C17" s="2">
        <v>10.63</v>
      </c>
      <c r="D17" s="2">
        <v>2004.55</v>
      </c>
      <c r="E17" s="2">
        <v>417.22</v>
      </c>
      <c r="F17" s="2">
        <v>267.5</v>
      </c>
      <c r="G17" s="2">
        <v>8596</v>
      </c>
      <c r="H17" s="2">
        <v>7388.7000000000826</v>
      </c>
      <c r="I17" s="2">
        <v>629.09</v>
      </c>
      <c r="J17" s="2">
        <v>57.45</v>
      </c>
      <c r="K17" s="2">
        <v>119.63</v>
      </c>
      <c r="L17" s="2"/>
      <c r="M17" s="2">
        <v>0.28000000000000003</v>
      </c>
      <c r="N17" s="2">
        <f t="shared" si="0"/>
        <v>19491.110000000084</v>
      </c>
      <c r="O17" s="26">
        <f t="shared" si="1"/>
        <v>0.38997358774676427</v>
      </c>
    </row>
    <row r="18" spans="1:15" ht="20.100000000000001" customHeight="1" x14ac:dyDescent="0.2">
      <c r="A18" s="6" t="s">
        <v>20</v>
      </c>
      <c r="B18" s="2">
        <v>1.1599999999999999</v>
      </c>
      <c r="C18" s="2">
        <v>280.89999999999998</v>
      </c>
      <c r="D18" s="2">
        <v>391.13</v>
      </c>
      <c r="E18" s="2">
        <v>611.73</v>
      </c>
      <c r="F18" s="2">
        <v>461.45</v>
      </c>
      <c r="G18" s="2">
        <v>567.86</v>
      </c>
      <c r="H18" s="2">
        <v>1002.66</v>
      </c>
      <c r="I18" s="2">
        <v>604.71</v>
      </c>
      <c r="J18" s="2">
        <v>63.7</v>
      </c>
      <c r="K18" s="2">
        <v>27.45</v>
      </c>
      <c r="L18" s="2">
        <v>500.43</v>
      </c>
      <c r="M18" s="2">
        <v>1.26</v>
      </c>
      <c r="N18" s="2">
        <f t="shared" si="0"/>
        <v>4514.4399999999996</v>
      </c>
      <c r="O18" s="26">
        <f t="shared" si="1"/>
        <v>9.0323863723897446E-2</v>
      </c>
    </row>
    <row r="19" spans="1:15" ht="20.100000000000001" customHeight="1" x14ac:dyDescent="0.2">
      <c r="A19" s="6" t="s">
        <v>21</v>
      </c>
      <c r="B19" s="2">
        <v>0.52</v>
      </c>
      <c r="C19" s="2">
        <v>0.03</v>
      </c>
      <c r="D19" s="2">
        <v>340.31</v>
      </c>
      <c r="E19" s="2">
        <v>516.29999999999995</v>
      </c>
      <c r="F19" s="2">
        <v>521.45000000000005</v>
      </c>
      <c r="G19" s="2">
        <v>505.3</v>
      </c>
      <c r="H19" s="2">
        <v>409.78</v>
      </c>
      <c r="I19" s="2">
        <v>104.67</v>
      </c>
      <c r="J19" s="2"/>
      <c r="K19" s="2"/>
      <c r="L19" s="2"/>
      <c r="M19" s="2"/>
      <c r="N19" s="2">
        <f t="shared" si="0"/>
        <v>2398.36</v>
      </c>
      <c r="O19" s="26">
        <f t="shared" si="1"/>
        <v>4.7985828098467742E-2</v>
      </c>
    </row>
    <row r="20" spans="1:15" ht="20.100000000000001" customHeight="1" x14ac:dyDescent="0.2">
      <c r="A20" s="6" t="s">
        <v>22</v>
      </c>
      <c r="B20" s="2">
        <v>0.82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f t="shared" si="0"/>
        <v>0.82</v>
      </c>
      <c r="O20" s="26">
        <f t="shared" si="1"/>
        <v>1.64063689524273E-5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</v>
      </c>
      <c r="O21" s="31">
        <f t="shared" si="1"/>
        <v>0</v>
      </c>
    </row>
    <row r="22" spans="1:15" ht="15" x14ac:dyDescent="0.25">
      <c r="A22" s="50" t="s">
        <v>0</v>
      </c>
      <c r="B22" s="51">
        <f t="shared" ref="B22:M22" si="2">SUM(B13:B20)</f>
        <v>7.93</v>
      </c>
      <c r="C22" s="51">
        <f t="shared" si="2"/>
        <v>414.05999999999995</v>
      </c>
      <c r="D22" s="51">
        <f t="shared" si="2"/>
        <v>8963.1699999999983</v>
      </c>
      <c r="E22" s="51">
        <f t="shared" si="2"/>
        <v>8636.44</v>
      </c>
      <c r="F22" s="51">
        <f t="shared" si="2"/>
        <v>5733.1799999999994</v>
      </c>
      <c r="G22" s="51">
        <f t="shared" si="2"/>
        <v>12554.41</v>
      </c>
      <c r="H22" s="51">
        <f t="shared" si="2"/>
        <v>9607.2300000000796</v>
      </c>
      <c r="I22" s="51">
        <f t="shared" si="2"/>
        <v>1666.0100000000002</v>
      </c>
      <c r="J22" s="51">
        <f>SUM(J13:J20)</f>
        <v>239</v>
      </c>
      <c r="K22" s="51">
        <f t="shared" si="2"/>
        <v>230.48</v>
      </c>
      <c r="L22" s="51">
        <f t="shared" si="2"/>
        <v>501.83</v>
      </c>
      <c r="M22" s="51">
        <f t="shared" si="2"/>
        <v>1426.85</v>
      </c>
      <c r="N22" s="51">
        <f t="shared" si="0"/>
        <v>49980.590000000091</v>
      </c>
      <c r="O22" s="52">
        <f>SUM(O13:O20)</f>
        <v>0.99999999999999978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4" customWidth="1"/>
    <col min="2" max="3" width="5.5703125" bestFit="1" customWidth="1"/>
    <col min="4" max="9" width="8.140625" bestFit="1" customWidth="1"/>
    <col min="10" max="10" width="7" bestFit="1" customWidth="1"/>
    <col min="11" max="11" width="6.5703125" bestFit="1" customWidth="1"/>
    <col min="12" max="13" width="5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36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SUM(B11:M11)</f>
        <v>0</v>
      </c>
      <c r="O11" s="26">
        <f>+N11/$N$22</f>
        <v>0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2"/>
      <c r="C13" s="2">
        <v>0.16</v>
      </c>
      <c r="D13" s="2">
        <v>2</v>
      </c>
      <c r="E13" s="2"/>
      <c r="F13" s="2"/>
      <c r="G13" s="2">
        <v>18.5</v>
      </c>
      <c r="H13" s="2">
        <v>37.89</v>
      </c>
      <c r="I13" s="2">
        <v>40.35</v>
      </c>
      <c r="J13" s="2">
        <v>182.5</v>
      </c>
      <c r="K13" s="2">
        <v>14.03</v>
      </c>
      <c r="L13" s="2">
        <v>2</v>
      </c>
      <c r="M13" s="2"/>
      <c r="N13" s="2">
        <f t="shared" ref="N13:N22" si="0">SUM(B13:M13)</f>
        <v>297.42999999999995</v>
      </c>
      <c r="O13" s="26">
        <f>+N13/$N$22</f>
        <v>1.2278253130246575E-2</v>
      </c>
    </row>
    <row r="14" spans="1:15" ht="20.100000000000001" customHeight="1" x14ac:dyDescent="0.2">
      <c r="A14" s="6" t="s">
        <v>16</v>
      </c>
      <c r="B14" s="2">
        <v>0.6</v>
      </c>
      <c r="C14" s="2">
        <v>0.27</v>
      </c>
      <c r="D14" s="2">
        <v>40.54</v>
      </c>
      <c r="E14" s="2">
        <v>104.38</v>
      </c>
      <c r="F14" s="2">
        <v>0.65</v>
      </c>
      <c r="G14" s="2">
        <v>22.32</v>
      </c>
      <c r="H14" s="2">
        <v>67.709999999999937</v>
      </c>
      <c r="I14" s="2">
        <v>17.7</v>
      </c>
      <c r="J14" s="2"/>
      <c r="K14" s="2">
        <v>4.91</v>
      </c>
      <c r="L14" s="2">
        <v>10.5</v>
      </c>
      <c r="M14" s="2">
        <v>1.3</v>
      </c>
      <c r="N14" s="2">
        <f t="shared" si="0"/>
        <v>270.87999999999994</v>
      </c>
      <c r="O14" s="26">
        <f t="shared" ref="O14:O21" si="1">+N14/$N$22</f>
        <v>1.1182238536533612E-2</v>
      </c>
    </row>
    <row r="15" spans="1:15" ht="20.100000000000001" customHeight="1" x14ac:dyDescent="0.2">
      <c r="A15" s="6" t="s">
        <v>17</v>
      </c>
      <c r="B15" s="2">
        <v>0.5</v>
      </c>
      <c r="C15" s="2">
        <v>26.59</v>
      </c>
      <c r="D15" s="2">
        <v>852.98999999999853</v>
      </c>
      <c r="E15" s="2">
        <v>508.75</v>
      </c>
      <c r="F15" s="2">
        <v>432.31</v>
      </c>
      <c r="G15" s="2">
        <v>59.06</v>
      </c>
      <c r="H15" s="2">
        <v>113.26</v>
      </c>
      <c r="I15" s="2">
        <v>11.83</v>
      </c>
      <c r="J15" s="2">
        <v>5.85</v>
      </c>
      <c r="K15" s="2">
        <v>1.78</v>
      </c>
      <c r="L15" s="2">
        <v>0.15</v>
      </c>
      <c r="M15" s="2">
        <v>0.09</v>
      </c>
      <c r="N15" s="2">
        <f t="shared" si="0"/>
        <v>2013.1599999999983</v>
      </c>
      <c r="O15" s="26">
        <f t="shared" si="1"/>
        <v>8.3105564575487276E-2</v>
      </c>
    </row>
    <row r="16" spans="1:15" ht="20.100000000000001" customHeight="1" x14ac:dyDescent="0.2">
      <c r="A16" s="6" t="s">
        <v>18</v>
      </c>
      <c r="B16" s="2">
        <v>4.99</v>
      </c>
      <c r="C16" s="2">
        <v>20.329999999999998</v>
      </c>
      <c r="D16" s="2">
        <v>2041.6599999999912</v>
      </c>
      <c r="E16" s="2">
        <v>1249.4100000000001</v>
      </c>
      <c r="F16" s="2">
        <v>531.96</v>
      </c>
      <c r="G16" s="2">
        <v>272.57</v>
      </c>
      <c r="H16" s="2">
        <v>403.98999999999938</v>
      </c>
      <c r="I16" s="2">
        <v>371.47</v>
      </c>
      <c r="J16" s="2">
        <v>160.69999999999999</v>
      </c>
      <c r="K16" s="2">
        <v>192.94</v>
      </c>
      <c r="L16" s="2">
        <v>7.16</v>
      </c>
      <c r="M16" s="2">
        <v>14.75</v>
      </c>
      <c r="N16" s="2">
        <f t="shared" si="0"/>
        <v>5271.9299999999903</v>
      </c>
      <c r="O16" s="26">
        <f t="shared" si="1"/>
        <v>0.21763134527431907</v>
      </c>
    </row>
    <row r="17" spans="1:15" ht="20.100000000000001" customHeight="1" x14ac:dyDescent="0.2">
      <c r="A17" s="6" t="s">
        <v>19</v>
      </c>
      <c r="B17" s="2">
        <v>3.09</v>
      </c>
      <c r="C17" s="2">
        <v>6.97</v>
      </c>
      <c r="D17" s="2">
        <v>4571.5000000000073</v>
      </c>
      <c r="E17" s="2">
        <v>4116.1400000000003</v>
      </c>
      <c r="F17" s="2">
        <v>2714.67</v>
      </c>
      <c r="G17" s="2">
        <v>232.19</v>
      </c>
      <c r="H17" s="2">
        <v>453.08999999999952</v>
      </c>
      <c r="I17" s="2">
        <v>784.01</v>
      </c>
      <c r="J17" s="2">
        <v>30.45</v>
      </c>
      <c r="K17" s="2">
        <v>47.44</v>
      </c>
      <c r="L17" s="2">
        <v>1</v>
      </c>
      <c r="M17" s="2">
        <v>2.87</v>
      </c>
      <c r="N17" s="2">
        <f t="shared" si="0"/>
        <v>12963.420000000011</v>
      </c>
      <c r="O17" s="26">
        <f t="shared" si="1"/>
        <v>0.53514491542111164</v>
      </c>
    </row>
    <row r="18" spans="1:15" ht="20.100000000000001" customHeight="1" x14ac:dyDescent="0.2">
      <c r="A18" s="6" t="s">
        <v>20</v>
      </c>
      <c r="B18" s="2">
        <v>1.57</v>
      </c>
      <c r="C18" s="2">
        <v>1.52</v>
      </c>
      <c r="D18" s="2">
        <v>852.23</v>
      </c>
      <c r="E18" s="2">
        <v>180.77</v>
      </c>
      <c r="F18" s="2">
        <v>319.61</v>
      </c>
      <c r="G18" s="2">
        <v>945.91</v>
      </c>
      <c r="H18" s="2">
        <v>411.81999999999942</v>
      </c>
      <c r="I18" s="2">
        <v>132.80000000000001</v>
      </c>
      <c r="J18" s="2">
        <v>241.75</v>
      </c>
      <c r="K18" s="2">
        <v>1.7</v>
      </c>
      <c r="L18" s="2">
        <v>0.02</v>
      </c>
      <c r="M18" s="2">
        <v>1.02</v>
      </c>
      <c r="N18" s="2">
        <f t="shared" si="0"/>
        <v>3090.7199999999993</v>
      </c>
      <c r="O18" s="26">
        <f t="shared" si="1"/>
        <v>0.12758848305388057</v>
      </c>
    </row>
    <row r="19" spans="1:15" ht="20.100000000000001" customHeight="1" x14ac:dyDescent="0.2">
      <c r="A19" s="6" t="s">
        <v>21</v>
      </c>
      <c r="B19" s="2">
        <v>5.05</v>
      </c>
      <c r="C19" s="2"/>
      <c r="D19" s="2">
        <v>77.98</v>
      </c>
      <c r="E19" s="2">
        <v>116.32</v>
      </c>
      <c r="F19" s="2">
        <v>64.349999999999994</v>
      </c>
      <c r="G19" s="2">
        <v>40.6</v>
      </c>
      <c r="H19" s="2">
        <v>7.04</v>
      </c>
      <c r="I19" s="2"/>
      <c r="J19" s="2"/>
      <c r="K19" s="2"/>
      <c r="L19" s="2"/>
      <c r="M19" s="2"/>
      <c r="N19" s="2">
        <f t="shared" si="0"/>
        <v>311.34000000000003</v>
      </c>
      <c r="O19" s="26">
        <f t="shared" si="1"/>
        <v>1.28524739588171E-2</v>
      </c>
    </row>
    <row r="20" spans="1:15" ht="20.100000000000001" customHeight="1" x14ac:dyDescent="0.2">
      <c r="A20" s="6" t="s">
        <v>22</v>
      </c>
      <c r="B20" s="2">
        <v>5.25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f t="shared" si="0"/>
        <v>5.25</v>
      </c>
      <c r="O20" s="26">
        <f t="shared" si="1"/>
        <v>2.1672604960425827E-4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</v>
      </c>
      <c r="O21" s="31">
        <f t="shared" si="1"/>
        <v>0</v>
      </c>
    </row>
    <row r="22" spans="1:15" ht="15" x14ac:dyDescent="0.25">
      <c r="A22" s="50" t="s">
        <v>0</v>
      </c>
      <c r="B22" s="51">
        <f t="shared" ref="B22:M22" si="2">SUM(B13:B20)</f>
        <v>21.05</v>
      </c>
      <c r="C22" s="51">
        <f t="shared" si="2"/>
        <v>55.839999999999996</v>
      </c>
      <c r="D22" s="51">
        <f t="shared" si="2"/>
        <v>8438.899999999996</v>
      </c>
      <c r="E22" s="51">
        <f t="shared" si="2"/>
        <v>6275.77</v>
      </c>
      <c r="F22" s="51">
        <f t="shared" si="2"/>
        <v>4063.55</v>
      </c>
      <c r="G22" s="51">
        <f t="shared" si="2"/>
        <v>1591.1499999999999</v>
      </c>
      <c r="H22" s="51">
        <f t="shared" si="2"/>
        <v>1494.7999999999984</v>
      </c>
      <c r="I22" s="51">
        <f t="shared" si="2"/>
        <v>1358.16</v>
      </c>
      <c r="J22" s="51">
        <f>SUM(J13:J20)</f>
        <v>621.25</v>
      </c>
      <c r="K22" s="51">
        <f t="shared" si="2"/>
        <v>262.8</v>
      </c>
      <c r="L22" s="51">
        <f>SUM(L13:L20)</f>
        <v>20.830000000000002</v>
      </c>
      <c r="M22" s="51">
        <f t="shared" si="2"/>
        <v>20.03</v>
      </c>
      <c r="N22" s="51">
        <f t="shared" si="0"/>
        <v>24224.129999999997</v>
      </c>
      <c r="O22" s="52">
        <f>SUM(O13:O20)</f>
        <v>1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.5703125" customWidth="1"/>
    <col min="2" max="2" width="5.5703125" bestFit="1" customWidth="1"/>
    <col min="3" max="3" width="6.5703125" bestFit="1" customWidth="1"/>
    <col min="4" max="8" width="8.140625" bestFit="1" customWidth="1"/>
    <col min="9" max="9" width="9.140625" bestFit="1" customWidth="1"/>
    <col min="10" max="10" width="8.140625" bestFit="1" customWidth="1"/>
    <col min="11" max="13" width="6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35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SUM(B11:M11)</f>
        <v>0</v>
      </c>
      <c r="O11" s="26">
        <f>+N11/$N$22</f>
        <v>0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2">
        <v>0.11</v>
      </c>
      <c r="C13" s="2">
        <v>5.4</v>
      </c>
      <c r="D13" s="2">
        <v>350.01</v>
      </c>
      <c r="E13" s="2">
        <v>0.85</v>
      </c>
      <c r="F13" s="2"/>
      <c r="G13" s="2">
        <v>23</v>
      </c>
      <c r="H13" s="2">
        <v>8.2100000000000009</v>
      </c>
      <c r="I13" s="2"/>
      <c r="J13" s="2"/>
      <c r="K13" s="2"/>
      <c r="L13" s="2">
        <v>1.5</v>
      </c>
      <c r="M13" s="2"/>
      <c r="N13" s="2">
        <f t="shared" ref="N13:N22" si="0">SUM(B13:M13)</f>
        <v>389.08</v>
      </c>
      <c r="O13" s="26">
        <f>+N13/$N$22</f>
        <v>7.7392446618148193E-3</v>
      </c>
    </row>
    <row r="14" spans="1:15" ht="20.100000000000001" customHeight="1" x14ac:dyDescent="0.2">
      <c r="A14" s="6" t="s">
        <v>16</v>
      </c>
      <c r="B14" s="2">
        <v>0.75</v>
      </c>
      <c r="C14" s="2">
        <v>10.5</v>
      </c>
      <c r="D14" s="2">
        <v>344.92</v>
      </c>
      <c r="E14" s="2">
        <v>72.47</v>
      </c>
      <c r="F14" s="2">
        <v>100.7</v>
      </c>
      <c r="G14" s="2">
        <v>91.74</v>
      </c>
      <c r="H14" s="2">
        <v>56.88</v>
      </c>
      <c r="I14" s="2">
        <v>34.39</v>
      </c>
      <c r="J14" s="2">
        <v>0.56000000000000005</v>
      </c>
      <c r="K14" s="2">
        <v>2.81</v>
      </c>
      <c r="L14" s="2">
        <v>6.5</v>
      </c>
      <c r="M14" s="2">
        <v>100</v>
      </c>
      <c r="N14" s="2">
        <f t="shared" si="0"/>
        <v>822.21999999999991</v>
      </c>
      <c r="O14" s="26">
        <f t="shared" ref="O14:O21" si="1">+N14/$N$22</f>
        <v>1.6354892941907527E-2</v>
      </c>
    </row>
    <row r="15" spans="1:15" ht="20.100000000000001" customHeight="1" x14ac:dyDescent="0.2">
      <c r="A15" s="6" t="s">
        <v>17</v>
      </c>
      <c r="B15" s="2">
        <v>1.5</v>
      </c>
      <c r="C15" s="2">
        <v>31.01</v>
      </c>
      <c r="D15" s="2">
        <v>2346.2399999999939</v>
      </c>
      <c r="E15" s="2">
        <v>1913.06</v>
      </c>
      <c r="F15" s="2">
        <v>2208.69</v>
      </c>
      <c r="G15" s="2">
        <v>391.93</v>
      </c>
      <c r="H15" s="2">
        <v>649.60999999999865</v>
      </c>
      <c r="I15" s="2">
        <v>74.69</v>
      </c>
      <c r="J15" s="2">
        <v>4.6500000000000004</v>
      </c>
      <c r="K15" s="2">
        <v>19.39</v>
      </c>
      <c r="L15" s="2">
        <v>6.35</v>
      </c>
      <c r="M15" s="2">
        <v>0.01</v>
      </c>
      <c r="N15" s="2">
        <f t="shared" si="0"/>
        <v>7647.1299999999937</v>
      </c>
      <c r="O15" s="26">
        <f t="shared" si="1"/>
        <v>0.1521101316713887</v>
      </c>
    </row>
    <row r="16" spans="1:15" ht="20.100000000000001" customHeight="1" x14ac:dyDescent="0.2">
      <c r="A16" s="6" t="s">
        <v>18</v>
      </c>
      <c r="B16" s="2">
        <v>20.3</v>
      </c>
      <c r="C16" s="2">
        <v>90.03</v>
      </c>
      <c r="D16" s="2">
        <v>930.88999999999885</v>
      </c>
      <c r="E16" s="2">
        <v>1020.15</v>
      </c>
      <c r="F16" s="2">
        <v>1936</v>
      </c>
      <c r="G16" s="2">
        <v>890.5</v>
      </c>
      <c r="H16" s="2">
        <v>736.72</v>
      </c>
      <c r="I16" s="2">
        <v>430.62</v>
      </c>
      <c r="J16" s="2">
        <v>8</v>
      </c>
      <c r="K16" s="2">
        <v>94.4</v>
      </c>
      <c r="L16" s="2">
        <v>2.73</v>
      </c>
      <c r="M16" s="2">
        <v>0.82</v>
      </c>
      <c r="N16" s="2">
        <f t="shared" si="0"/>
        <v>6161.159999999998</v>
      </c>
      <c r="O16" s="26">
        <f t="shared" si="1"/>
        <v>0.12255249470696766</v>
      </c>
    </row>
    <row r="17" spans="1:15" ht="20.100000000000001" customHeight="1" x14ac:dyDescent="0.2">
      <c r="A17" s="6" t="s">
        <v>19</v>
      </c>
      <c r="B17" s="2"/>
      <c r="C17" s="2">
        <v>62.33</v>
      </c>
      <c r="D17" s="2">
        <v>514.99</v>
      </c>
      <c r="E17" s="2">
        <v>1278.76</v>
      </c>
      <c r="F17" s="2">
        <v>1792.5</v>
      </c>
      <c r="G17" s="2">
        <v>5254.12</v>
      </c>
      <c r="H17" s="2">
        <v>5917.2700000000114</v>
      </c>
      <c r="I17" s="2">
        <v>12108.99</v>
      </c>
      <c r="J17" s="2">
        <v>2636</v>
      </c>
      <c r="K17" s="2">
        <v>177.49</v>
      </c>
      <c r="L17" s="2">
        <v>11.65</v>
      </c>
      <c r="M17" s="2">
        <v>3.46</v>
      </c>
      <c r="N17" s="2">
        <f t="shared" si="0"/>
        <v>29757.560000000016</v>
      </c>
      <c r="O17" s="26">
        <f t="shared" si="1"/>
        <v>0.59191178518205601</v>
      </c>
    </row>
    <row r="18" spans="1:15" ht="20.100000000000001" customHeight="1" x14ac:dyDescent="0.2">
      <c r="A18" s="6" t="s">
        <v>20</v>
      </c>
      <c r="B18" s="2">
        <v>0.05</v>
      </c>
      <c r="C18" s="2">
        <v>43.92</v>
      </c>
      <c r="D18" s="2">
        <v>114.74</v>
      </c>
      <c r="E18" s="2">
        <v>36.590000000000003</v>
      </c>
      <c r="F18" s="2">
        <v>58.91</v>
      </c>
      <c r="G18" s="2">
        <v>787.48</v>
      </c>
      <c r="H18" s="2">
        <v>1304.8399999999999</v>
      </c>
      <c r="I18" s="2">
        <v>1077.8</v>
      </c>
      <c r="J18" s="2">
        <v>148.25</v>
      </c>
      <c r="K18" s="2">
        <v>51</v>
      </c>
      <c r="L18" s="2">
        <v>2.5</v>
      </c>
      <c r="M18" s="2">
        <v>0.93</v>
      </c>
      <c r="N18" s="2">
        <f t="shared" si="0"/>
        <v>3627.0099999999998</v>
      </c>
      <c r="O18" s="26">
        <f t="shared" si="1"/>
        <v>7.2145362858149917E-2</v>
      </c>
    </row>
    <row r="19" spans="1:15" ht="20.100000000000001" customHeight="1" x14ac:dyDescent="0.2">
      <c r="A19" s="6" t="s">
        <v>21</v>
      </c>
      <c r="B19" s="2"/>
      <c r="C19" s="2"/>
      <c r="D19" s="2">
        <v>56.52</v>
      </c>
      <c r="E19" s="2">
        <v>5.31</v>
      </c>
      <c r="F19" s="2">
        <v>10.16</v>
      </c>
      <c r="G19" s="2">
        <v>146.93</v>
      </c>
      <c r="H19" s="2">
        <v>206.54</v>
      </c>
      <c r="I19" s="2">
        <v>297.47000000000003</v>
      </c>
      <c r="J19" s="2"/>
      <c r="K19" s="2"/>
      <c r="L19" s="2">
        <v>170.45</v>
      </c>
      <c r="M19" s="2"/>
      <c r="N19" s="2">
        <f t="shared" si="0"/>
        <v>893.38000000000011</v>
      </c>
      <c r="O19" s="26">
        <f t="shared" si="1"/>
        <v>1.777034644795961E-2</v>
      </c>
    </row>
    <row r="20" spans="1:15" ht="20.100000000000001" customHeight="1" x14ac:dyDescent="0.2">
      <c r="A20" s="6" t="s">
        <v>22</v>
      </c>
      <c r="B20" s="2">
        <v>0.57999999999999996</v>
      </c>
      <c r="C20" s="2"/>
      <c r="D20" s="2">
        <v>725</v>
      </c>
      <c r="E20" s="2"/>
      <c r="F20" s="2">
        <v>250.4</v>
      </c>
      <c r="G20" s="2"/>
      <c r="H20" s="2">
        <v>0.12</v>
      </c>
      <c r="I20" s="2"/>
      <c r="J20" s="2"/>
      <c r="K20" s="2"/>
      <c r="L20" s="2"/>
      <c r="M20" s="2"/>
      <c r="N20" s="2">
        <f t="shared" si="0"/>
        <v>976.1</v>
      </c>
      <c r="O20" s="26">
        <f t="shared" si="1"/>
        <v>1.9415741529755951E-2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</v>
      </c>
      <c r="O21" s="31">
        <f t="shared" si="1"/>
        <v>0</v>
      </c>
    </row>
    <row r="22" spans="1:15" ht="15" x14ac:dyDescent="0.25">
      <c r="A22" s="50" t="s">
        <v>0</v>
      </c>
      <c r="B22" s="51">
        <f t="shared" ref="B22:M22" si="2">SUM(B13:B20)</f>
        <v>23.29</v>
      </c>
      <c r="C22" s="51">
        <f t="shared" si="2"/>
        <v>243.19</v>
      </c>
      <c r="D22" s="51">
        <f t="shared" si="2"/>
        <v>5383.3099999999931</v>
      </c>
      <c r="E22" s="51">
        <f t="shared" si="2"/>
        <v>4327.1900000000005</v>
      </c>
      <c r="F22" s="51">
        <f t="shared" si="2"/>
        <v>6357.3599999999988</v>
      </c>
      <c r="G22" s="51">
        <f t="shared" si="2"/>
        <v>7585.7000000000007</v>
      </c>
      <c r="H22" s="51">
        <f t="shared" si="2"/>
        <v>8880.1900000000114</v>
      </c>
      <c r="I22" s="51">
        <f t="shared" si="2"/>
        <v>14023.96</v>
      </c>
      <c r="J22" s="51">
        <f>SUM(J13:J20)</f>
        <v>2797.46</v>
      </c>
      <c r="K22" s="51">
        <f t="shared" si="2"/>
        <v>345.09000000000003</v>
      </c>
      <c r="L22" s="51">
        <f t="shared" si="2"/>
        <v>201.67999999999998</v>
      </c>
      <c r="M22" s="51">
        <f t="shared" si="2"/>
        <v>105.22</v>
      </c>
      <c r="N22" s="51">
        <f t="shared" si="0"/>
        <v>50273.64</v>
      </c>
      <c r="O22" s="52">
        <f>SUM(O13:O20)</f>
        <v>1.0000000000000002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.42578125" customWidth="1"/>
    <col min="2" max="2" width="5.5703125" bestFit="1" customWidth="1"/>
    <col min="3" max="3" width="6.5703125" bestFit="1" customWidth="1"/>
    <col min="4" max="9" width="8.140625" bestFit="1" customWidth="1"/>
    <col min="10" max="10" width="7" bestFit="1" customWidth="1"/>
    <col min="11" max="11" width="6.5703125" bestFit="1" customWidth="1"/>
    <col min="12" max="12" width="8.140625" bestFit="1" customWidth="1"/>
    <col min="13" max="13" width="6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33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SUM(B11:M11)</f>
        <v>0</v>
      </c>
      <c r="O11" s="26">
        <f>+N11/$N$22</f>
        <v>0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2">
        <v>0.24</v>
      </c>
      <c r="C13" s="2">
        <v>8.01</v>
      </c>
      <c r="D13" s="2">
        <v>68</v>
      </c>
      <c r="E13" s="2"/>
      <c r="F13" s="2"/>
      <c r="G13" s="2">
        <v>17.350000000000001</v>
      </c>
      <c r="H13" s="2">
        <v>113.72</v>
      </c>
      <c r="I13" s="2">
        <v>86.35</v>
      </c>
      <c r="J13" s="2">
        <v>16.68</v>
      </c>
      <c r="K13" s="2">
        <v>47.32</v>
      </c>
      <c r="L13" s="2">
        <v>556</v>
      </c>
      <c r="M13" s="2"/>
      <c r="N13" s="2">
        <f t="shared" ref="N13:N22" si="0">SUM(B13:M13)</f>
        <v>913.67</v>
      </c>
      <c r="O13" s="26">
        <f>+N13/$N$22</f>
        <v>3.5766741670855313E-2</v>
      </c>
    </row>
    <row r="14" spans="1:15" ht="20.100000000000001" customHeight="1" x14ac:dyDescent="0.2">
      <c r="A14" s="6" t="s">
        <v>16</v>
      </c>
      <c r="B14" s="2">
        <v>1.05</v>
      </c>
      <c r="C14" s="2">
        <v>0.44</v>
      </c>
      <c r="D14" s="2">
        <v>466.05</v>
      </c>
      <c r="E14" s="2">
        <v>248.27</v>
      </c>
      <c r="F14" s="2">
        <v>55.2</v>
      </c>
      <c r="G14" s="2">
        <v>210.98</v>
      </c>
      <c r="H14" s="2">
        <v>225.61</v>
      </c>
      <c r="I14" s="2">
        <v>10.08</v>
      </c>
      <c r="J14" s="2">
        <v>12.7</v>
      </c>
      <c r="K14" s="2"/>
      <c r="L14" s="2"/>
      <c r="M14" s="2">
        <v>0.5</v>
      </c>
      <c r="N14" s="2">
        <f t="shared" si="0"/>
        <v>1230.8800000000001</v>
      </c>
      <c r="O14" s="26">
        <f t="shared" ref="O14:O21" si="1">+N14/$N$22</f>
        <v>4.8184319270439424E-2</v>
      </c>
    </row>
    <row r="15" spans="1:15" ht="20.100000000000001" customHeight="1" x14ac:dyDescent="0.2">
      <c r="A15" s="6" t="s">
        <v>17</v>
      </c>
      <c r="B15" s="2">
        <v>1.05</v>
      </c>
      <c r="C15" s="2">
        <v>1.64</v>
      </c>
      <c r="D15" s="2">
        <v>527.23</v>
      </c>
      <c r="E15" s="2">
        <v>152.97</v>
      </c>
      <c r="F15" s="2">
        <v>321.95</v>
      </c>
      <c r="G15" s="2">
        <v>112.11</v>
      </c>
      <c r="H15" s="2">
        <v>80.42</v>
      </c>
      <c r="I15" s="2">
        <v>76.91</v>
      </c>
      <c r="J15" s="2">
        <v>114.65</v>
      </c>
      <c r="K15" s="2">
        <v>0.3</v>
      </c>
      <c r="L15" s="2"/>
      <c r="M15" s="2">
        <v>29</v>
      </c>
      <c r="N15" s="2">
        <f t="shared" si="0"/>
        <v>1418.2300000000002</v>
      </c>
      <c r="O15" s="26">
        <f t="shared" si="1"/>
        <v>5.551836663112189E-2</v>
      </c>
    </row>
    <row r="16" spans="1:15" ht="20.100000000000001" customHeight="1" x14ac:dyDescent="0.2">
      <c r="A16" s="6" t="s">
        <v>18</v>
      </c>
      <c r="B16" s="2">
        <v>3.85</v>
      </c>
      <c r="C16" s="2">
        <v>20.6</v>
      </c>
      <c r="D16" s="2">
        <v>1236.48</v>
      </c>
      <c r="E16" s="2">
        <v>156.43</v>
      </c>
      <c r="F16" s="2">
        <v>2041.15</v>
      </c>
      <c r="G16" s="2">
        <v>2610.2399999999998</v>
      </c>
      <c r="H16" s="2">
        <v>571.82999999999879</v>
      </c>
      <c r="I16" s="2">
        <v>694.94</v>
      </c>
      <c r="J16" s="2">
        <v>59.06</v>
      </c>
      <c r="K16" s="2">
        <v>66.72</v>
      </c>
      <c r="L16" s="2">
        <v>48.5</v>
      </c>
      <c r="M16" s="2">
        <v>23.25</v>
      </c>
      <c r="N16" s="2">
        <f t="shared" si="0"/>
        <v>7533.0499999999993</v>
      </c>
      <c r="O16" s="26">
        <f t="shared" si="1"/>
        <v>0.29489055495270344</v>
      </c>
    </row>
    <row r="17" spans="1:15" ht="20.100000000000001" customHeight="1" x14ac:dyDescent="0.2">
      <c r="A17" s="6" t="s">
        <v>19</v>
      </c>
      <c r="B17" s="2">
        <v>8.07</v>
      </c>
      <c r="C17" s="2">
        <v>16.23</v>
      </c>
      <c r="D17" s="2">
        <v>620.03999999999928</v>
      </c>
      <c r="E17" s="2">
        <v>434.13</v>
      </c>
      <c r="F17" s="2">
        <v>254.1</v>
      </c>
      <c r="G17" s="2">
        <v>1696</v>
      </c>
      <c r="H17" s="2">
        <v>925.63999999999805</v>
      </c>
      <c r="I17" s="2">
        <v>1037.17</v>
      </c>
      <c r="J17" s="2">
        <v>152.15</v>
      </c>
      <c r="K17" s="2">
        <v>323.14999999999998</v>
      </c>
      <c r="L17" s="2">
        <v>1118.6500000000001</v>
      </c>
      <c r="M17" s="2">
        <v>459.04</v>
      </c>
      <c r="N17" s="2">
        <f t="shared" si="0"/>
        <v>7044.3699999999963</v>
      </c>
      <c r="O17" s="26">
        <f t="shared" si="1"/>
        <v>0.27576057222402278</v>
      </c>
    </row>
    <row r="18" spans="1:15" ht="20.100000000000001" customHeight="1" x14ac:dyDescent="0.2">
      <c r="A18" s="6" t="s">
        <v>20</v>
      </c>
      <c r="B18" s="2">
        <v>8.69</v>
      </c>
      <c r="C18" s="2">
        <v>35.1</v>
      </c>
      <c r="D18" s="2">
        <v>449.26</v>
      </c>
      <c r="E18" s="2">
        <v>97.91</v>
      </c>
      <c r="F18" s="2">
        <v>628.6</v>
      </c>
      <c r="G18" s="2">
        <v>873.34</v>
      </c>
      <c r="H18" s="2">
        <v>395.77</v>
      </c>
      <c r="I18" s="2">
        <v>247.94</v>
      </c>
      <c r="J18" s="2">
        <v>57.96</v>
      </c>
      <c r="K18" s="2">
        <v>559.79</v>
      </c>
      <c r="L18" s="2">
        <v>884.9</v>
      </c>
      <c r="M18" s="2">
        <v>1.64</v>
      </c>
      <c r="N18" s="2">
        <f t="shared" si="0"/>
        <v>4240.9000000000005</v>
      </c>
      <c r="O18" s="26">
        <f t="shared" si="1"/>
        <v>0.16601527329553373</v>
      </c>
    </row>
    <row r="19" spans="1:15" ht="20.100000000000001" customHeight="1" x14ac:dyDescent="0.2">
      <c r="A19" s="6" t="s">
        <v>21</v>
      </c>
      <c r="B19" s="2"/>
      <c r="C19" s="2">
        <v>4.66</v>
      </c>
      <c r="D19" s="2">
        <v>99.32</v>
      </c>
      <c r="E19" s="2">
        <v>4.2</v>
      </c>
      <c r="F19" s="2">
        <v>8.5</v>
      </c>
      <c r="G19" s="2">
        <v>12.21</v>
      </c>
      <c r="H19" s="2">
        <v>20.76</v>
      </c>
      <c r="I19" s="2">
        <v>0.04</v>
      </c>
      <c r="J19" s="2"/>
      <c r="K19" s="2">
        <v>0.3</v>
      </c>
      <c r="L19" s="2">
        <v>4</v>
      </c>
      <c r="M19" s="2"/>
      <c r="N19" s="2">
        <f t="shared" si="0"/>
        <v>153.98999999999998</v>
      </c>
      <c r="O19" s="26">
        <f t="shared" si="1"/>
        <v>6.0281289195169034E-3</v>
      </c>
    </row>
    <row r="20" spans="1:15" ht="20.100000000000001" customHeight="1" x14ac:dyDescent="0.2">
      <c r="A20" s="6" t="s">
        <v>22</v>
      </c>
      <c r="B20" s="2">
        <v>24</v>
      </c>
      <c r="C20" s="2">
        <v>270</v>
      </c>
      <c r="D20" s="2">
        <v>2540.3000000000002</v>
      </c>
      <c r="E20" s="2">
        <v>8.1999999999999993</v>
      </c>
      <c r="F20" s="2">
        <v>166.5</v>
      </c>
      <c r="G20" s="2"/>
      <c r="H20" s="2">
        <v>0.15</v>
      </c>
      <c r="I20" s="2"/>
      <c r="J20" s="2"/>
      <c r="K20" s="2"/>
      <c r="L20" s="2">
        <v>1</v>
      </c>
      <c r="M20" s="2"/>
      <c r="N20" s="2">
        <f t="shared" si="0"/>
        <v>3010.15</v>
      </c>
      <c r="O20" s="26">
        <f t="shared" si="1"/>
        <v>0.11783604303580628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</v>
      </c>
      <c r="O21" s="31">
        <f t="shared" si="1"/>
        <v>0</v>
      </c>
    </row>
    <row r="22" spans="1:15" ht="15" x14ac:dyDescent="0.25">
      <c r="A22" s="50" t="s">
        <v>0</v>
      </c>
      <c r="B22" s="51">
        <f t="shared" ref="B22:M22" si="2">SUM(B13:B20)</f>
        <v>46.95</v>
      </c>
      <c r="C22" s="51">
        <f t="shared" si="2"/>
        <v>356.68</v>
      </c>
      <c r="D22" s="51">
        <f t="shared" si="2"/>
        <v>6006.68</v>
      </c>
      <c r="E22" s="51">
        <f t="shared" si="2"/>
        <v>1102.1100000000001</v>
      </c>
      <c r="F22" s="51">
        <f t="shared" si="2"/>
        <v>3476</v>
      </c>
      <c r="G22" s="51">
        <f t="shared" si="2"/>
        <v>5532.2300000000005</v>
      </c>
      <c r="H22" s="51">
        <f t="shared" si="2"/>
        <v>2333.8999999999974</v>
      </c>
      <c r="I22" s="51">
        <f t="shared" si="2"/>
        <v>2153.4299999999998</v>
      </c>
      <c r="J22" s="51">
        <f>SUM(J13:J20)</f>
        <v>413.2</v>
      </c>
      <c r="K22" s="51">
        <f t="shared" si="2"/>
        <v>997.57999999999993</v>
      </c>
      <c r="L22" s="51">
        <f t="shared" si="2"/>
        <v>2613.0500000000002</v>
      </c>
      <c r="M22" s="51">
        <f t="shared" si="2"/>
        <v>513.43000000000006</v>
      </c>
      <c r="N22" s="51">
        <f t="shared" si="0"/>
        <v>25545.24</v>
      </c>
      <c r="O22" s="52">
        <f>SUM(O13:O20)</f>
        <v>0.99999999999999989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.7109375" customWidth="1"/>
    <col min="2" max="2" width="4.5703125" bestFit="1" customWidth="1"/>
    <col min="3" max="3" width="8.140625" bestFit="1" customWidth="1"/>
    <col min="4" max="7" width="9.140625" bestFit="1" customWidth="1"/>
    <col min="8" max="9" width="8.140625" bestFit="1" customWidth="1"/>
    <col min="10" max="10" width="8.140625" customWidth="1"/>
    <col min="11" max="11" width="6.5703125" bestFit="1" customWidth="1"/>
    <col min="12" max="12" width="8.140625" bestFit="1" customWidth="1"/>
    <col min="13" max="13" width="5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32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SUM(B11:M11)</f>
        <v>0</v>
      </c>
      <c r="O11" s="26">
        <f>+N11/$N$22</f>
        <v>0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2">
        <v>0.45</v>
      </c>
      <c r="C13" s="2"/>
      <c r="D13" s="2"/>
      <c r="E13" s="2">
        <v>5.75</v>
      </c>
      <c r="F13" s="2">
        <v>208.22</v>
      </c>
      <c r="G13" s="2">
        <v>47.46</v>
      </c>
      <c r="H13" s="2">
        <v>38.01</v>
      </c>
      <c r="I13" s="2">
        <v>15.81</v>
      </c>
      <c r="J13" s="2">
        <v>1.02</v>
      </c>
      <c r="K13" s="2">
        <v>8</v>
      </c>
      <c r="L13" s="2">
        <v>68</v>
      </c>
      <c r="M13" s="2">
        <v>0.15</v>
      </c>
      <c r="N13" s="2">
        <f t="shared" ref="N13:N22" si="0">SUM(B13:M13)</f>
        <v>392.86999999999995</v>
      </c>
      <c r="O13" s="26">
        <f>+N13/$N$22</f>
        <v>4.4612774922094846E-3</v>
      </c>
    </row>
    <row r="14" spans="1:15" ht="20.100000000000001" customHeight="1" x14ac:dyDescent="0.2">
      <c r="A14" s="6" t="s">
        <v>16</v>
      </c>
      <c r="B14" s="2"/>
      <c r="C14" s="2">
        <v>268.5</v>
      </c>
      <c r="D14" s="2">
        <v>247.18</v>
      </c>
      <c r="E14" s="2">
        <v>137.91999999999999</v>
      </c>
      <c r="F14" s="2">
        <v>68.7</v>
      </c>
      <c r="G14" s="2">
        <v>30.83</v>
      </c>
      <c r="H14" s="2">
        <v>121.77</v>
      </c>
      <c r="I14" s="2">
        <v>30.08</v>
      </c>
      <c r="J14" s="2">
        <v>5</v>
      </c>
      <c r="K14" s="2">
        <v>18.100000000000001</v>
      </c>
      <c r="L14" s="2">
        <v>5.5</v>
      </c>
      <c r="M14" s="2">
        <v>12</v>
      </c>
      <c r="N14" s="2">
        <f t="shared" si="0"/>
        <v>945.58000000000015</v>
      </c>
      <c r="O14" s="26">
        <f t="shared" ref="O14:O21" si="1">+N14/$N$22</f>
        <v>1.0737635276512449E-2</v>
      </c>
    </row>
    <row r="15" spans="1:15" ht="20.100000000000001" customHeight="1" x14ac:dyDescent="0.2">
      <c r="A15" s="6" t="s">
        <v>17</v>
      </c>
      <c r="B15" s="2">
        <v>0.82</v>
      </c>
      <c r="C15" s="2">
        <v>25.39</v>
      </c>
      <c r="D15" s="2">
        <v>3456.38</v>
      </c>
      <c r="E15" s="2">
        <v>2349.19</v>
      </c>
      <c r="F15" s="2">
        <v>1080.54</v>
      </c>
      <c r="G15" s="2">
        <v>750.77999999999929</v>
      </c>
      <c r="H15" s="2">
        <v>296.14</v>
      </c>
      <c r="I15" s="2">
        <v>153.06</v>
      </c>
      <c r="J15" s="2">
        <v>88.5</v>
      </c>
      <c r="K15" s="2">
        <v>22.4</v>
      </c>
      <c r="L15" s="2">
        <v>68</v>
      </c>
      <c r="M15" s="2">
        <v>15.5</v>
      </c>
      <c r="N15" s="2">
        <f t="shared" si="0"/>
        <v>8306.7000000000007</v>
      </c>
      <c r="O15" s="26">
        <f t="shared" si="1"/>
        <v>9.4327624263844362E-2</v>
      </c>
    </row>
    <row r="16" spans="1:15" ht="20.100000000000001" customHeight="1" x14ac:dyDescent="0.2">
      <c r="A16" s="6" t="s">
        <v>18</v>
      </c>
      <c r="B16" s="2">
        <v>1.31</v>
      </c>
      <c r="C16" s="2">
        <v>4092.5</v>
      </c>
      <c r="D16" s="2">
        <v>20216.16</v>
      </c>
      <c r="E16" s="2">
        <v>8526.94</v>
      </c>
      <c r="F16" s="2">
        <v>6729.44</v>
      </c>
      <c r="G16" s="2">
        <v>8369.52</v>
      </c>
      <c r="H16" s="2">
        <v>2003.88</v>
      </c>
      <c r="I16" s="2">
        <v>851.39</v>
      </c>
      <c r="J16" s="2">
        <v>1199.25</v>
      </c>
      <c r="K16" s="2">
        <v>113.3</v>
      </c>
      <c r="L16" s="2">
        <v>570.6</v>
      </c>
      <c r="M16" s="2">
        <v>6.14</v>
      </c>
      <c r="N16" s="2">
        <f t="shared" si="0"/>
        <v>52680.430000000008</v>
      </c>
      <c r="O16" s="26">
        <f t="shared" si="1"/>
        <v>0.59821828248254483</v>
      </c>
    </row>
    <row r="17" spans="1:15" ht="20.100000000000001" customHeight="1" x14ac:dyDescent="0.2">
      <c r="A17" s="6" t="s">
        <v>19</v>
      </c>
      <c r="B17" s="2">
        <v>0.72</v>
      </c>
      <c r="C17" s="2">
        <v>163</v>
      </c>
      <c r="D17" s="2">
        <v>647.85999999999933</v>
      </c>
      <c r="E17" s="2">
        <v>133.88999999999999</v>
      </c>
      <c r="F17" s="2">
        <v>1636.58</v>
      </c>
      <c r="G17" s="2">
        <v>3517.19</v>
      </c>
      <c r="H17" s="2">
        <v>3297.62</v>
      </c>
      <c r="I17" s="2">
        <v>2120.4699999999998</v>
      </c>
      <c r="J17" s="2">
        <v>274.95</v>
      </c>
      <c r="K17" s="2">
        <v>165.74</v>
      </c>
      <c r="L17" s="2">
        <v>644</v>
      </c>
      <c r="M17" s="2">
        <v>5.62</v>
      </c>
      <c r="N17" s="2">
        <f t="shared" si="0"/>
        <v>12607.640000000001</v>
      </c>
      <c r="O17" s="26">
        <f t="shared" si="1"/>
        <v>0.14316741049680556</v>
      </c>
    </row>
    <row r="18" spans="1:15" ht="20.100000000000001" customHeight="1" x14ac:dyDescent="0.2">
      <c r="A18" s="6" t="s">
        <v>20</v>
      </c>
      <c r="B18" s="2">
        <v>2.0499999999999998</v>
      </c>
      <c r="C18" s="2">
        <v>244.07</v>
      </c>
      <c r="D18" s="2">
        <v>1970.17</v>
      </c>
      <c r="E18" s="2">
        <v>686.88</v>
      </c>
      <c r="F18" s="2">
        <v>1856.56</v>
      </c>
      <c r="G18" s="2">
        <v>969.75</v>
      </c>
      <c r="H18" s="2">
        <v>2247.61</v>
      </c>
      <c r="I18" s="2">
        <v>1503.88</v>
      </c>
      <c r="J18" s="2">
        <v>72.12</v>
      </c>
      <c r="K18" s="2">
        <v>38.549999999999997</v>
      </c>
      <c r="L18" s="2">
        <v>307.14999999999998</v>
      </c>
      <c r="M18" s="2">
        <v>17.059999999999999</v>
      </c>
      <c r="N18" s="2">
        <f t="shared" si="0"/>
        <v>9915.85</v>
      </c>
      <c r="O18" s="26">
        <f t="shared" si="1"/>
        <v>0.11260049996468406</v>
      </c>
    </row>
    <row r="19" spans="1:15" ht="20.100000000000001" customHeight="1" x14ac:dyDescent="0.2">
      <c r="A19" s="6" t="s">
        <v>21</v>
      </c>
      <c r="B19" s="2"/>
      <c r="C19" s="2">
        <v>6</v>
      </c>
      <c r="D19" s="2">
        <v>58.76</v>
      </c>
      <c r="E19" s="2">
        <v>129.76</v>
      </c>
      <c r="F19" s="2">
        <v>152.6</v>
      </c>
      <c r="G19" s="2">
        <v>1449.65</v>
      </c>
      <c r="H19" s="2">
        <v>1172.23</v>
      </c>
      <c r="I19" s="2">
        <v>43.65</v>
      </c>
      <c r="J19" s="2"/>
      <c r="K19" s="2"/>
      <c r="L19" s="2"/>
      <c r="M19" s="2"/>
      <c r="N19" s="2">
        <f t="shared" si="0"/>
        <v>3012.65</v>
      </c>
      <c r="O19" s="26">
        <f t="shared" si="1"/>
        <v>3.4210470733079409E-2</v>
      </c>
    </row>
    <row r="20" spans="1:15" ht="20.100000000000001" customHeight="1" x14ac:dyDescent="0.2">
      <c r="A20" s="6" t="s">
        <v>22</v>
      </c>
      <c r="B20" s="2"/>
      <c r="C20" s="2"/>
      <c r="D20" s="2">
        <v>110</v>
      </c>
      <c r="E20" s="2">
        <v>0</v>
      </c>
      <c r="F20" s="2"/>
      <c r="G20" s="2"/>
      <c r="H20" s="2">
        <v>89.81</v>
      </c>
      <c r="I20" s="2">
        <v>0.69</v>
      </c>
      <c r="J20" s="2"/>
      <c r="K20" s="2"/>
      <c r="L20" s="2"/>
      <c r="M20" s="2"/>
      <c r="N20" s="2">
        <f t="shared" si="0"/>
        <v>200.5</v>
      </c>
      <c r="O20" s="26">
        <f t="shared" si="1"/>
        <v>2.2767992903199577E-3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</v>
      </c>
      <c r="O21" s="31">
        <f t="shared" si="1"/>
        <v>0</v>
      </c>
    </row>
    <row r="22" spans="1:15" ht="15" x14ac:dyDescent="0.25">
      <c r="A22" s="50" t="s">
        <v>0</v>
      </c>
      <c r="B22" s="51">
        <f t="shared" ref="B22:M22" si="2">SUM(B13:B20)</f>
        <v>5.35</v>
      </c>
      <c r="C22" s="51">
        <f t="shared" si="2"/>
        <v>4799.46</v>
      </c>
      <c r="D22" s="51">
        <f t="shared" si="2"/>
        <v>26706.51</v>
      </c>
      <c r="E22" s="51">
        <f t="shared" si="2"/>
        <v>11970.33</v>
      </c>
      <c r="F22" s="51">
        <f t="shared" si="2"/>
        <v>11732.64</v>
      </c>
      <c r="G22" s="51">
        <f t="shared" si="2"/>
        <v>15135.18</v>
      </c>
      <c r="H22" s="51">
        <f t="shared" si="2"/>
        <v>9267.07</v>
      </c>
      <c r="I22" s="51">
        <f t="shared" si="2"/>
        <v>4719.0299999999988</v>
      </c>
      <c r="J22" s="51">
        <f>SUM(J13:J20)</f>
        <v>1640.8400000000001</v>
      </c>
      <c r="K22" s="51">
        <f t="shared" si="2"/>
        <v>366.09000000000003</v>
      </c>
      <c r="L22" s="51">
        <f t="shared" si="2"/>
        <v>1663.25</v>
      </c>
      <c r="M22" s="51">
        <f t="shared" si="2"/>
        <v>56.47</v>
      </c>
      <c r="N22" s="51">
        <f t="shared" si="0"/>
        <v>88062.22</v>
      </c>
      <c r="O22" s="52">
        <f>SUM(O13:O20)</f>
        <v>1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showGridLines="0" workbookViewId="0">
      <selection activeCell="A2" sqref="A2"/>
    </sheetView>
  </sheetViews>
  <sheetFormatPr baseColWidth="10" defaultRowHeight="12.75" x14ac:dyDescent="0.2"/>
  <cols>
    <col min="1" max="1" width="14.42578125" customWidth="1"/>
    <col min="2" max="2" width="5.7109375" bestFit="1" customWidth="1"/>
    <col min="3" max="3" width="6.7109375" bestFit="1" customWidth="1"/>
    <col min="4" max="7" width="8.28515625" bestFit="1" customWidth="1"/>
    <col min="8" max="8" width="9.28515625" bestFit="1" customWidth="1"/>
    <col min="9" max="9" width="8.28515625" bestFit="1" customWidth="1"/>
    <col min="10" max="10" width="7" bestFit="1" customWidth="1"/>
    <col min="11" max="11" width="9.140625" bestFit="1" customWidth="1"/>
    <col min="12" max="12" width="8.28515625" bestFit="1" customWidth="1"/>
    <col min="13" max="13" width="8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31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SUM(B11:M11)</f>
        <v>0</v>
      </c>
      <c r="O11" s="26">
        <f>+N11/$N$22</f>
        <v>0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2">
        <v>5</v>
      </c>
      <c r="C13" s="2"/>
      <c r="D13" s="2"/>
      <c r="E13" s="2"/>
      <c r="F13" s="2"/>
      <c r="G13" s="2">
        <v>5.0999999999999996</v>
      </c>
      <c r="H13" s="2"/>
      <c r="I13" s="2"/>
      <c r="J13" s="2"/>
      <c r="K13" s="2"/>
      <c r="L13" s="2"/>
      <c r="M13" s="2"/>
      <c r="N13" s="2">
        <f t="shared" ref="N13:N22" si="0">SUM(B13:M13)</f>
        <v>10.1</v>
      </c>
      <c r="O13" s="26">
        <f>+N13/$N$22</f>
        <v>1.1896298201797963E-4</v>
      </c>
    </row>
    <row r="14" spans="1:15" ht="20.100000000000001" customHeight="1" x14ac:dyDescent="0.2">
      <c r="A14" s="6" t="s">
        <v>16</v>
      </c>
      <c r="B14" s="2"/>
      <c r="C14" s="2">
        <v>3.5</v>
      </c>
      <c r="D14" s="2">
        <v>16.36</v>
      </c>
      <c r="E14" s="2">
        <v>173.21</v>
      </c>
      <c r="F14" s="2">
        <v>0.41</v>
      </c>
      <c r="G14" s="2">
        <v>64.53</v>
      </c>
      <c r="H14" s="2">
        <v>268.45999999999998</v>
      </c>
      <c r="I14" s="2">
        <v>11.37</v>
      </c>
      <c r="J14" s="2">
        <v>2.2000000000000002</v>
      </c>
      <c r="K14" s="2"/>
      <c r="L14" s="2">
        <v>61.05</v>
      </c>
      <c r="M14" s="2">
        <v>615</v>
      </c>
      <c r="N14" s="2">
        <f t="shared" si="0"/>
        <v>1216.0900000000001</v>
      </c>
      <c r="O14" s="26">
        <f t="shared" ref="O14:O21" si="1">+N14/$N$22</f>
        <v>1.4323731960618305E-2</v>
      </c>
    </row>
    <row r="15" spans="1:15" ht="20.100000000000001" customHeight="1" x14ac:dyDescent="0.2">
      <c r="A15" s="6" t="s">
        <v>17</v>
      </c>
      <c r="B15" s="2"/>
      <c r="C15" s="2">
        <v>287.8</v>
      </c>
      <c r="D15" s="2">
        <v>518.20000000000005</v>
      </c>
      <c r="E15" s="2">
        <v>719.49</v>
      </c>
      <c r="F15" s="2">
        <v>315.02</v>
      </c>
      <c r="G15" s="2">
        <v>185.65</v>
      </c>
      <c r="H15" s="2">
        <v>555.36</v>
      </c>
      <c r="I15" s="2">
        <v>131.26</v>
      </c>
      <c r="J15" s="2">
        <v>8.4499999999999993</v>
      </c>
      <c r="K15" s="2">
        <v>6.4</v>
      </c>
      <c r="L15" s="2">
        <v>18.5</v>
      </c>
      <c r="M15" s="2">
        <v>0.13</v>
      </c>
      <c r="N15" s="2">
        <f t="shared" si="0"/>
        <v>2746.2599999999998</v>
      </c>
      <c r="O15" s="26">
        <f t="shared" si="1"/>
        <v>3.2346859306603637E-2</v>
      </c>
    </row>
    <row r="16" spans="1:15" ht="20.100000000000001" customHeight="1" x14ac:dyDescent="0.2">
      <c r="A16" s="6" t="s">
        <v>18</v>
      </c>
      <c r="B16" s="2">
        <v>30</v>
      </c>
      <c r="C16" s="2">
        <v>17.8</v>
      </c>
      <c r="D16" s="2">
        <v>363.33</v>
      </c>
      <c r="E16" s="2">
        <v>682.43</v>
      </c>
      <c r="F16" s="2">
        <v>810.61</v>
      </c>
      <c r="G16" s="2">
        <v>5350</v>
      </c>
      <c r="H16" s="2">
        <v>1562.45</v>
      </c>
      <c r="I16" s="2">
        <v>1107.3</v>
      </c>
      <c r="J16" s="2">
        <v>101.95</v>
      </c>
      <c r="K16" s="2">
        <v>11496.7</v>
      </c>
      <c r="L16" s="2">
        <v>118.3</v>
      </c>
      <c r="M16" s="2">
        <v>144.41</v>
      </c>
      <c r="N16" s="2">
        <f t="shared" si="0"/>
        <v>21785.279999999999</v>
      </c>
      <c r="O16" s="26">
        <f t="shared" si="1"/>
        <v>0.25659820523729221</v>
      </c>
    </row>
    <row r="17" spans="1:15" ht="20.100000000000001" customHeight="1" x14ac:dyDescent="0.2">
      <c r="A17" s="6" t="s">
        <v>19</v>
      </c>
      <c r="B17" s="2"/>
      <c r="C17" s="2">
        <v>152.41999999999999</v>
      </c>
      <c r="D17" s="2">
        <v>193.35</v>
      </c>
      <c r="E17" s="2">
        <v>133.38999999999999</v>
      </c>
      <c r="F17" s="2">
        <v>79.64</v>
      </c>
      <c r="G17" s="2">
        <v>1234.72</v>
      </c>
      <c r="H17" s="2">
        <v>9243.42</v>
      </c>
      <c r="I17" s="2">
        <v>4418.75</v>
      </c>
      <c r="J17" s="2">
        <v>495.02</v>
      </c>
      <c r="K17" s="2">
        <v>2900.94</v>
      </c>
      <c r="L17" s="2">
        <v>3746.95</v>
      </c>
      <c r="M17" s="2">
        <v>537.5</v>
      </c>
      <c r="N17" s="2">
        <f t="shared" si="0"/>
        <v>23136.100000000002</v>
      </c>
      <c r="O17" s="26">
        <f t="shared" si="1"/>
        <v>0.27250885626397814</v>
      </c>
    </row>
    <row r="18" spans="1:15" ht="20.100000000000001" customHeight="1" x14ac:dyDescent="0.2">
      <c r="A18" s="6" t="s">
        <v>20</v>
      </c>
      <c r="B18" s="2">
        <v>0.25</v>
      </c>
      <c r="C18" s="2">
        <v>127.25</v>
      </c>
      <c r="D18" s="2">
        <v>447.75</v>
      </c>
      <c r="E18" s="2">
        <v>62.93</v>
      </c>
      <c r="F18" s="2">
        <v>139.36000000000001</v>
      </c>
      <c r="G18" s="2">
        <v>592.15</v>
      </c>
      <c r="H18" s="2">
        <v>16401.259999999998</v>
      </c>
      <c r="I18" s="2">
        <v>251.27</v>
      </c>
      <c r="J18" s="2">
        <v>66.849999999999994</v>
      </c>
      <c r="K18" s="2">
        <v>298</v>
      </c>
      <c r="L18" s="2">
        <v>382</v>
      </c>
      <c r="M18" s="2">
        <v>10.79</v>
      </c>
      <c r="N18" s="2">
        <f t="shared" si="0"/>
        <v>18779.859999999997</v>
      </c>
      <c r="O18" s="26">
        <f t="shared" si="1"/>
        <v>0.22119882648318562</v>
      </c>
    </row>
    <row r="19" spans="1:15" ht="20.100000000000001" customHeight="1" x14ac:dyDescent="0.2">
      <c r="A19" s="6" t="s">
        <v>21</v>
      </c>
      <c r="B19" s="2"/>
      <c r="C19" s="2">
        <v>1</v>
      </c>
      <c r="D19" s="2">
        <v>385.82</v>
      </c>
      <c r="E19" s="2">
        <v>114.86</v>
      </c>
      <c r="F19" s="2">
        <v>431.7</v>
      </c>
      <c r="G19" s="2">
        <v>1335.58</v>
      </c>
      <c r="H19" s="2">
        <v>14360.72</v>
      </c>
      <c r="I19" s="2">
        <v>321.58</v>
      </c>
      <c r="J19" s="2"/>
      <c r="K19" s="2"/>
      <c r="L19" s="2">
        <v>9</v>
      </c>
      <c r="M19" s="2"/>
      <c r="N19" s="2">
        <f t="shared" si="0"/>
        <v>16960.260000000002</v>
      </c>
      <c r="O19" s="26">
        <f t="shared" si="1"/>
        <v>0.19976664409903561</v>
      </c>
    </row>
    <row r="20" spans="1:15" ht="20.100000000000001" customHeight="1" x14ac:dyDescent="0.2">
      <c r="A20" s="6" t="s">
        <v>22</v>
      </c>
      <c r="B20" s="2"/>
      <c r="C20" s="2"/>
      <c r="D20" s="2">
        <v>59.8</v>
      </c>
      <c r="E20" s="2">
        <v>191</v>
      </c>
      <c r="F20" s="2"/>
      <c r="G20" s="2">
        <v>2.11</v>
      </c>
      <c r="H20" s="2">
        <v>13.5</v>
      </c>
      <c r="I20" s="2"/>
      <c r="J20" s="2"/>
      <c r="K20" s="2"/>
      <c r="L20" s="2"/>
      <c r="M20" s="2"/>
      <c r="N20" s="2">
        <f t="shared" si="0"/>
        <v>266.41000000000003</v>
      </c>
      <c r="O20" s="26">
        <f t="shared" si="1"/>
        <v>3.1379136672683126E-3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</v>
      </c>
      <c r="O21" s="31">
        <f t="shared" si="1"/>
        <v>0</v>
      </c>
    </row>
    <row r="22" spans="1:15" ht="15" x14ac:dyDescent="0.25">
      <c r="A22" s="50" t="s">
        <v>0</v>
      </c>
      <c r="B22" s="51">
        <f t="shared" ref="B22:M22" si="2">SUM(B13:B20)</f>
        <v>35.25</v>
      </c>
      <c r="C22" s="51">
        <f t="shared" si="2"/>
        <v>589.77</v>
      </c>
      <c r="D22" s="51">
        <f t="shared" si="2"/>
        <v>1984.61</v>
      </c>
      <c r="E22" s="51">
        <f t="shared" si="2"/>
        <v>2077.31</v>
      </c>
      <c r="F22" s="51">
        <f t="shared" si="2"/>
        <v>1776.74</v>
      </c>
      <c r="G22" s="51">
        <f t="shared" si="2"/>
        <v>8769.84</v>
      </c>
      <c r="H22" s="51">
        <f t="shared" si="2"/>
        <v>42405.17</v>
      </c>
      <c r="I22" s="51">
        <f t="shared" si="2"/>
        <v>6241.5300000000007</v>
      </c>
      <c r="J22" s="51">
        <f>SUM(J13:J20)</f>
        <v>674.47</v>
      </c>
      <c r="K22" s="51">
        <f t="shared" si="2"/>
        <v>14702.04</v>
      </c>
      <c r="L22" s="51">
        <f t="shared" si="2"/>
        <v>4335.7999999999993</v>
      </c>
      <c r="M22" s="51">
        <f t="shared" si="2"/>
        <v>1307.83</v>
      </c>
      <c r="N22" s="51">
        <f t="shared" si="0"/>
        <v>84900.360000000015</v>
      </c>
      <c r="O22" s="52">
        <f>SUM(O13:O20)</f>
        <v>0.99999999999999989</v>
      </c>
    </row>
    <row r="24" spans="1:15" x14ac:dyDescent="0.2">
      <c r="I24" s="7"/>
      <c r="N24" s="7"/>
    </row>
    <row r="25" spans="1:15" x14ac:dyDescent="0.2">
      <c r="B25" s="8"/>
      <c r="C25" s="8"/>
      <c r="D25" s="8"/>
      <c r="E25" s="8"/>
      <c r="F25" s="8"/>
      <c r="G25" s="8"/>
      <c r="H25" s="8"/>
      <c r="I25" s="8"/>
      <c r="J25" s="8"/>
      <c r="L25" s="8"/>
      <c r="M25" s="8"/>
      <c r="N25" s="8"/>
    </row>
    <row r="27" spans="1:15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A2" sqref="A2"/>
    </sheetView>
  </sheetViews>
  <sheetFormatPr baseColWidth="10" defaultRowHeight="12.75" x14ac:dyDescent="0.2"/>
  <cols>
    <col min="1" max="1" width="14.5703125" customWidth="1"/>
    <col min="2" max="2" width="4.7109375" bestFit="1" customWidth="1"/>
    <col min="3" max="3" width="5.7109375" bestFit="1" customWidth="1"/>
    <col min="4" max="4" width="9.28515625" bestFit="1" customWidth="1"/>
    <col min="5" max="7" width="8.28515625" bestFit="1" customWidth="1"/>
    <col min="8" max="9" width="9.28515625" bestFit="1" customWidth="1"/>
    <col min="10" max="11" width="8.140625" bestFit="1" customWidth="1"/>
    <col min="12" max="12" width="8.28515625" bestFit="1" customWidth="1"/>
    <col min="13" max="13" width="8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30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20.100000000000001" customHeight="1" x14ac:dyDescent="0.2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f>SUM(B10:M10)</f>
        <v>0</v>
      </c>
      <c r="O10" s="25">
        <f>+N10/$N$22</f>
        <v>0</v>
      </c>
    </row>
    <row r="11" spans="1:15" ht="20.100000000000001" customHeight="1" x14ac:dyDescent="0.2">
      <c r="A11" s="6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f>SUM(B11:M11)</f>
        <v>0</v>
      </c>
      <c r="O11" s="26">
        <f>+N11/$N$22</f>
        <v>0</v>
      </c>
    </row>
    <row r="12" spans="1:15" ht="20.100000000000001" customHeight="1" x14ac:dyDescent="0.2">
      <c r="A12" s="6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2"/>
      <c r="C13" s="2"/>
      <c r="D13" s="2">
        <v>5.8</v>
      </c>
      <c r="E13" s="2"/>
      <c r="F13" s="2"/>
      <c r="G13" s="2">
        <v>25.56</v>
      </c>
      <c r="H13" s="2">
        <v>23.01</v>
      </c>
      <c r="I13" s="2">
        <v>0.75</v>
      </c>
      <c r="J13" s="2"/>
      <c r="K13" s="2"/>
      <c r="L13" s="2">
        <v>82</v>
      </c>
      <c r="M13" s="2">
        <v>20</v>
      </c>
      <c r="N13" s="2">
        <f t="shared" ref="N13:N22" si="0">SUM(B13:M13)</f>
        <v>157.12</v>
      </c>
      <c r="O13" s="26">
        <f>+N13/$N$22</f>
        <v>1.6188839015431739E-3</v>
      </c>
    </row>
    <row r="14" spans="1:15" ht="20.100000000000001" customHeight="1" x14ac:dyDescent="0.2">
      <c r="A14" s="6" t="s">
        <v>16</v>
      </c>
      <c r="B14" s="2"/>
      <c r="C14" s="2">
        <v>7.0000000000000007E-2</v>
      </c>
      <c r="D14" s="2">
        <v>128.18</v>
      </c>
      <c r="E14" s="2">
        <v>34.29</v>
      </c>
      <c r="F14" s="2">
        <v>3.3</v>
      </c>
      <c r="G14" s="2">
        <v>19.57</v>
      </c>
      <c r="H14" s="2">
        <v>43.76</v>
      </c>
      <c r="I14" s="2">
        <v>6.91</v>
      </c>
      <c r="J14" s="2"/>
      <c r="K14" s="2"/>
      <c r="L14" s="2">
        <v>34</v>
      </c>
      <c r="M14" s="2"/>
      <c r="N14" s="2">
        <f t="shared" si="0"/>
        <v>270.08</v>
      </c>
      <c r="O14" s="26">
        <f t="shared" ref="O14:O21" si="1">+N14/$N$22</f>
        <v>2.7827658103919319E-3</v>
      </c>
    </row>
    <row r="15" spans="1:15" ht="20.100000000000001" customHeight="1" x14ac:dyDescent="0.2">
      <c r="A15" s="6" t="s">
        <v>17</v>
      </c>
      <c r="B15" s="2"/>
      <c r="C15" s="2">
        <v>6.44</v>
      </c>
      <c r="D15" s="2">
        <v>642.70000000000005</v>
      </c>
      <c r="E15" s="2">
        <v>1323.5</v>
      </c>
      <c r="F15" s="2">
        <v>104.55</v>
      </c>
      <c r="G15" s="2">
        <v>120.76</v>
      </c>
      <c r="H15" s="2">
        <v>158</v>
      </c>
      <c r="I15" s="2">
        <v>254.5</v>
      </c>
      <c r="J15" s="2">
        <v>81.5</v>
      </c>
      <c r="K15" s="2">
        <v>46.7</v>
      </c>
      <c r="L15" s="2">
        <v>176.7</v>
      </c>
      <c r="M15" s="2">
        <v>4.3</v>
      </c>
      <c r="N15" s="2">
        <f t="shared" si="0"/>
        <v>2919.65</v>
      </c>
      <c r="O15" s="26">
        <f t="shared" si="1"/>
        <v>3.0082576267442259E-2</v>
      </c>
    </row>
    <row r="16" spans="1:15" ht="20.100000000000001" customHeight="1" x14ac:dyDescent="0.2">
      <c r="A16" s="6" t="s">
        <v>18</v>
      </c>
      <c r="B16" s="2"/>
      <c r="C16" s="2">
        <v>22.07</v>
      </c>
      <c r="D16" s="2">
        <v>2020.66</v>
      </c>
      <c r="E16" s="2">
        <v>1884.3</v>
      </c>
      <c r="F16" s="2">
        <v>3610.45</v>
      </c>
      <c r="G16" s="2">
        <v>834.61</v>
      </c>
      <c r="H16" s="2">
        <v>1310.71</v>
      </c>
      <c r="I16" s="2">
        <v>1915.24</v>
      </c>
      <c r="J16" s="2">
        <v>1245.4000000000001</v>
      </c>
      <c r="K16" s="2">
        <v>2884.7</v>
      </c>
      <c r="L16" s="2">
        <v>1015.2</v>
      </c>
      <c r="M16" s="2">
        <v>61.2</v>
      </c>
      <c r="N16" s="2">
        <f t="shared" si="0"/>
        <v>16804.54</v>
      </c>
      <c r="O16" s="26">
        <f t="shared" si="1"/>
        <v>0.17314536200889974</v>
      </c>
    </row>
    <row r="17" spans="1:15" ht="20.100000000000001" customHeight="1" x14ac:dyDescent="0.2">
      <c r="A17" s="6" t="s">
        <v>19</v>
      </c>
      <c r="B17" s="2"/>
      <c r="C17" s="2">
        <v>27.13</v>
      </c>
      <c r="D17" s="2">
        <v>12415.02</v>
      </c>
      <c r="E17" s="2">
        <v>1999.36</v>
      </c>
      <c r="F17" s="2">
        <v>2348.4499999999998</v>
      </c>
      <c r="G17" s="2">
        <v>2043.61</v>
      </c>
      <c r="H17" s="2">
        <v>5465.83</v>
      </c>
      <c r="I17" s="2">
        <v>4912.2299999999996</v>
      </c>
      <c r="J17" s="2">
        <v>689.65</v>
      </c>
      <c r="K17" s="2">
        <v>2247.25</v>
      </c>
      <c r="L17" s="2">
        <v>11.6</v>
      </c>
      <c r="M17" s="2">
        <v>13</v>
      </c>
      <c r="N17" s="2">
        <f t="shared" si="0"/>
        <v>32173.13</v>
      </c>
      <c r="O17" s="26">
        <f t="shared" si="1"/>
        <v>0.33149543163986595</v>
      </c>
    </row>
    <row r="18" spans="1:15" ht="20.100000000000001" customHeight="1" x14ac:dyDescent="0.2">
      <c r="A18" s="6" t="s">
        <v>20</v>
      </c>
      <c r="B18" s="2"/>
      <c r="C18" s="2">
        <v>0.1</v>
      </c>
      <c r="D18" s="2">
        <v>291.16000000000003</v>
      </c>
      <c r="E18" s="2">
        <v>914.04</v>
      </c>
      <c r="F18" s="2">
        <v>1385.52</v>
      </c>
      <c r="G18" s="2">
        <v>467.77</v>
      </c>
      <c r="H18" s="2">
        <v>6842.51</v>
      </c>
      <c r="I18" s="2">
        <v>27889.45</v>
      </c>
      <c r="J18" s="2">
        <v>2869.9</v>
      </c>
      <c r="K18" s="2">
        <v>1140.9000000000001</v>
      </c>
      <c r="L18" s="2">
        <v>52.6</v>
      </c>
      <c r="M18" s="2">
        <v>182</v>
      </c>
      <c r="N18" s="2">
        <f t="shared" si="0"/>
        <v>42035.950000000004</v>
      </c>
      <c r="O18" s="26">
        <f t="shared" si="1"/>
        <v>0.43311687080622319</v>
      </c>
    </row>
    <row r="19" spans="1:15" ht="20.100000000000001" customHeight="1" x14ac:dyDescent="0.2">
      <c r="A19" s="6" t="s">
        <v>21</v>
      </c>
      <c r="B19" s="2"/>
      <c r="C19" s="2">
        <v>0.01</v>
      </c>
      <c r="D19" s="2">
        <v>239.34</v>
      </c>
      <c r="E19" s="2">
        <v>1608.48</v>
      </c>
      <c r="F19" s="2">
        <v>611.62</v>
      </c>
      <c r="G19" s="2">
        <v>18.87</v>
      </c>
      <c r="H19" s="2">
        <v>26.03</v>
      </c>
      <c r="I19" s="2">
        <v>189.7</v>
      </c>
      <c r="J19" s="2"/>
      <c r="K19" s="2"/>
      <c r="L19" s="2"/>
      <c r="M19" s="2"/>
      <c r="N19" s="2">
        <f t="shared" si="0"/>
        <v>2694.0499999999997</v>
      </c>
      <c r="O19" s="26">
        <f t="shared" si="1"/>
        <v>2.7758109565633828E-2</v>
      </c>
    </row>
    <row r="20" spans="1:15" ht="20.100000000000001" customHeight="1" x14ac:dyDescent="0.2">
      <c r="A20" s="6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f t="shared" si="0"/>
        <v>0</v>
      </c>
      <c r="O20" s="26">
        <f t="shared" si="1"/>
        <v>0</v>
      </c>
    </row>
    <row r="21" spans="1:15" ht="20.100000000000001" customHeight="1" x14ac:dyDescent="0.2">
      <c r="A21" s="27" t="s">
        <v>23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f t="shared" si="0"/>
        <v>0</v>
      </c>
      <c r="O21" s="31">
        <f t="shared" si="1"/>
        <v>0</v>
      </c>
    </row>
    <row r="22" spans="1:15" ht="15" x14ac:dyDescent="0.25">
      <c r="A22" s="50" t="s">
        <v>0</v>
      </c>
      <c r="B22" s="51">
        <f t="shared" ref="B22:M22" si="2">SUM(B13:B20)</f>
        <v>0</v>
      </c>
      <c r="C22" s="51">
        <f t="shared" si="2"/>
        <v>55.82</v>
      </c>
      <c r="D22" s="51">
        <f t="shared" si="2"/>
        <v>15742.86</v>
      </c>
      <c r="E22" s="51">
        <f t="shared" si="2"/>
        <v>7763.9699999999993</v>
      </c>
      <c r="F22" s="51">
        <f t="shared" si="2"/>
        <v>8063.89</v>
      </c>
      <c r="G22" s="51">
        <f t="shared" si="2"/>
        <v>3530.7499999999995</v>
      </c>
      <c r="H22" s="51">
        <f t="shared" si="2"/>
        <v>13869.85</v>
      </c>
      <c r="I22" s="51">
        <f t="shared" si="2"/>
        <v>35168.78</v>
      </c>
      <c r="J22" s="51">
        <f>SUM(J13:J20)</f>
        <v>4886.4500000000007</v>
      </c>
      <c r="K22" s="51">
        <f t="shared" si="2"/>
        <v>6319.5499999999993</v>
      </c>
      <c r="L22" s="51">
        <f t="shared" si="2"/>
        <v>1372.1</v>
      </c>
      <c r="M22" s="51">
        <f t="shared" si="2"/>
        <v>280.5</v>
      </c>
      <c r="N22" s="51">
        <f t="shared" si="0"/>
        <v>97054.52</v>
      </c>
      <c r="O22" s="52">
        <f>SUM(O13:O20)</f>
        <v>1</v>
      </c>
    </row>
    <row r="24" spans="1:15" x14ac:dyDescent="0.2">
      <c r="B24" s="8"/>
      <c r="C24" s="8"/>
      <c r="D24" s="8"/>
      <c r="E24" s="8"/>
      <c r="F24" s="8"/>
      <c r="G24" s="8"/>
      <c r="H24" s="8"/>
      <c r="I24" s="8"/>
      <c r="K24" s="8"/>
      <c r="L24" s="8"/>
      <c r="M24" s="8"/>
      <c r="N24" s="8"/>
    </row>
    <row r="26" spans="1:15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zoomScaleNormal="100" workbookViewId="0">
      <selection activeCell="M10" sqref="M10"/>
    </sheetView>
  </sheetViews>
  <sheetFormatPr baseColWidth="10" defaultRowHeight="12.75" x14ac:dyDescent="0.2"/>
  <cols>
    <col min="1" max="1" width="15" customWidth="1"/>
    <col min="2" max="17" width="8.85546875" customWidth="1"/>
    <col min="18" max="18" width="9.28515625" customWidth="1"/>
  </cols>
  <sheetData>
    <row r="1" spans="1:19" ht="15" x14ac:dyDescent="0.2">
      <c r="A1" s="15" t="s">
        <v>25</v>
      </c>
      <c r="B1" s="15"/>
      <c r="C1" s="15"/>
      <c r="D1" s="1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15" x14ac:dyDescent="0.2">
      <c r="A2" s="15" t="s">
        <v>119</v>
      </c>
      <c r="B2" s="15"/>
      <c r="C2" s="15"/>
      <c r="D2" s="1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15" x14ac:dyDescent="0.2">
      <c r="A3" s="15" t="s">
        <v>144</v>
      </c>
      <c r="B3" s="15"/>
      <c r="C3" s="15"/>
      <c r="D3" s="1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9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9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</row>
    <row r="6" spans="1:19" x14ac:dyDescent="0.2">
      <c r="A6" s="108" t="s">
        <v>143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</row>
    <row r="8" spans="1:19" ht="15" x14ac:dyDescent="0.25">
      <c r="A8" s="117" t="s">
        <v>24</v>
      </c>
      <c r="B8" s="114" t="s">
        <v>80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6"/>
      <c r="R8" s="109" t="s">
        <v>0</v>
      </c>
      <c r="S8" s="112" t="s">
        <v>34</v>
      </c>
    </row>
    <row r="9" spans="1:19" ht="15" x14ac:dyDescent="0.25">
      <c r="A9" s="118"/>
      <c r="B9" s="73" t="s">
        <v>125</v>
      </c>
      <c r="C9" s="73" t="s">
        <v>126</v>
      </c>
      <c r="D9" s="73" t="s">
        <v>127</v>
      </c>
      <c r="E9" s="74" t="s">
        <v>1</v>
      </c>
      <c r="F9" s="74" t="s">
        <v>2</v>
      </c>
      <c r="G9" s="74" t="s">
        <v>3</v>
      </c>
      <c r="H9" s="74" t="s">
        <v>4</v>
      </c>
      <c r="I9" s="74" t="s">
        <v>5</v>
      </c>
      <c r="J9" s="74" t="s">
        <v>6</v>
      </c>
      <c r="K9" s="74" t="s">
        <v>135</v>
      </c>
      <c r="L9" s="74" t="s">
        <v>7</v>
      </c>
      <c r="M9" s="74" t="s">
        <v>8</v>
      </c>
      <c r="N9" s="74" t="s">
        <v>51</v>
      </c>
      <c r="O9" s="74" t="s">
        <v>9</v>
      </c>
      <c r="P9" s="74" t="s">
        <v>10</v>
      </c>
      <c r="Q9" s="74" t="s">
        <v>11</v>
      </c>
      <c r="R9" s="119"/>
      <c r="S9" s="113"/>
    </row>
    <row r="10" spans="1:19" x14ac:dyDescent="0.2">
      <c r="A10" s="21" t="s">
        <v>12</v>
      </c>
      <c r="B10" s="21"/>
      <c r="C10" s="21"/>
      <c r="D10" s="21"/>
      <c r="E10" s="62"/>
      <c r="F10" s="63"/>
      <c r="G10" s="63">
        <v>300.31</v>
      </c>
      <c r="H10" s="63">
        <v>2.04</v>
      </c>
      <c r="I10" s="63"/>
      <c r="J10" s="63">
        <v>89.75</v>
      </c>
      <c r="K10" s="63">
        <v>4.2849999999999993</v>
      </c>
      <c r="L10" s="63"/>
      <c r="M10" s="63">
        <v>0.08</v>
      </c>
      <c r="N10" s="63"/>
      <c r="O10" s="63"/>
      <c r="P10" s="63">
        <v>1678.75</v>
      </c>
      <c r="Q10" s="63"/>
      <c r="R10" s="63">
        <f>SUM(B10:Q10)</f>
        <v>2075.2150000000001</v>
      </c>
      <c r="S10" s="25">
        <f>+R10/$R$22</f>
        <v>1.6557335479303385E-2</v>
      </c>
    </row>
    <row r="11" spans="1:19" x14ac:dyDescent="0.2">
      <c r="A11" s="6" t="s">
        <v>13</v>
      </c>
      <c r="B11" s="6">
        <v>5</v>
      </c>
      <c r="C11" s="6"/>
      <c r="D11" s="6"/>
      <c r="E11" s="64">
        <v>5.66</v>
      </c>
      <c r="F11" s="65"/>
      <c r="G11" s="65">
        <v>90.55</v>
      </c>
      <c r="H11" s="65">
        <v>2.7599999999999993</v>
      </c>
      <c r="I11" s="65">
        <v>1.5</v>
      </c>
      <c r="J11" s="65">
        <v>35.1</v>
      </c>
      <c r="K11" s="65">
        <v>15.169999999999998</v>
      </c>
      <c r="L11" s="65">
        <v>5.27</v>
      </c>
      <c r="M11" s="65">
        <v>1.3800000000000001</v>
      </c>
      <c r="N11" s="65"/>
      <c r="O11" s="65">
        <v>1.02</v>
      </c>
      <c r="P11" s="65"/>
      <c r="Q11" s="65"/>
      <c r="R11" s="65">
        <f t="shared" ref="R11:R21" si="0">SUM(B11:Q11)</f>
        <v>163.41</v>
      </c>
      <c r="S11" s="26">
        <f t="shared" ref="S11:S21" si="1">+R11/$R$22</f>
        <v>1.3037850009145876E-3</v>
      </c>
    </row>
    <row r="12" spans="1:19" x14ac:dyDescent="0.2">
      <c r="A12" s="6" t="s">
        <v>14</v>
      </c>
      <c r="B12" s="6"/>
      <c r="C12" s="6"/>
      <c r="D12" s="6"/>
      <c r="E12" s="64"/>
      <c r="F12" s="65">
        <v>1231.0300000000002</v>
      </c>
      <c r="G12" s="65">
        <v>83.699000000000026</v>
      </c>
      <c r="H12" s="65">
        <v>329.63</v>
      </c>
      <c r="I12" s="65">
        <v>10.270000000000001</v>
      </c>
      <c r="J12" s="65">
        <v>4.6510000000000007</v>
      </c>
      <c r="K12" s="65">
        <v>5.09</v>
      </c>
      <c r="L12" s="65">
        <v>26.027100000000001</v>
      </c>
      <c r="M12" s="65">
        <v>67.489999999999995</v>
      </c>
      <c r="N12" s="65">
        <v>0.6</v>
      </c>
      <c r="O12" s="65">
        <v>0.3</v>
      </c>
      <c r="P12" s="65">
        <v>1.1500000000000001</v>
      </c>
      <c r="Q12" s="65">
        <v>0.16</v>
      </c>
      <c r="R12" s="65">
        <f t="shared" si="0"/>
        <v>1760.0971000000004</v>
      </c>
      <c r="S12" s="26">
        <f t="shared" si="1"/>
        <v>1.404313199396159E-2</v>
      </c>
    </row>
    <row r="13" spans="1:19" x14ac:dyDescent="0.2">
      <c r="A13" s="6" t="s">
        <v>15</v>
      </c>
      <c r="B13" s="6">
        <v>0.15</v>
      </c>
      <c r="C13" s="6"/>
      <c r="D13" s="6"/>
      <c r="E13" s="64">
        <v>0.8</v>
      </c>
      <c r="F13" s="65">
        <v>56.41</v>
      </c>
      <c r="G13" s="65">
        <v>257.19999999999993</v>
      </c>
      <c r="H13" s="65">
        <v>233.52999999999997</v>
      </c>
      <c r="I13" s="65">
        <v>9.73</v>
      </c>
      <c r="J13" s="65">
        <v>14.833499999999999</v>
      </c>
      <c r="K13" s="65">
        <v>11.894000000000004</v>
      </c>
      <c r="L13" s="65">
        <v>45.428500000000007</v>
      </c>
      <c r="M13" s="65">
        <v>171.89</v>
      </c>
      <c r="N13" s="65">
        <v>2.94</v>
      </c>
      <c r="O13" s="65">
        <v>20.349999999999998</v>
      </c>
      <c r="P13" s="65">
        <v>1.4050000000000002</v>
      </c>
      <c r="Q13" s="65">
        <v>0.22</v>
      </c>
      <c r="R13" s="65">
        <f t="shared" si="0"/>
        <v>826.78099999999995</v>
      </c>
      <c r="S13" s="26">
        <f t="shared" si="1"/>
        <v>6.5965648787783097E-3</v>
      </c>
    </row>
    <row r="14" spans="1:19" x14ac:dyDescent="0.2">
      <c r="A14" s="6" t="s">
        <v>16</v>
      </c>
      <c r="B14" s="6"/>
      <c r="C14" s="6"/>
      <c r="D14" s="6">
        <v>9</v>
      </c>
      <c r="E14" s="64">
        <v>1.75</v>
      </c>
      <c r="F14" s="65">
        <v>25.8</v>
      </c>
      <c r="G14" s="65">
        <v>71.880000000000038</v>
      </c>
      <c r="H14" s="65">
        <v>92.989999999999981</v>
      </c>
      <c r="I14" s="65">
        <v>45.990000000000009</v>
      </c>
      <c r="J14" s="65">
        <v>128.715</v>
      </c>
      <c r="K14" s="65">
        <v>22.803999999999991</v>
      </c>
      <c r="L14" s="65">
        <v>285.35840000000002</v>
      </c>
      <c r="M14" s="65">
        <v>1396.2499999999995</v>
      </c>
      <c r="N14" s="65">
        <v>5.4045000000000005</v>
      </c>
      <c r="O14" s="65">
        <v>38.155000000000022</v>
      </c>
      <c r="P14" s="65">
        <v>1.5720000000000001</v>
      </c>
      <c r="Q14" s="65">
        <v>0.82800000000000007</v>
      </c>
      <c r="R14" s="65">
        <f t="shared" si="0"/>
        <v>2126.4968999999996</v>
      </c>
      <c r="S14" s="26">
        <f t="shared" si="1"/>
        <v>1.6966493866418013E-2</v>
      </c>
    </row>
    <row r="15" spans="1:19" x14ac:dyDescent="0.2">
      <c r="A15" s="6" t="s">
        <v>17</v>
      </c>
      <c r="B15" s="6">
        <v>20.149999999999999</v>
      </c>
      <c r="C15" s="6"/>
      <c r="D15" s="6"/>
      <c r="E15" s="64">
        <v>9.9</v>
      </c>
      <c r="F15" s="65">
        <v>1.26</v>
      </c>
      <c r="G15" s="65">
        <v>283.75</v>
      </c>
      <c r="H15" s="65">
        <v>37.915000000000013</v>
      </c>
      <c r="I15" s="65">
        <v>1623.7699999999998</v>
      </c>
      <c r="J15" s="65">
        <v>346.77139999999991</v>
      </c>
      <c r="K15" s="65">
        <v>2523.7790000000009</v>
      </c>
      <c r="L15" s="65">
        <v>1655.4987999999978</v>
      </c>
      <c r="M15" s="65">
        <v>21233.97139999998</v>
      </c>
      <c r="N15" s="65">
        <v>57.819500000000012</v>
      </c>
      <c r="O15" s="65">
        <v>184.10999999999999</v>
      </c>
      <c r="P15" s="65">
        <v>6.6669999999999998</v>
      </c>
      <c r="Q15" s="65">
        <v>5.48</v>
      </c>
      <c r="R15" s="65">
        <f>SUM(B15:Q15)</f>
        <v>27990.84209999998</v>
      </c>
      <c r="S15" s="26">
        <f t="shared" si="1"/>
        <v>0.22332807106632735</v>
      </c>
    </row>
    <row r="16" spans="1:19" x14ac:dyDescent="0.2">
      <c r="A16" s="6" t="s">
        <v>18</v>
      </c>
      <c r="B16" s="6"/>
      <c r="C16" s="6"/>
      <c r="D16" s="6"/>
      <c r="E16" s="64">
        <v>1.2</v>
      </c>
      <c r="F16" s="65">
        <v>368.56</v>
      </c>
      <c r="G16" s="65">
        <v>360.42</v>
      </c>
      <c r="H16" s="65">
        <v>67.38000000000001</v>
      </c>
      <c r="I16" s="65">
        <v>3361.2900000000004</v>
      </c>
      <c r="J16" s="65">
        <v>937.21939999999972</v>
      </c>
      <c r="K16" s="65">
        <v>586.50699999999995</v>
      </c>
      <c r="L16" s="65">
        <v>541.39869999999928</v>
      </c>
      <c r="M16" s="65">
        <v>2782.6404999999995</v>
      </c>
      <c r="N16" s="65">
        <v>21.523</v>
      </c>
      <c r="O16" s="65">
        <v>64.75</v>
      </c>
      <c r="P16" s="65">
        <v>7.1000000000000008E-2</v>
      </c>
      <c r="Q16" s="65">
        <v>1171.9449999999999</v>
      </c>
      <c r="R16" s="65">
        <f t="shared" si="0"/>
        <v>10264.904599999998</v>
      </c>
      <c r="S16" s="26">
        <f t="shared" si="1"/>
        <v>8.1899691899511365E-2</v>
      </c>
    </row>
    <row r="17" spans="1:19" x14ac:dyDescent="0.2">
      <c r="A17" s="6" t="s">
        <v>19</v>
      </c>
      <c r="B17" s="6">
        <v>0.2</v>
      </c>
      <c r="C17" s="6"/>
      <c r="D17" s="6"/>
      <c r="E17" s="64"/>
      <c r="F17" s="65">
        <v>183.23000000000002</v>
      </c>
      <c r="G17" s="65">
        <v>766.56</v>
      </c>
      <c r="H17" s="65">
        <v>15.12</v>
      </c>
      <c r="I17" s="65">
        <v>199.57</v>
      </c>
      <c r="J17" s="65">
        <v>2399.308</v>
      </c>
      <c r="K17" s="65">
        <v>3502.6835000000001</v>
      </c>
      <c r="L17" s="65">
        <v>13539.435800000034</v>
      </c>
      <c r="M17" s="65">
        <v>45020.475900000041</v>
      </c>
      <c r="N17" s="65">
        <v>387.08089999999999</v>
      </c>
      <c r="O17" s="65">
        <v>443.13999999999976</v>
      </c>
      <c r="P17" s="65">
        <v>0.81</v>
      </c>
      <c r="Q17" s="65">
        <v>2.5999999999999999E-2</v>
      </c>
      <c r="R17" s="65">
        <f t="shared" si="0"/>
        <v>66457.640100000077</v>
      </c>
      <c r="S17" s="26">
        <f t="shared" si="1"/>
        <v>0.53023973048503725</v>
      </c>
    </row>
    <row r="18" spans="1:19" x14ac:dyDescent="0.2">
      <c r="A18" s="6" t="s">
        <v>20</v>
      </c>
      <c r="B18" s="6"/>
      <c r="C18" s="6"/>
      <c r="D18" s="6"/>
      <c r="E18" s="64">
        <v>0.17</v>
      </c>
      <c r="F18" s="65">
        <v>53.309999999999995</v>
      </c>
      <c r="G18" s="65">
        <v>380.60999999999996</v>
      </c>
      <c r="H18" s="65">
        <v>96.05</v>
      </c>
      <c r="I18" s="65">
        <v>195.27460000000002</v>
      </c>
      <c r="J18" s="65">
        <v>549.19529999999997</v>
      </c>
      <c r="K18" s="65">
        <v>3044.2510000000016</v>
      </c>
      <c r="L18" s="65">
        <v>7037.0685000000121</v>
      </c>
      <c r="M18" s="65">
        <v>1537.4253999999987</v>
      </c>
      <c r="N18" s="65">
        <v>1.2800000000000002</v>
      </c>
      <c r="O18" s="65">
        <v>3.2</v>
      </c>
      <c r="P18" s="65">
        <v>2</v>
      </c>
      <c r="Q18" s="65"/>
      <c r="R18" s="65">
        <f t="shared" si="0"/>
        <v>12899.834800000013</v>
      </c>
      <c r="S18" s="26">
        <f t="shared" si="1"/>
        <v>0.10292277783805182</v>
      </c>
    </row>
    <row r="19" spans="1:19" x14ac:dyDescent="0.2">
      <c r="A19" s="6" t="s">
        <v>21</v>
      </c>
      <c r="B19" s="6"/>
      <c r="C19" s="6">
        <v>0.2</v>
      </c>
      <c r="D19" s="6"/>
      <c r="E19" s="64"/>
      <c r="F19" s="65">
        <v>121.97</v>
      </c>
      <c r="G19" s="65">
        <v>6.1499999999999995</v>
      </c>
      <c r="H19" s="65">
        <v>6.009999999999998</v>
      </c>
      <c r="I19" s="65">
        <v>50.399999999999991</v>
      </c>
      <c r="J19" s="65">
        <v>111.593</v>
      </c>
      <c r="K19" s="65">
        <v>144.53699999999995</v>
      </c>
      <c r="L19" s="65">
        <v>108.29140000000001</v>
      </c>
      <c r="M19" s="65">
        <v>101.10200000000002</v>
      </c>
      <c r="N19" s="65">
        <v>7.39</v>
      </c>
      <c r="O19" s="65">
        <v>0.1</v>
      </c>
      <c r="P19" s="65"/>
      <c r="Q19" s="65">
        <v>0.08</v>
      </c>
      <c r="R19" s="65">
        <f t="shared" si="0"/>
        <v>657.82339999999999</v>
      </c>
      <c r="S19" s="26">
        <f t="shared" si="1"/>
        <v>5.248517729457421E-3</v>
      </c>
    </row>
    <row r="20" spans="1:19" x14ac:dyDescent="0.2">
      <c r="A20" s="6" t="s">
        <v>22</v>
      </c>
      <c r="B20" s="6"/>
      <c r="C20" s="6">
        <v>1.1000000000000001</v>
      </c>
      <c r="D20" s="6">
        <v>7</v>
      </c>
      <c r="E20" s="64"/>
      <c r="F20" s="65">
        <v>1</v>
      </c>
      <c r="G20" s="65">
        <v>13.95</v>
      </c>
      <c r="H20" s="65">
        <v>2.41</v>
      </c>
      <c r="I20" s="65">
        <v>3.2999999999999994</v>
      </c>
      <c r="J20" s="65">
        <v>9.1369999999999987</v>
      </c>
      <c r="K20" s="65">
        <v>15.370000000000001</v>
      </c>
      <c r="L20" s="65">
        <v>2.4299999999999997</v>
      </c>
      <c r="M20" s="65">
        <v>41.18</v>
      </c>
      <c r="N20" s="65">
        <v>1.6</v>
      </c>
      <c r="O20" s="65">
        <v>1.85</v>
      </c>
      <c r="P20" s="65"/>
      <c r="Q20" s="65"/>
      <c r="R20" s="65">
        <f t="shared" si="0"/>
        <v>100.32699999999998</v>
      </c>
      <c r="S20" s="26">
        <f t="shared" si="1"/>
        <v>8.0047021471609946E-4</v>
      </c>
    </row>
    <row r="21" spans="1:19" x14ac:dyDescent="0.2">
      <c r="A21" s="27" t="s">
        <v>23</v>
      </c>
      <c r="B21" s="27">
        <v>2.79</v>
      </c>
      <c r="C21" s="27">
        <v>0.1</v>
      </c>
      <c r="D21" s="27"/>
      <c r="E21" s="66"/>
      <c r="F21" s="66"/>
      <c r="G21" s="66">
        <v>8.7900000000000009</v>
      </c>
      <c r="H21" s="66">
        <v>0.02</v>
      </c>
      <c r="I21" s="66"/>
      <c r="J21" s="66"/>
      <c r="K21" s="66"/>
      <c r="L21" s="66"/>
      <c r="M21" s="66"/>
      <c r="N21" s="66"/>
      <c r="O21" s="66">
        <v>0.01</v>
      </c>
      <c r="P21" s="66"/>
      <c r="Q21" s="66"/>
      <c r="R21" s="68">
        <f t="shared" si="0"/>
        <v>11.71</v>
      </c>
      <c r="S21" s="31">
        <f t="shared" si="1"/>
        <v>9.3429547522855535E-5</v>
      </c>
    </row>
    <row r="22" spans="1:19" ht="15" x14ac:dyDescent="0.25">
      <c r="A22" s="50" t="s">
        <v>0</v>
      </c>
      <c r="B22" s="67">
        <f>SUM(B10:B21)</f>
        <v>28.289999999999996</v>
      </c>
      <c r="C22" s="67">
        <f>SUM(C10:C21)</f>
        <v>1.4000000000000001</v>
      </c>
      <c r="D22" s="67">
        <f>SUM(D10:D21)</f>
        <v>16</v>
      </c>
      <c r="E22" s="67">
        <f>SUM(E10:E21)</f>
        <v>19.48</v>
      </c>
      <c r="F22" s="67">
        <v>2042.5700000000002</v>
      </c>
      <c r="G22" s="67">
        <f t="shared" ref="G22:P22" si="2">SUM(G10:G21)</f>
        <v>2623.8690000000001</v>
      </c>
      <c r="H22" s="67">
        <f t="shared" si="2"/>
        <v>885.8549999999999</v>
      </c>
      <c r="I22" s="67">
        <v>5501.0946000000004</v>
      </c>
      <c r="J22" s="67">
        <f t="shared" si="2"/>
        <v>4626.2735999999995</v>
      </c>
      <c r="K22" s="67">
        <f>SUM(K10:K21)</f>
        <v>9876.3705000000045</v>
      </c>
      <c r="L22" s="67">
        <f t="shared" si="2"/>
        <v>23246.207200000041</v>
      </c>
      <c r="M22" s="67">
        <f>SUM(M10:M21)</f>
        <v>72353.885200000004</v>
      </c>
      <c r="N22" s="67">
        <f>SUM(N10:N21)</f>
        <v>485.63789999999995</v>
      </c>
      <c r="O22" s="67">
        <f t="shared" si="2"/>
        <v>756.9849999999999</v>
      </c>
      <c r="P22" s="67">
        <f t="shared" si="2"/>
        <v>1692.4249999999997</v>
      </c>
      <c r="Q22" s="67">
        <f>SUM(Q10:Q21)</f>
        <v>1178.739</v>
      </c>
      <c r="R22" s="67">
        <f>SUM(R10:R21)</f>
        <v>125335.08200000007</v>
      </c>
      <c r="S22" s="52">
        <f>SUM(S10:S21)</f>
        <v>1</v>
      </c>
    </row>
  </sheetData>
  <mergeCells count="6">
    <mergeCell ref="A5:S5"/>
    <mergeCell ref="A6:S6"/>
    <mergeCell ref="A8:A9"/>
    <mergeCell ref="B8:Q8"/>
    <mergeCell ref="R8:R9"/>
    <mergeCell ref="S8:S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customWidth="1"/>
    <col min="2" max="2" width="4.5703125" bestFit="1" customWidth="1"/>
    <col min="3" max="3" width="7" bestFit="1" customWidth="1"/>
    <col min="4" max="4" width="9.140625" bestFit="1" customWidth="1"/>
    <col min="5" max="5" width="9" bestFit="1" customWidth="1"/>
    <col min="6" max="6" width="9.140625" bestFit="1" customWidth="1"/>
    <col min="7" max="7" width="9" bestFit="1" customWidth="1"/>
    <col min="8" max="8" width="9.140625" bestFit="1" customWidth="1"/>
    <col min="9" max="9" width="8.140625" bestFit="1" customWidth="1"/>
    <col min="10" max="10" width="7" bestFit="1" customWidth="1"/>
    <col min="11" max="11" width="6.5703125" bestFit="1" customWidth="1"/>
    <col min="12" max="13" width="4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28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19.5" customHeight="1" x14ac:dyDescent="0.2">
      <c r="A10" s="21" t="s">
        <v>12</v>
      </c>
      <c r="B10" s="57"/>
      <c r="C10" s="22"/>
      <c r="D10" s="22"/>
      <c r="E10" s="22"/>
      <c r="F10" s="22"/>
      <c r="G10" s="22"/>
      <c r="H10" s="22"/>
      <c r="I10" s="22"/>
      <c r="J10" s="22"/>
      <c r="K10" s="22"/>
      <c r="L10" s="57"/>
      <c r="M10" s="57"/>
      <c r="N10" s="22">
        <f>SUM(B10:M10)</f>
        <v>0</v>
      </c>
      <c r="O10" s="25">
        <f>+N10/$N$22</f>
        <v>0</v>
      </c>
    </row>
    <row r="11" spans="1:15" ht="19.5" customHeight="1" x14ac:dyDescent="0.2">
      <c r="A11" s="6" t="s">
        <v>13</v>
      </c>
      <c r="B11" s="58"/>
      <c r="C11" s="2"/>
      <c r="D11" s="2"/>
      <c r="E11" s="2"/>
      <c r="F11" s="2"/>
      <c r="G11" s="2"/>
      <c r="H11" s="2"/>
      <c r="I11" s="2"/>
      <c r="J11" s="2"/>
      <c r="K11" s="2"/>
      <c r="L11" s="58"/>
      <c r="M11" s="58"/>
      <c r="N11" s="2">
        <f>SUM(B11:M11)</f>
        <v>0</v>
      </c>
      <c r="O11" s="26">
        <f>+N11/$N$22</f>
        <v>0</v>
      </c>
    </row>
    <row r="12" spans="1:15" ht="19.5" customHeight="1" x14ac:dyDescent="0.2">
      <c r="A12" s="6" t="s">
        <v>14</v>
      </c>
      <c r="B12" s="58"/>
      <c r="C12" s="2"/>
      <c r="D12" s="2"/>
      <c r="E12" s="2"/>
      <c r="F12" s="2"/>
      <c r="G12" s="2"/>
      <c r="H12" s="2"/>
      <c r="I12" s="2"/>
      <c r="J12" s="2"/>
      <c r="K12" s="2"/>
      <c r="L12" s="58"/>
      <c r="M12" s="58"/>
      <c r="N12" s="2">
        <f>SUM(B12:M12)</f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58"/>
      <c r="C13" s="2">
        <v>5</v>
      </c>
      <c r="D13" s="2">
        <v>135.5</v>
      </c>
      <c r="E13" s="2"/>
      <c r="F13" s="2"/>
      <c r="G13" s="2">
        <v>30</v>
      </c>
      <c r="H13" s="2">
        <v>0.02</v>
      </c>
      <c r="I13" s="2"/>
      <c r="J13" s="2">
        <v>8.6999999999999993</v>
      </c>
      <c r="K13" s="2">
        <v>10.7</v>
      </c>
      <c r="L13" s="58"/>
      <c r="M13" s="58"/>
      <c r="N13" s="2">
        <f>SUM(B13:M13)</f>
        <v>189.92</v>
      </c>
      <c r="O13" s="26">
        <f>+N13/$N$22</f>
        <v>3.0455454327803109E-3</v>
      </c>
    </row>
    <row r="14" spans="1:15" ht="20.100000000000001" customHeight="1" x14ac:dyDescent="0.2">
      <c r="A14" s="6" t="s">
        <v>16</v>
      </c>
      <c r="B14" s="58"/>
      <c r="C14" s="2"/>
      <c r="D14" s="2">
        <v>227.73</v>
      </c>
      <c r="E14" s="2">
        <v>265.44</v>
      </c>
      <c r="F14" s="2">
        <v>2.5</v>
      </c>
      <c r="G14" s="2">
        <v>158.91999999999999</v>
      </c>
      <c r="H14" s="2">
        <v>24.76</v>
      </c>
      <c r="I14" s="2">
        <v>0.78</v>
      </c>
      <c r="J14" s="2">
        <v>66.7</v>
      </c>
      <c r="K14" s="2">
        <v>136.4</v>
      </c>
      <c r="L14" s="58"/>
      <c r="M14" s="58"/>
      <c r="N14" s="2">
        <f t="shared" ref="N14:N20" si="0">SUM(B14:M14)</f>
        <v>883.2299999999999</v>
      </c>
      <c r="O14" s="26">
        <f t="shared" ref="O14:O20" si="1">+N14/$N$22</f>
        <v>1.4163421928151612E-2</v>
      </c>
    </row>
    <row r="15" spans="1:15" ht="20.100000000000001" customHeight="1" x14ac:dyDescent="0.2">
      <c r="A15" s="6" t="s">
        <v>17</v>
      </c>
      <c r="B15" s="58"/>
      <c r="C15" s="2">
        <v>120.33</v>
      </c>
      <c r="D15" s="2">
        <v>1539.22</v>
      </c>
      <c r="E15" s="2">
        <v>4861.8100000000004</v>
      </c>
      <c r="F15" s="2">
        <v>290.25</v>
      </c>
      <c r="G15" s="2">
        <v>364.36</v>
      </c>
      <c r="H15" s="2">
        <v>1968.67</v>
      </c>
      <c r="I15" s="2">
        <v>774.99</v>
      </c>
      <c r="J15" s="2">
        <v>81.400000000000006</v>
      </c>
      <c r="K15" s="2">
        <v>131.5</v>
      </c>
      <c r="L15" s="58"/>
      <c r="M15" s="58"/>
      <c r="N15" s="2">
        <f t="shared" si="0"/>
        <v>10132.529999999999</v>
      </c>
      <c r="O15" s="26">
        <f t="shared" si="1"/>
        <v>0.16248462754849138</v>
      </c>
    </row>
    <row r="16" spans="1:15" ht="20.100000000000001" customHeight="1" x14ac:dyDescent="0.2">
      <c r="A16" s="6" t="s">
        <v>18</v>
      </c>
      <c r="B16" s="58"/>
      <c r="C16" s="2">
        <v>197.35</v>
      </c>
      <c r="D16" s="2">
        <v>9679.3700000000263</v>
      </c>
      <c r="E16" s="2">
        <v>1659.41</v>
      </c>
      <c r="F16" s="2">
        <v>11368.75</v>
      </c>
      <c r="G16" s="2">
        <v>1220.08</v>
      </c>
      <c r="H16" s="2">
        <v>5987.74</v>
      </c>
      <c r="I16" s="2">
        <v>2486.8000000000002</v>
      </c>
      <c r="J16" s="2">
        <v>427.35</v>
      </c>
      <c r="K16" s="2">
        <v>277.14999999999998</v>
      </c>
      <c r="L16" s="58"/>
      <c r="M16" s="58"/>
      <c r="N16" s="2">
        <f t="shared" si="0"/>
        <v>33304.000000000029</v>
      </c>
      <c r="O16" s="26">
        <f t="shared" si="1"/>
        <v>0.53406089455199857</v>
      </c>
    </row>
    <row r="17" spans="1:15" ht="20.100000000000001" customHeight="1" x14ac:dyDescent="0.2">
      <c r="A17" s="6" t="s">
        <v>19</v>
      </c>
      <c r="B17" s="58"/>
      <c r="C17" s="2">
        <v>104.03</v>
      </c>
      <c r="D17" s="2">
        <v>446.41</v>
      </c>
      <c r="E17" s="2">
        <v>493.23</v>
      </c>
      <c r="F17" s="2">
        <v>871.95</v>
      </c>
      <c r="G17" s="2">
        <v>698.63</v>
      </c>
      <c r="H17" s="2">
        <v>3122.96</v>
      </c>
      <c r="I17" s="2">
        <v>4274.97</v>
      </c>
      <c r="J17" s="2">
        <v>132.75</v>
      </c>
      <c r="K17" s="2">
        <v>113.85</v>
      </c>
      <c r="L17" s="58"/>
      <c r="M17" s="58"/>
      <c r="N17" s="2">
        <f t="shared" si="0"/>
        <v>10258.780000000001</v>
      </c>
      <c r="O17" s="26">
        <f t="shared" si="1"/>
        <v>0.16450916477937028</v>
      </c>
    </row>
    <row r="18" spans="1:15" ht="20.100000000000001" customHeight="1" x14ac:dyDescent="0.2">
      <c r="A18" s="6" t="s">
        <v>20</v>
      </c>
      <c r="B18" s="58"/>
      <c r="C18" s="2">
        <v>17.55</v>
      </c>
      <c r="D18" s="2">
        <v>703.83</v>
      </c>
      <c r="E18" s="2">
        <v>222.44</v>
      </c>
      <c r="F18" s="2">
        <v>670.93</v>
      </c>
      <c r="G18" s="2">
        <v>548.95000000000005</v>
      </c>
      <c r="H18" s="2">
        <v>4276.1099999999997</v>
      </c>
      <c r="I18" s="2">
        <v>649.08000000000004</v>
      </c>
      <c r="J18" s="2">
        <v>11.3</v>
      </c>
      <c r="K18" s="2">
        <v>0.5</v>
      </c>
      <c r="L18" s="58"/>
      <c r="M18" s="58"/>
      <c r="N18" s="2">
        <f t="shared" si="0"/>
        <v>7100.69</v>
      </c>
      <c r="O18" s="26">
        <f t="shared" si="1"/>
        <v>0.11386622788062778</v>
      </c>
    </row>
    <row r="19" spans="1:15" ht="20.100000000000001" customHeight="1" x14ac:dyDescent="0.2">
      <c r="A19" s="6" t="s">
        <v>21</v>
      </c>
      <c r="B19" s="58"/>
      <c r="C19" s="2"/>
      <c r="D19" s="2">
        <v>177.12</v>
      </c>
      <c r="E19" s="2">
        <v>51.94</v>
      </c>
      <c r="F19" s="2">
        <v>230.45</v>
      </c>
      <c r="G19" s="2">
        <v>11.21</v>
      </c>
      <c r="H19" s="2">
        <v>15.86</v>
      </c>
      <c r="I19" s="2">
        <v>4.2</v>
      </c>
      <c r="J19" s="2"/>
      <c r="K19" s="2"/>
      <c r="L19" s="58"/>
      <c r="M19" s="58"/>
      <c r="N19" s="2">
        <f t="shared" si="0"/>
        <v>490.78</v>
      </c>
      <c r="O19" s="26">
        <f t="shared" si="1"/>
        <v>7.8701178785800397E-3</v>
      </c>
    </row>
    <row r="20" spans="1:15" ht="20.100000000000001" customHeight="1" x14ac:dyDescent="0.2">
      <c r="A20" s="6" t="s">
        <v>22</v>
      </c>
      <c r="B20" s="58"/>
      <c r="C20" s="2"/>
      <c r="D20" s="2"/>
      <c r="E20" s="2"/>
      <c r="F20" s="2"/>
      <c r="G20" s="2"/>
      <c r="H20" s="2"/>
      <c r="I20" s="2"/>
      <c r="J20" s="2"/>
      <c r="K20" s="2"/>
      <c r="L20" s="58"/>
      <c r="M20" s="58"/>
      <c r="N20" s="2">
        <f t="shared" si="0"/>
        <v>0</v>
      </c>
      <c r="O20" s="26">
        <f t="shared" si="1"/>
        <v>0</v>
      </c>
    </row>
    <row r="21" spans="1:15" ht="19.5" customHeight="1" x14ac:dyDescent="0.2">
      <c r="A21" s="27" t="s">
        <v>23</v>
      </c>
      <c r="B21" s="59"/>
      <c r="C21" s="28"/>
      <c r="D21" s="28"/>
      <c r="E21" s="28"/>
      <c r="F21" s="28"/>
      <c r="G21" s="28"/>
      <c r="H21" s="28"/>
      <c r="I21" s="28"/>
      <c r="J21" s="28"/>
      <c r="K21" s="28"/>
      <c r="L21" s="59"/>
      <c r="M21" s="59"/>
      <c r="N21" s="28">
        <f>SUM(B21:M21)</f>
        <v>0</v>
      </c>
      <c r="O21" s="31">
        <f>+N21/$N$22</f>
        <v>0</v>
      </c>
    </row>
    <row r="22" spans="1:15" ht="15" x14ac:dyDescent="0.25">
      <c r="A22" s="50" t="s">
        <v>0</v>
      </c>
      <c r="B22" s="51">
        <f>SUM(B11:B20)</f>
        <v>0</v>
      </c>
      <c r="C22" s="51">
        <f t="shared" ref="C22:N22" si="2">SUM(C11:C20)</f>
        <v>444.26000000000005</v>
      </c>
      <c r="D22" s="51">
        <f t="shared" si="2"/>
        <v>12909.180000000028</v>
      </c>
      <c r="E22" s="51">
        <f t="shared" si="2"/>
        <v>7554.2699999999986</v>
      </c>
      <c r="F22" s="51">
        <f t="shared" si="2"/>
        <v>13434.830000000002</v>
      </c>
      <c r="G22" s="51">
        <f t="shared" si="2"/>
        <v>3032.1499999999996</v>
      </c>
      <c r="H22" s="51">
        <f t="shared" si="2"/>
        <v>15396.119999999999</v>
      </c>
      <c r="I22" s="51">
        <f t="shared" si="2"/>
        <v>8190.8200000000006</v>
      </c>
      <c r="J22" s="51">
        <f>SUM(J11:J20)</f>
        <v>728.2</v>
      </c>
      <c r="K22" s="51">
        <f t="shared" si="2"/>
        <v>670.1</v>
      </c>
      <c r="L22" s="51">
        <f t="shared" si="2"/>
        <v>0</v>
      </c>
      <c r="M22" s="51">
        <f t="shared" si="2"/>
        <v>0</v>
      </c>
      <c r="N22" s="51">
        <f t="shared" si="2"/>
        <v>62359.930000000029</v>
      </c>
      <c r="O22" s="52">
        <f>SUM(O11:O20)</f>
        <v>1</v>
      </c>
    </row>
    <row r="23" spans="1:15" x14ac:dyDescent="0.2">
      <c r="A23" s="16" t="s">
        <v>110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>
      <selection activeCell="N33" sqref="N33"/>
    </sheetView>
  </sheetViews>
  <sheetFormatPr baseColWidth="10" defaultRowHeight="12.75" x14ac:dyDescent="0.2"/>
  <cols>
    <col min="1" max="1" width="13" customWidth="1"/>
    <col min="2" max="2" width="4.5703125" bestFit="1" customWidth="1"/>
    <col min="3" max="3" width="8.140625" bestFit="1" customWidth="1"/>
    <col min="4" max="4" width="9.140625" bestFit="1" customWidth="1"/>
    <col min="5" max="6" width="8.140625" bestFit="1" customWidth="1"/>
    <col min="7" max="7" width="4.5703125" bestFit="1" customWidth="1"/>
    <col min="8" max="9" width="8.140625" bestFit="1" customWidth="1"/>
    <col min="10" max="11" width="6.5703125" bestFit="1" customWidth="1"/>
    <col min="12" max="13" width="4.5703125" bestFit="1" customWidth="1"/>
    <col min="14" max="14" width="9.140625" bestFit="1" customWidth="1"/>
    <col min="15" max="15" width="13.28515625" bestFit="1" customWidth="1"/>
  </cols>
  <sheetData>
    <row r="1" spans="1:15" ht="15" x14ac:dyDescent="0.2">
      <c r="A1" s="15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15" t="s">
        <v>119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15" t="s">
        <v>109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">
      <c r="A6" s="108" t="s">
        <v>29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8" spans="1:15" ht="15" x14ac:dyDescent="0.25">
      <c r="A8" s="117" t="s">
        <v>24</v>
      </c>
      <c r="B8" s="120" t="s">
        <v>80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09" t="s">
        <v>0</v>
      </c>
      <c r="O8" s="112" t="s">
        <v>34</v>
      </c>
    </row>
    <row r="9" spans="1:15" ht="15" x14ac:dyDescent="0.25">
      <c r="A9" s="121"/>
      <c r="B9" s="20" t="s">
        <v>1</v>
      </c>
      <c r="C9" s="20" t="s">
        <v>2</v>
      </c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I9" s="20" t="s">
        <v>8</v>
      </c>
      <c r="J9" s="20" t="s">
        <v>51</v>
      </c>
      <c r="K9" s="20" t="s">
        <v>9</v>
      </c>
      <c r="L9" s="20" t="s">
        <v>10</v>
      </c>
      <c r="M9" s="20" t="s">
        <v>11</v>
      </c>
      <c r="N9" s="119"/>
      <c r="O9" s="122"/>
    </row>
    <row r="10" spans="1:15" ht="19.5" customHeight="1" x14ac:dyDescent="0.2">
      <c r="A10" s="21" t="s">
        <v>12</v>
      </c>
      <c r="B10" s="57"/>
      <c r="C10" s="22"/>
      <c r="D10" s="22"/>
      <c r="E10" s="22"/>
      <c r="F10" s="22"/>
      <c r="G10" s="57"/>
      <c r="H10" s="22"/>
      <c r="I10" s="22"/>
      <c r="J10" s="22"/>
      <c r="K10" s="22"/>
      <c r="L10" s="57"/>
      <c r="M10" s="57"/>
      <c r="N10" s="22">
        <f>SUM(B10:M10)</f>
        <v>0</v>
      </c>
      <c r="O10" s="25">
        <f>+N10/$N$22</f>
        <v>0</v>
      </c>
    </row>
    <row r="11" spans="1:15" ht="19.5" customHeight="1" x14ac:dyDescent="0.2">
      <c r="A11" s="6" t="s">
        <v>13</v>
      </c>
      <c r="B11" s="58"/>
      <c r="C11" s="2"/>
      <c r="D11" s="2"/>
      <c r="E11" s="2"/>
      <c r="F11" s="2"/>
      <c r="G11" s="58"/>
      <c r="H11" s="2"/>
      <c r="I11" s="2"/>
      <c r="J11" s="2"/>
      <c r="K11" s="2"/>
      <c r="L11" s="58"/>
      <c r="M11" s="58"/>
      <c r="N11" s="2">
        <f t="shared" ref="N11:N21" si="0">SUM(B11:M11)</f>
        <v>0</v>
      </c>
      <c r="O11" s="26">
        <f>+N11/$N$22</f>
        <v>0</v>
      </c>
    </row>
    <row r="12" spans="1:15" ht="19.5" customHeight="1" x14ac:dyDescent="0.2">
      <c r="A12" s="6" t="s">
        <v>14</v>
      </c>
      <c r="B12" s="58"/>
      <c r="C12" s="2"/>
      <c r="D12" s="2"/>
      <c r="E12" s="2"/>
      <c r="F12" s="2"/>
      <c r="G12" s="58"/>
      <c r="H12" s="2"/>
      <c r="I12" s="2"/>
      <c r="J12" s="2"/>
      <c r="K12" s="2"/>
      <c r="L12" s="58"/>
      <c r="M12" s="58"/>
      <c r="N12" s="2">
        <f t="shared" si="0"/>
        <v>0</v>
      </c>
      <c r="O12" s="26">
        <f>+N12/$N$22</f>
        <v>0</v>
      </c>
    </row>
    <row r="13" spans="1:15" ht="20.100000000000001" customHeight="1" x14ac:dyDescent="0.2">
      <c r="A13" s="6" t="s">
        <v>15</v>
      </c>
      <c r="B13" s="58"/>
      <c r="C13" s="2"/>
      <c r="D13" s="2"/>
      <c r="E13" s="2">
        <v>4.0199999999999996</v>
      </c>
      <c r="F13" s="2"/>
      <c r="G13" s="58"/>
      <c r="H13" s="2"/>
      <c r="I13" s="2"/>
      <c r="J13" s="2"/>
      <c r="K13" s="2"/>
      <c r="L13" s="58"/>
      <c r="M13" s="58"/>
      <c r="N13" s="2">
        <f t="shared" si="0"/>
        <v>4.0199999999999996</v>
      </c>
      <c r="O13" s="26">
        <f>+N13/$N$22</f>
        <v>1.4629257496038813E-4</v>
      </c>
    </row>
    <row r="14" spans="1:15" ht="20.100000000000001" customHeight="1" x14ac:dyDescent="0.2">
      <c r="A14" s="6" t="s">
        <v>16</v>
      </c>
      <c r="B14" s="58"/>
      <c r="C14" s="2">
        <v>74.900000000000006</v>
      </c>
      <c r="D14" s="2">
        <v>362.49</v>
      </c>
      <c r="E14" s="2">
        <v>175.51</v>
      </c>
      <c r="F14" s="2">
        <v>3.6</v>
      </c>
      <c r="G14" s="58"/>
      <c r="H14" s="2">
        <v>12.97</v>
      </c>
      <c r="I14" s="2">
        <v>2.76</v>
      </c>
      <c r="J14" s="2">
        <v>4.5</v>
      </c>
      <c r="K14" s="2">
        <v>0.75</v>
      </c>
      <c r="L14" s="58"/>
      <c r="M14" s="58"/>
      <c r="N14" s="2">
        <f t="shared" si="0"/>
        <v>637.48</v>
      </c>
      <c r="O14" s="26">
        <f t="shared" ref="O14:O20" si="1">+N14/$N$22</f>
        <v>2.3198654399439859E-2</v>
      </c>
    </row>
    <row r="15" spans="1:15" ht="20.100000000000001" customHeight="1" x14ac:dyDescent="0.2">
      <c r="A15" s="6" t="s">
        <v>17</v>
      </c>
      <c r="B15" s="58"/>
      <c r="C15" s="2">
        <v>360.2</v>
      </c>
      <c r="D15" s="2">
        <v>2422.5900000000079</v>
      </c>
      <c r="E15" s="2">
        <v>411.56</v>
      </c>
      <c r="F15" s="2">
        <v>106.02</v>
      </c>
      <c r="G15" s="58"/>
      <c r="H15" s="2">
        <v>253.19</v>
      </c>
      <c r="I15" s="2">
        <v>37.049999999999997</v>
      </c>
      <c r="J15" s="2">
        <v>99.15</v>
      </c>
      <c r="K15" s="2">
        <v>123.85</v>
      </c>
      <c r="L15" s="58"/>
      <c r="M15" s="58"/>
      <c r="N15" s="2">
        <f t="shared" si="0"/>
        <v>3813.6100000000079</v>
      </c>
      <c r="O15" s="26">
        <f t="shared" si="1"/>
        <v>0.13878179771012114</v>
      </c>
    </row>
    <row r="16" spans="1:15" ht="20.100000000000001" customHeight="1" x14ac:dyDescent="0.2">
      <c r="A16" s="6" t="s">
        <v>18</v>
      </c>
      <c r="B16" s="58"/>
      <c r="C16" s="2">
        <v>1316.35</v>
      </c>
      <c r="D16" s="2">
        <v>2300.96</v>
      </c>
      <c r="E16" s="2">
        <v>1268.1099999999999</v>
      </c>
      <c r="F16" s="2">
        <v>320.85000000000002</v>
      </c>
      <c r="G16" s="58"/>
      <c r="H16" s="2">
        <v>1010.49</v>
      </c>
      <c r="I16" s="2">
        <v>181.36</v>
      </c>
      <c r="J16" s="2">
        <v>123.2</v>
      </c>
      <c r="K16" s="2">
        <v>172.47</v>
      </c>
      <c r="L16" s="58"/>
      <c r="M16" s="58"/>
      <c r="N16" s="2">
        <f t="shared" si="0"/>
        <v>6693.79</v>
      </c>
      <c r="O16" s="26">
        <f t="shared" si="1"/>
        <v>0.24359496899106878</v>
      </c>
    </row>
    <row r="17" spans="1:15" ht="20.100000000000001" customHeight="1" x14ac:dyDescent="0.2">
      <c r="A17" s="6" t="s">
        <v>19</v>
      </c>
      <c r="B17" s="58"/>
      <c r="C17" s="2">
        <v>208.79</v>
      </c>
      <c r="D17" s="2">
        <v>2638.15</v>
      </c>
      <c r="E17" s="2">
        <v>1624.92</v>
      </c>
      <c r="F17" s="2">
        <v>424.69</v>
      </c>
      <c r="G17" s="58"/>
      <c r="H17" s="2">
        <v>1548.9</v>
      </c>
      <c r="I17" s="2">
        <v>853.99</v>
      </c>
      <c r="J17" s="2">
        <v>199.3</v>
      </c>
      <c r="K17" s="2">
        <v>231</v>
      </c>
      <c r="L17" s="58"/>
      <c r="M17" s="58"/>
      <c r="N17" s="2">
        <f t="shared" si="0"/>
        <v>7729.7400000000007</v>
      </c>
      <c r="O17" s="26">
        <f t="shared" si="1"/>
        <v>0.2812944199936096</v>
      </c>
    </row>
    <row r="18" spans="1:15" ht="20.100000000000001" customHeight="1" x14ac:dyDescent="0.2">
      <c r="A18" s="6" t="s">
        <v>20</v>
      </c>
      <c r="B18" s="58"/>
      <c r="C18" s="2">
        <v>108.21</v>
      </c>
      <c r="D18" s="2">
        <v>364.43</v>
      </c>
      <c r="E18" s="2">
        <v>85.46</v>
      </c>
      <c r="F18" s="2">
        <v>250.47</v>
      </c>
      <c r="G18" s="58"/>
      <c r="H18" s="2">
        <v>2099.9299999999998</v>
      </c>
      <c r="I18" s="2">
        <v>1627.27</v>
      </c>
      <c r="J18" s="2">
        <v>210.5</v>
      </c>
      <c r="K18" s="2">
        <v>86.8</v>
      </c>
      <c r="L18" s="58"/>
      <c r="M18" s="58"/>
      <c r="N18" s="2">
        <f t="shared" si="0"/>
        <v>4833.0700000000006</v>
      </c>
      <c r="O18" s="26">
        <f t="shared" si="1"/>
        <v>0.17588115802582169</v>
      </c>
    </row>
    <row r="19" spans="1:15" ht="20.100000000000001" customHeight="1" x14ac:dyDescent="0.2">
      <c r="A19" s="6" t="s">
        <v>21</v>
      </c>
      <c r="B19" s="58"/>
      <c r="C19" s="2"/>
      <c r="D19" s="2">
        <v>3216.54</v>
      </c>
      <c r="E19" s="2">
        <v>88.78</v>
      </c>
      <c r="F19" s="2">
        <v>43.56</v>
      </c>
      <c r="G19" s="58"/>
      <c r="H19" s="2">
        <v>2.89</v>
      </c>
      <c r="I19" s="2">
        <v>2</v>
      </c>
      <c r="J19" s="2"/>
      <c r="K19" s="2"/>
      <c r="L19" s="58"/>
      <c r="M19" s="58"/>
      <c r="N19" s="2">
        <f t="shared" si="0"/>
        <v>3353.77</v>
      </c>
      <c r="O19" s="26">
        <f t="shared" si="1"/>
        <v>0.12204767391166689</v>
      </c>
    </row>
    <row r="20" spans="1:15" ht="19.5" customHeight="1" x14ac:dyDescent="0.2">
      <c r="A20" s="6" t="s">
        <v>22</v>
      </c>
      <c r="B20" s="58"/>
      <c r="C20" s="2"/>
      <c r="D20" s="2">
        <v>413.7</v>
      </c>
      <c r="E20" s="2"/>
      <c r="F20" s="2"/>
      <c r="G20" s="58"/>
      <c r="H20" s="2"/>
      <c r="I20" s="2"/>
      <c r="J20" s="2"/>
      <c r="K20" s="2"/>
      <c r="L20" s="58"/>
      <c r="M20" s="58"/>
      <c r="N20" s="2">
        <f t="shared" si="0"/>
        <v>413.7</v>
      </c>
      <c r="O20" s="26">
        <f t="shared" si="1"/>
        <v>1.5055034393311585E-2</v>
      </c>
    </row>
    <row r="21" spans="1:15" ht="19.5" customHeight="1" x14ac:dyDescent="0.2">
      <c r="A21" s="27" t="s">
        <v>23</v>
      </c>
      <c r="B21" s="59"/>
      <c r="C21" s="28"/>
      <c r="D21" s="28"/>
      <c r="E21" s="28"/>
      <c r="F21" s="28"/>
      <c r="G21" s="59"/>
      <c r="H21" s="28"/>
      <c r="I21" s="28"/>
      <c r="J21" s="28"/>
      <c r="K21" s="28"/>
      <c r="L21" s="59"/>
      <c r="M21" s="59"/>
      <c r="N21" s="28">
        <f t="shared" si="0"/>
        <v>0</v>
      </c>
      <c r="O21" s="31">
        <f>+N21/$N$22</f>
        <v>0</v>
      </c>
    </row>
    <row r="22" spans="1:15" ht="15" x14ac:dyDescent="0.25">
      <c r="A22" s="50" t="s">
        <v>0</v>
      </c>
      <c r="B22" s="51">
        <f>SUM(B11:B20)</f>
        <v>0</v>
      </c>
      <c r="C22" s="51">
        <f t="shared" ref="C22:N22" si="2">SUM(C11:C20)</f>
        <v>2068.4499999999998</v>
      </c>
      <c r="D22" s="51">
        <f t="shared" si="2"/>
        <v>11718.860000000008</v>
      </c>
      <c r="E22" s="51">
        <f t="shared" si="2"/>
        <v>3658.36</v>
      </c>
      <c r="F22" s="51">
        <f t="shared" si="2"/>
        <v>1149.19</v>
      </c>
      <c r="G22" s="51">
        <f t="shared" si="2"/>
        <v>0</v>
      </c>
      <c r="H22" s="51">
        <f t="shared" si="2"/>
        <v>4928.37</v>
      </c>
      <c r="I22" s="51">
        <f t="shared" si="2"/>
        <v>2704.4300000000003</v>
      </c>
      <c r="J22" s="51">
        <f>SUM(J11:J20)</f>
        <v>636.65000000000009</v>
      </c>
      <c r="K22" s="51">
        <f t="shared" si="2"/>
        <v>614.86999999999989</v>
      </c>
      <c r="L22" s="51">
        <f t="shared" si="2"/>
        <v>0</v>
      </c>
      <c r="M22" s="51">
        <f t="shared" si="2"/>
        <v>0</v>
      </c>
      <c r="N22" s="51">
        <f t="shared" si="2"/>
        <v>27479.180000000011</v>
      </c>
      <c r="O22" s="52">
        <f>SUM(O11:O20)</f>
        <v>1</v>
      </c>
    </row>
    <row r="23" spans="1:15" x14ac:dyDescent="0.2">
      <c r="A23" s="16" t="s">
        <v>110</v>
      </c>
    </row>
  </sheetData>
  <mergeCells count="6">
    <mergeCell ref="A5:O5"/>
    <mergeCell ref="A6:O6"/>
    <mergeCell ref="B8:M8"/>
    <mergeCell ref="A8:A9"/>
    <mergeCell ref="N8:N9"/>
    <mergeCell ref="O8:O9"/>
  </mergeCells>
  <phoneticPr fontId="0" type="noConversion"/>
  <printOptions horizontalCentered="1"/>
  <pageMargins left="0.75" right="0.75" top="0.59055118110236227" bottom="1" header="0" footer="0"/>
  <pageSetup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workbookViewId="0">
      <selection activeCell="M10" sqref="M10"/>
    </sheetView>
  </sheetViews>
  <sheetFormatPr baseColWidth="10" defaultRowHeight="12.75" x14ac:dyDescent="0.2"/>
  <cols>
    <col min="1" max="1" width="15" customWidth="1"/>
    <col min="2" max="17" width="8.85546875" customWidth="1"/>
    <col min="18" max="18" width="9.28515625" customWidth="1"/>
  </cols>
  <sheetData>
    <row r="1" spans="1:19" ht="15" x14ac:dyDescent="0.2">
      <c r="A1" s="15" t="s">
        <v>25</v>
      </c>
      <c r="B1" s="15"/>
      <c r="C1" s="15"/>
      <c r="D1" s="1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15" x14ac:dyDescent="0.2">
      <c r="A2" s="15" t="s">
        <v>119</v>
      </c>
      <c r="B2" s="15"/>
      <c r="C2" s="15"/>
      <c r="D2" s="1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15" x14ac:dyDescent="0.2">
      <c r="A3" s="15" t="s">
        <v>139</v>
      </c>
      <c r="B3" s="15"/>
      <c r="C3" s="15"/>
      <c r="D3" s="1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9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9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</row>
    <row r="6" spans="1:19" x14ac:dyDescent="0.2">
      <c r="A6" s="108" t="s">
        <v>140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</row>
    <row r="8" spans="1:19" ht="15" x14ac:dyDescent="0.25">
      <c r="A8" s="117" t="s">
        <v>24</v>
      </c>
      <c r="B8" s="114" t="s">
        <v>80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6"/>
      <c r="R8" s="109" t="s">
        <v>0</v>
      </c>
      <c r="S8" s="112" t="s">
        <v>34</v>
      </c>
    </row>
    <row r="9" spans="1:19" ht="15" x14ac:dyDescent="0.25">
      <c r="A9" s="118"/>
      <c r="B9" s="73" t="s">
        <v>125</v>
      </c>
      <c r="C9" s="73" t="s">
        <v>126</v>
      </c>
      <c r="D9" s="73" t="s">
        <v>127</v>
      </c>
      <c r="E9" s="74" t="s">
        <v>1</v>
      </c>
      <c r="F9" s="74" t="s">
        <v>2</v>
      </c>
      <c r="G9" s="74" t="s">
        <v>3</v>
      </c>
      <c r="H9" s="74" t="s">
        <v>4</v>
      </c>
      <c r="I9" s="74" t="s">
        <v>5</v>
      </c>
      <c r="J9" s="74" t="s">
        <v>6</v>
      </c>
      <c r="K9" s="74" t="s">
        <v>135</v>
      </c>
      <c r="L9" s="74" t="s">
        <v>7</v>
      </c>
      <c r="M9" s="74" t="s">
        <v>8</v>
      </c>
      <c r="N9" s="74" t="s">
        <v>51</v>
      </c>
      <c r="O9" s="74" t="s">
        <v>9</v>
      </c>
      <c r="P9" s="74" t="s">
        <v>10</v>
      </c>
      <c r="Q9" s="74" t="s">
        <v>11</v>
      </c>
      <c r="R9" s="119"/>
      <c r="S9" s="113"/>
    </row>
    <row r="10" spans="1:19" x14ac:dyDescent="0.2">
      <c r="A10" s="21" t="s">
        <v>12</v>
      </c>
      <c r="B10" s="21"/>
      <c r="C10" s="21"/>
      <c r="D10" s="21"/>
      <c r="E10" s="62"/>
      <c r="F10" s="63"/>
      <c r="G10" s="63">
        <v>13.3</v>
      </c>
      <c r="H10" s="63">
        <v>0.16</v>
      </c>
      <c r="I10" s="63">
        <v>1.2</v>
      </c>
      <c r="J10" s="63"/>
      <c r="K10" s="63"/>
      <c r="L10" s="63"/>
      <c r="M10" s="63">
        <v>0.02</v>
      </c>
      <c r="N10" s="63"/>
      <c r="O10" s="63"/>
      <c r="P10" s="63"/>
      <c r="Q10" s="63">
        <v>0.2</v>
      </c>
      <c r="R10" s="63">
        <f>SUM(B10:Q10)</f>
        <v>14.879999999999999</v>
      </c>
      <c r="S10" s="25">
        <f>+R10/$R$22</f>
        <v>4.177090198039297E-4</v>
      </c>
    </row>
    <row r="11" spans="1:19" x14ac:dyDescent="0.2">
      <c r="A11" s="6" t="s">
        <v>13</v>
      </c>
      <c r="B11" s="6">
        <v>0.05</v>
      </c>
      <c r="C11" s="6"/>
      <c r="D11" s="6"/>
      <c r="E11" s="64"/>
      <c r="F11" s="65">
        <v>1.3</v>
      </c>
      <c r="G11" s="65">
        <v>41.319999999999993</v>
      </c>
      <c r="H11" s="65">
        <v>7.2699999999999978</v>
      </c>
      <c r="I11" s="65">
        <v>8.08</v>
      </c>
      <c r="J11" s="65">
        <v>39.010000000000005</v>
      </c>
      <c r="K11" s="65">
        <v>0.15</v>
      </c>
      <c r="L11" s="65"/>
      <c r="M11" s="65">
        <v>1.1100000000000001</v>
      </c>
      <c r="N11" s="65"/>
      <c r="O11" s="65"/>
      <c r="P11" s="65">
        <v>0.17199999999999999</v>
      </c>
      <c r="Q11" s="65"/>
      <c r="R11" s="65">
        <f t="shared" ref="R11:R21" si="0">SUM(B11:Q11)</f>
        <v>98.462000000000003</v>
      </c>
      <c r="S11" s="26">
        <f t="shared" ref="S11:S21" si="1">+R11/$R$22</f>
        <v>2.7640097787590408E-3</v>
      </c>
    </row>
    <row r="12" spans="1:19" x14ac:dyDescent="0.2">
      <c r="A12" s="6" t="s">
        <v>14</v>
      </c>
      <c r="B12" s="6">
        <v>7.0000000000000001E-3</v>
      </c>
      <c r="C12" s="6">
        <v>3.9</v>
      </c>
      <c r="D12" s="6"/>
      <c r="E12" s="64"/>
      <c r="F12" s="65">
        <v>9.11</v>
      </c>
      <c r="G12" s="65">
        <v>225.59</v>
      </c>
      <c r="H12" s="65">
        <v>2.8400000000000003</v>
      </c>
      <c r="I12" s="65">
        <v>3.5</v>
      </c>
      <c r="J12" s="65">
        <v>16.509999999999998</v>
      </c>
      <c r="K12" s="65">
        <v>14.829999999999998</v>
      </c>
      <c r="L12" s="65">
        <v>19.895500000000002</v>
      </c>
      <c r="M12" s="65">
        <v>27.81</v>
      </c>
      <c r="N12" s="65">
        <v>5.0999999999999996</v>
      </c>
      <c r="O12" s="65">
        <v>4</v>
      </c>
      <c r="P12" s="65">
        <v>2.8519999999999999</v>
      </c>
      <c r="Q12" s="65">
        <v>4.9399999999999995</v>
      </c>
      <c r="R12" s="65">
        <f t="shared" si="0"/>
        <v>340.8845</v>
      </c>
      <c r="S12" s="26">
        <f t="shared" si="1"/>
        <v>9.569256072671551E-3</v>
      </c>
    </row>
    <row r="13" spans="1:19" x14ac:dyDescent="0.2">
      <c r="A13" s="6" t="s">
        <v>15</v>
      </c>
      <c r="B13" s="6"/>
      <c r="C13" s="6">
        <v>1</v>
      </c>
      <c r="D13" s="6"/>
      <c r="E13" s="64">
        <v>7.23</v>
      </c>
      <c r="F13" s="65">
        <v>25.020000000000003</v>
      </c>
      <c r="G13" s="65">
        <v>352.28999999999996</v>
      </c>
      <c r="H13" s="65">
        <v>20.09</v>
      </c>
      <c r="I13" s="65">
        <v>8.129999999999999</v>
      </c>
      <c r="J13" s="65">
        <v>201.27</v>
      </c>
      <c r="K13" s="65">
        <v>45.285000000000004</v>
      </c>
      <c r="L13" s="65">
        <v>232.30199999999996</v>
      </c>
      <c r="M13" s="65">
        <v>204.89999999999998</v>
      </c>
      <c r="N13" s="65">
        <v>0.5</v>
      </c>
      <c r="O13" s="65">
        <v>3.99</v>
      </c>
      <c r="P13" s="65">
        <v>0.03</v>
      </c>
      <c r="Q13" s="65">
        <v>1.7999999999999999E-2</v>
      </c>
      <c r="R13" s="65">
        <f t="shared" si="0"/>
        <v>1102.0549999999998</v>
      </c>
      <c r="S13" s="26">
        <f t="shared" si="1"/>
        <v>3.0936714638442182E-2</v>
      </c>
    </row>
    <row r="14" spans="1:19" x14ac:dyDescent="0.2">
      <c r="A14" s="6" t="s">
        <v>16</v>
      </c>
      <c r="B14" s="6">
        <v>0.66200000000000003</v>
      </c>
      <c r="C14" s="6"/>
      <c r="D14" s="6">
        <v>2.2999999999999998</v>
      </c>
      <c r="E14" s="64"/>
      <c r="F14" s="65">
        <v>113.73</v>
      </c>
      <c r="G14" s="65">
        <v>90.61999999999999</v>
      </c>
      <c r="H14" s="65">
        <v>36.440000000000005</v>
      </c>
      <c r="I14" s="65">
        <v>55.830000000000005</v>
      </c>
      <c r="J14" s="65">
        <v>866.43800000000033</v>
      </c>
      <c r="K14" s="65">
        <v>279.70499999999987</v>
      </c>
      <c r="L14" s="65">
        <v>248.83349999999976</v>
      </c>
      <c r="M14" s="65">
        <v>212.98540000000003</v>
      </c>
      <c r="N14" s="65">
        <v>0.84699999999999998</v>
      </c>
      <c r="O14" s="65">
        <v>26.099999999999994</v>
      </c>
      <c r="P14" s="65">
        <v>1.5589999999999999</v>
      </c>
      <c r="Q14" s="65"/>
      <c r="R14" s="65">
        <f t="shared" si="0"/>
        <v>1936.0499</v>
      </c>
      <c r="S14" s="26">
        <f t="shared" si="1"/>
        <v>5.434848830782904E-2</v>
      </c>
    </row>
    <row r="15" spans="1:19" x14ac:dyDescent="0.2">
      <c r="A15" s="6" t="s">
        <v>17</v>
      </c>
      <c r="B15" s="6"/>
      <c r="C15" s="6"/>
      <c r="D15" s="6">
        <v>0.03</v>
      </c>
      <c r="E15" s="64">
        <v>0.01</v>
      </c>
      <c r="F15" s="65">
        <v>5.01</v>
      </c>
      <c r="G15" s="65">
        <v>617.47199999999987</v>
      </c>
      <c r="H15" s="65">
        <v>137.81</v>
      </c>
      <c r="I15" s="65">
        <v>124.79999999999998</v>
      </c>
      <c r="J15" s="65">
        <v>511.15849999999989</v>
      </c>
      <c r="K15" s="65">
        <v>281.11309999999997</v>
      </c>
      <c r="L15" s="65">
        <v>595.91079999999909</v>
      </c>
      <c r="M15" s="65">
        <v>364.26900000000012</v>
      </c>
      <c r="N15" s="65">
        <v>5.6149999999999984</v>
      </c>
      <c r="O15" s="65">
        <v>6.8399999999999981</v>
      </c>
      <c r="P15" s="65">
        <v>0.55500000000000005</v>
      </c>
      <c r="Q15" s="65">
        <v>0.3</v>
      </c>
      <c r="R15" s="65">
        <f>SUM(B15:Q15)</f>
        <v>2650.893399999999</v>
      </c>
      <c r="S15" s="26">
        <f t="shared" si="1"/>
        <v>7.4415462615504441E-2</v>
      </c>
    </row>
    <row r="16" spans="1:19" x14ac:dyDescent="0.2">
      <c r="A16" s="6" t="s">
        <v>18</v>
      </c>
      <c r="B16" s="6">
        <v>1</v>
      </c>
      <c r="C16" s="6">
        <v>2.5</v>
      </c>
      <c r="D16" s="6">
        <v>0.3</v>
      </c>
      <c r="E16" s="64">
        <v>0.05</v>
      </c>
      <c r="F16" s="65">
        <v>30.520000000000003</v>
      </c>
      <c r="G16" s="65">
        <v>4969.4900000000007</v>
      </c>
      <c r="H16" s="65">
        <v>217.15</v>
      </c>
      <c r="I16" s="65">
        <v>1250.6799999999998</v>
      </c>
      <c r="J16" s="65">
        <v>2932.1901000000012</v>
      </c>
      <c r="K16" s="65">
        <v>728.4761000000002</v>
      </c>
      <c r="L16" s="65">
        <v>3417.9255000000112</v>
      </c>
      <c r="M16" s="65">
        <v>4860.8675000000012</v>
      </c>
      <c r="N16" s="65">
        <v>19.367999999999999</v>
      </c>
      <c r="O16" s="65">
        <v>257.59399999999999</v>
      </c>
      <c r="P16" s="65">
        <v>8.5000000000000006E-2</v>
      </c>
      <c r="Q16" s="65">
        <v>3.52</v>
      </c>
      <c r="R16" s="65">
        <f t="shared" si="0"/>
        <v>18691.716200000013</v>
      </c>
      <c r="S16" s="26">
        <f t="shared" si="1"/>
        <v>0.52471091749699195</v>
      </c>
    </row>
    <row r="17" spans="1:19" x14ac:dyDescent="0.2">
      <c r="A17" s="6" t="s">
        <v>19</v>
      </c>
      <c r="B17" s="6">
        <v>4.0000000000000001E-3</v>
      </c>
      <c r="C17" s="6"/>
      <c r="D17" s="6"/>
      <c r="E17" s="64">
        <v>0.20500000000000002</v>
      </c>
      <c r="F17" s="65">
        <v>12.809999999999999</v>
      </c>
      <c r="G17" s="65">
        <v>47.069999999999993</v>
      </c>
      <c r="H17" s="65">
        <v>493.32</v>
      </c>
      <c r="I17" s="65">
        <v>11.378</v>
      </c>
      <c r="J17" s="65">
        <v>83.013000000000005</v>
      </c>
      <c r="K17" s="65">
        <v>50.874999999999993</v>
      </c>
      <c r="L17" s="65">
        <v>408.23529999999988</v>
      </c>
      <c r="M17" s="65">
        <v>3351.3533000000002</v>
      </c>
      <c r="N17" s="65">
        <v>116.10400000000003</v>
      </c>
      <c r="O17" s="65">
        <v>289.21760000000017</v>
      </c>
      <c r="P17" s="65">
        <v>9.5029999999999983</v>
      </c>
      <c r="Q17" s="65">
        <v>0.88100000000000001</v>
      </c>
      <c r="R17" s="65">
        <f t="shared" si="0"/>
        <v>4873.9692000000005</v>
      </c>
      <c r="S17" s="26">
        <f t="shared" si="1"/>
        <v>0.13682129684721395</v>
      </c>
    </row>
    <row r="18" spans="1:19" x14ac:dyDescent="0.2">
      <c r="A18" s="6" t="s">
        <v>20</v>
      </c>
      <c r="B18" s="6">
        <v>7</v>
      </c>
      <c r="C18" s="6"/>
      <c r="D18" s="6"/>
      <c r="E18" s="64"/>
      <c r="F18" s="65">
        <v>2.52</v>
      </c>
      <c r="G18" s="65">
        <v>463.91999999999985</v>
      </c>
      <c r="H18" s="65">
        <v>13.339999999999998</v>
      </c>
      <c r="I18" s="65">
        <v>30.7</v>
      </c>
      <c r="J18" s="65">
        <v>141.87950000000001</v>
      </c>
      <c r="K18" s="65">
        <v>178.57709999999997</v>
      </c>
      <c r="L18" s="65">
        <v>583.4411999999993</v>
      </c>
      <c r="M18" s="65">
        <v>2325.8450000000012</v>
      </c>
      <c r="N18" s="65">
        <v>70.153700000000015</v>
      </c>
      <c r="O18" s="65">
        <v>191.84010000000004</v>
      </c>
      <c r="P18" s="65">
        <v>22.041</v>
      </c>
      <c r="Q18" s="65">
        <v>316.88</v>
      </c>
      <c r="R18" s="65">
        <f t="shared" si="0"/>
        <v>4348.1376</v>
      </c>
      <c r="S18" s="26">
        <f t="shared" si="1"/>
        <v>0.12206023487020237</v>
      </c>
    </row>
    <row r="19" spans="1:19" x14ac:dyDescent="0.2">
      <c r="A19" s="6" t="s">
        <v>21</v>
      </c>
      <c r="B19" s="6"/>
      <c r="C19" s="6">
        <v>5.5</v>
      </c>
      <c r="D19" s="6">
        <v>0.5</v>
      </c>
      <c r="E19" s="64"/>
      <c r="F19" s="65">
        <v>0.31</v>
      </c>
      <c r="G19" s="65">
        <v>96.289999999999978</v>
      </c>
      <c r="H19" s="65">
        <v>16.64</v>
      </c>
      <c r="I19" s="65">
        <v>33.753</v>
      </c>
      <c r="J19" s="65">
        <v>86.84</v>
      </c>
      <c r="K19" s="65">
        <v>96.240100000000027</v>
      </c>
      <c r="L19" s="65">
        <v>327.37029999999953</v>
      </c>
      <c r="M19" s="65">
        <v>709.03399999999965</v>
      </c>
      <c r="N19" s="65">
        <v>14.52</v>
      </c>
      <c r="O19" s="65">
        <v>33.64</v>
      </c>
      <c r="P19" s="65"/>
      <c r="Q19" s="65"/>
      <c r="R19" s="65">
        <f t="shared" si="0"/>
        <v>1420.6373999999994</v>
      </c>
      <c r="S19" s="26">
        <f t="shared" si="1"/>
        <v>3.9879909667392674E-2</v>
      </c>
    </row>
    <row r="20" spans="1:19" x14ac:dyDescent="0.2">
      <c r="A20" s="6" t="s">
        <v>22</v>
      </c>
      <c r="B20" s="6"/>
      <c r="C20" s="6">
        <v>15</v>
      </c>
      <c r="D20" s="6">
        <v>0.08</v>
      </c>
      <c r="E20" s="64"/>
      <c r="F20" s="65"/>
      <c r="G20" s="65">
        <v>14.830000000000004</v>
      </c>
      <c r="H20" s="65">
        <v>7.2299999999999995</v>
      </c>
      <c r="I20" s="65">
        <v>10.15</v>
      </c>
      <c r="J20" s="65">
        <v>15.33</v>
      </c>
      <c r="K20" s="65">
        <v>0.88</v>
      </c>
      <c r="L20" s="65">
        <v>23.738900000000001</v>
      </c>
      <c r="M20" s="65">
        <v>36.08</v>
      </c>
      <c r="N20" s="65"/>
      <c r="O20" s="65">
        <v>0.19</v>
      </c>
      <c r="P20" s="65"/>
      <c r="Q20" s="65"/>
      <c r="R20" s="65">
        <f t="shared" si="0"/>
        <v>123.5089</v>
      </c>
      <c r="S20" s="26">
        <f t="shared" si="1"/>
        <v>3.4671224164019875E-3</v>
      </c>
    </row>
    <row r="21" spans="1:19" x14ac:dyDescent="0.2">
      <c r="A21" s="27" t="s">
        <v>23</v>
      </c>
      <c r="B21" s="27">
        <v>0.5</v>
      </c>
      <c r="C21" s="27"/>
      <c r="D21" s="27"/>
      <c r="E21" s="66"/>
      <c r="F21" s="66"/>
      <c r="G21" s="66">
        <v>11.54</v>
      </c>
      <c r="H21" s="66">
        <v>1.1000000000000001</v>
      </c>
      <c r="I21" s="66"/>
      <c r="J21" s="66">
        <v>8.2100000000000009</v>
      </c>
      <c r="K21" s="66">
        <v>0.04</v>
      </c>
      <c r="L21" s="66"/>
      <c r="M21" s="66">
        <v>0.3</v>
      </c>
      <c r="N21" s="66"/>
      <c r="O21" s="66"/>
      <c r="P21" s="66"/>
      <c r="Q21" s="66"/>
      <c r="R21" s="68">
        <f t="shared" si="0"/>
        <v>21.69</v>
      </c>
      <c r="S21" s="31">
        <f t="shared" si="1"/>
        <v>6.0887826878677656E-4</v>
      </c>
    </row>
    <row r="22" spans="1:19" ht="15" x14ac:dyDescent="0.25">
      <c r="A22" s="50" t="s">
        <v>0</v>
      </c>
      <c r="B22" s="67">
        <f>SUM(B10:B21)</f>
        <v>9.2230000000000008</v>
      </c>
      <c r="C22" s="67">
        <f>SUM(C10:C21)</f>
        <v>27.9</v>
      </c>
      <c r="D22" s="67">
        <f>SUM(D10:D21)</f>
        <v>3.2099999999999995</v>
      </c>
      <c r="E22" s="67">
        <f>SUM(E10:E21)</f>
        <v>7.4950000000000001</v>
      </c>
      <c r="F22" s="67">
        <f t="shared" ref="F22:P22" si="2">SUM(F10:F21)</f>
        <v>200.33000000000004</v>
      </c>
      <c r="G22" s="67">
        <f t="shared" si="2"/>
        <v>6943.732</v>
      </c>
      <c r="H22" s="67">
        <f t="shared" si="2"/>
        <v>953.39</v>
      </c>
      <c r="I22" s="67">
        <f t="shared" si="2"/>
        <v>1538.2009999999998</v>
      </c>
      <c r="J22" s="67">
        <f t="shared" si="2"/>
        <v>4901.8491000000013</v>
      </c>
      <c r="K22" s="67">
        <f>SUM(K10:K21)</f>
        <v>1676.1714000000002</v>
      </c>
      <c r="L22" s="67">
        <f t="shared" si="2"/>
        <v>5857.6530000000093</v>
      </c>
      <c r="M22" s="67">
        <f>SUM(M10:M21)</f>
        <v>12094.574200000001</v>
      </c>
      <c r="N22" s="67">
        <f>SUM(N10:N21)</f>
        <v>232.20770000000005</v>
      </c>
      <c r="O22" s="67">
        <f t="shared" si="2"/>
        <v>813.41170000000022</v>
      </c>
      <c r="P22" s="67">
        <f t="shared" si="2"/>
        <v>36.796999999999997</v>
      </c>
      <c r="Q22" s="67">
        <f>SUM(Q10:Q21)</f>
        <v>326.73899999999998</v>
      </c>
      <c r="R22" s="67">
        <f>SUM(R10:R21)</f>
        <v>35622.884100000017</v>
      </c>
      <c r="S22" s="52">
        <f>SUM(S10:S21)</f>
        <v>0.99999999999999978</v>
      </c>
    </row>
  </sheetData>
  <mergeCells count="6">
    <mergeCell ref="A5:S5"/>
    <mergeCell ref="A6:S6"/>
    <mergeCell ref="A8:A9"/>
    <mergeCell ref="B8:Q8"/>
    <mergeCell ref="R8:R9"/>
    <mergeCell ref="S8:S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workbookViewId="0">
      <selection activeCell="M10" sqref="M10"/>
    </sheetView>
  </sheetViews>
  <sheetFormatPr baseColWidth="10" defaultRowHeight="12.75" x14ac:dyDescent="0.2"/>
  <cols>
    <col min="1" max="1" width="15" customWidth="1"/>
    <col min="2" max="17" width="8.85546875" customWidth="1"/>
    <col min="18" max="18" width="9.28515625" customWidth="1"/>
  </cols>
  <sheetData>
    <row r="1" spans="1:19" ht="15" x14ac:dyDescent="0.2">
      <c r="A1" s="15" t="s">
        <v>25</v>
      </c>
      <c r="B1" s="15"/>
      <c r="C1" s="15"/>
      <c r="D1" s="1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15" x14ac:dyDescent="0.2">
      <c r="A2" s="15" t="s">
        <v>119</v>
      </c>
      <c r="B2" s="15"/>
      <c r="C2" s="15"/>
      <c r="D2" s="1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15" x14ac:dyDescent="0.2">
      <c r="A3" s="15" t="s">
        <v>136</v>
      </c>
      <c r="B3" s="15"/>
      <c r="C3" s="15"/>
      <c r="D3" s="1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9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9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</row>
    <row r="6" spans="1:19" x14ac:dyDescent="0.2">
      <c r="A6" s="108" t="s">
        <v>137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</row>
    <row r="8" spans="1:19" ht="15" x14ac:dyDescent="0.25">
      <c r="A8" s="117" t="s">
        <v>24</v>
      </c>
      <c r="B8" s="114" t="s">
        <v>80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6"/>
      <c r="R8" s="109" t="s">
        <v>0</v>
      </c>
      <c r="S8" s="112" t="s">
        <v>34</v>
      </c>
    </row>
    <row r="9" spans="1:19" ht="15" x14ac:dyDescent="0.25">
      <c r="A9" s="118"/>
      <c r="B9" s="73" t="s">
        <v>125</v>
      </c>
      <c r="C9" s="73" t="s">
        <v>126</v>
      </c>
      <c r="D9" s="73" t="s">
        <v>127</v>
      </c>
      <c r="E9" s="74" t="s">
        <v>1</v>
      </c>
      <c r="F9" s="74" t="s">
        <v>2</v>
      </c>
      <c r="G9" s="74" t="s">
        <v>3</v>
      </c>
      <c r="H9" s="74" t="s">
        <v>4</v>
      </c>
      <c r="I9" s="74" t="s">
        <v>5</v>
      </c>
      <c r="J9" s="74" t="s">
        <v>6</v>
      </c>
      <c r="K9" s="74" t="s">
        <v>135</v>
      </c>
      <c r="L9" s="74" t="s">
        <v>7</v>
      </c>
      <c r="M9" s="74" t="s">
        <v>8</v>
      </c>
      <c r="N9" s="74" t="s">
        <v>51</v>
      </c>
      <c r="O9" s="74" t="s">
        <v>9</v>
      </c>
      <c r="P9" s="74" t="s">
        <v>10</v>
      </c>
      <c r="Q9" s="74" t="s">
        <v>11</v>
      </c>
      <c r="R9" s="119"/>
      <c r="S9" s="113"/>
    </row>
    <row r="10" spans="1:19" x14ac:dyDescent="0.2">
      <c r="A10" s="21" t="s">
        <v>12</v>
      </c>
      <c r="B10" s="21">
        <v>0.5</v>
      </c>
      <c r="C10" s="21">
        <v>0.5</v>
      </c>
      <c r="D10" s="21">
        <v>0</v>
      </c>
      <c r="E10" s="62">
        <v>0</v>
      </c>
      <c r="F10" s="63">
        <v>15</v>
      </c>
      <c r="G10" s="63">
        <v>0.5</v>
      </c>
      <c r="H10" s="63">
        <v>0.01</v>
      </c>
      <c r="I10" s="63">
        <v>0</v>
      </c>
      <c r="J10" s="63">
        <v>48.21</v>
      </c>
      <c r="K10" s="63">
        <v>2.0699999999999998</v>
      </c>
      <c r="L10" s="63">
        <v>0</v>
      </c>
      <c r="M10" s="63">
        <v>0.8</v>
      </c>
      <c r="N10" s="63">
        <v>0</v>
      </c>
      <c r="O10" s="63">
        <v>0</v>
      </c>
      <c r="P10" s="63">
        <v>0</v>
      </c>
      <c r="Q10" s="63">
        <v>0</v>
      </c>
      <c r="R10" s="63">
        <f>SUM(B10:Q10)</f>
        <v>67.589999999999989</v>
      </c>
      <c r="S10" s="25">
        <f>+R10/$R$22</f>
        <v>6.6075764694854139E-4</v>
      </c>
    </row>
    <row r="11" spans="1:19" x14ac:dyDescent="0.2">
      <c r="A11" s="6" t="s">
        <v>13</v>
      </c>
      <c r="B11" s="6">
        <v>3.21</v>
      </c>
      <c r="C11" s="6">
        <v>0.217</v>
      </c>
      <c r="D11" s="6">
        <v>0.121</v>
      </c>
      <c r="E11" s="64">
        <v>0.2</v>
      </c>
      <c r="F11" s="65">
        <v>22.82</v>
      </c>
      <c r="G11" s="65">
        <v>201.72999999999996</v>
      </c>
      <c r="H11" s="65">
        <v>5.4899999999999993</v>
      </c>
      <c r="I11" s="65">
        <v>6.1</v>
      </c>
      <c r="J11" s="65">
        <v>11.350000000000001</v>
      </c>
      <c r="K11" s="65">
        <v>2E-3</v>
      </c>
      <c r="L11" s="65">
        <v>0</v>
      </c>
      <c r="M11" s="65">
        <v>2</v>
      </c>
      <c r="N11" s="65">
        <v>0</v>
      </c>
      <c r="O11" s="65">
        <v>0</v>
      </c>
      <c r="P11" s="65">
        <v>5.2</v>
      </c>
      <c r="Q11" s="65">
        <v>11.9</v>
      </c>
      <c r="R11" s="65">
        <f t="shared" ref="R11:R21" si="0">SUM(B11:Q11)</f>
        <v>270.33999999999997</v>
      </c>
      <c r="S11" s="26">
        <f t="shared" ref="S11:S21" si="1">+R11/$R$22</f>
        <v>2.6428350684430937E-3</v>
      </c>
    </row>
    <row r="12" spans="1:19" x14ac:dyDescent="0.2">
      <c r="A12" s="6" t="s">
        <v>14</v>
      </c>
      <c r="B12" s="6">
        <v>0.6</v>
      </c>
      <c r="C12" s="6">
        <v>0</v>
      </c>
      <c r="D12" s="6">
        <v>0.11299999999999999</v>
      </c>
      <c r="E12" s="64">
        <v>0</v>
      </c>
      <c r="F12" s="65">
        <v>6.02</v>
      </c>
      <c r="G12" s="65">
        <v>165.01</v>
      </c>
      <c r="H12" s="65">
        <v>288.63</v>
      </c>
      <c r="I12" s="65">
        <v>45.26</v>
      </c>
      <c r="J12" s="65">
        <v>2.2400000000000002</v>
      </c>
      <c r="K12" s="65">
        <v>3.93</v>
      </c>
      <c r="L12" s="65">
        <v>110.10000000000002</v>
      </c>
      <c r="M12" s="65">
        <v>86.61</v>
      </c>
      <c r="N12" s="65">
        <v>0.72000000000000008</v>
      </c>
      <c r="O12" s="65">
        <v>3.65</v>
      </c>
      <c r="P12" s="65">
        <v>0</v>
      </c>
      <c r="Q12" s="65">
        <v>0</v>
      </c>
      <c r="R12" s="65">
        <f t="shared" si="0"/>
        <v>712.88300000000004</v>
      </c>
      <c r="S12" s="26">
        <f t="shared" si="1"/>
        <v>6.9691210775205967E-3</v>
      </c>
    </row>
    <row r="13" spans="1:19" x14ac:dyDescent="0.2">
      <c r="A13" s="6" t="s">
        <v>15</v>
      </c>
      <c r="B13" s="6">
        <v>0</v>
      </c>
      <c r="C13" s="6">
        <v>1</v>
      </c>
      <c r="D13" s="6">
        <v>1.2E-2</v>
      </c>
      <c r="E13" s="64">
        <v>3.54</v>
      </c>
      <c r="F13" s="65">
        <v>13.139999999999999</v>
      </c>
      <c r="G13" s="65">
        <v>325.89000000000004</v>
      </c>
      <c r="H13" s="65">
        <v>86.360000000000042</v>
      </c>
      <c r="I13" s="65">
        <v>24.670000000000009</v>
      </c>
      <c r="J13" s="65">
        <v>25.433000000000007</v>
      </c>
      <c r="K13" s="65">
        <v>3.9319999999999995</v>
      </c>
      <c r="L13" s="65">
        <v>46.360899999999994</v>
      </c>
      <c r="M13" s="65">
        <v>116.015</v>
      </c>
      <c r="N13" s="65">
        <v>21.873000000000001</v>
      </c>
      <c r="O13" s="65">
        <v>13.6</v>
      </c>
      <c r="P13" s="65">
        <v>4.2699999999999996</v>
      </c>
      <c r="Q13" s="65">
        <v>0</v>
      </c>
      <c r="R13" s="65">
        <f t="shared" si="0"/>
        <v>686.09590000000014</v>
      </c>
      <c r="S13" s="26">
        <f t="shared" si="1"/>
        <v>6.7072512570652745E-3</v>
      </c>
    </row>
    <row r="14" spans="1:19" x14ac:dyDescent="0.2">
      <c r="A14" s="6" t="s">
        <v>16</v>
      </c>
      <c r="B14" s="6">
        <v>0</v>
      </c>
      <c r="C14" s="6">
        <v>5.0609999999999999</v>
      </c>
      <c r="D14" s="6">
        <v>3.7720000000000002</v>
      </c>
      <c r="E14" s="64">
        <v>24.020000000000003</v>
      </c>
      <c r="F14" s="65">
        <v>160.25</v>
      </c>
      <c r="G14" s="65">
        <v>4540.8379999999997</v>
      </c>
      <c r="H14" s="65">
        <v>307.0999999999998</v>
      </c>
      <c r="I14" s="65">
        <v>373.78899999999993</v>
      </c>
      <c r="J14" s="65">
        <v>282.45239999999995</v>
      </c>
      <c r="K14" s="65">
        <v>5.9335999999999984</v>
      </c>
      <c r="L14" s="65">
        <v>209.81579999999994</v>
      </c>
      <c r="M14" s="65">
        <v>659.75550000000021</v>
      </c>
      <c r="N14" s="65">
        <v>9.5699999999999985</v>
      </c>
      <c r="O14" s="65">
        <v>21.76</v>
      </c>
      <c r="P14" s="65">
        <v>0</v>
      </c>
      <c r="Q14" s="65">
        <v>0</v>
      </c>
      <c r="R14" s="65">
        <f t="shared" si="0"/>
        <v>6604.1172999999999</v>
      </c>
      <c r="S14" s="26">
        <f t="shared" si="1"/>
        <v>6.4561636445038539E-2</v>
      </c>
    </row>
    <row r="15" spans="1:19" x14ac:dyDescent="0.2">
      <c r="A15" s="6" t="s">
        <v>17</v>
      </c>
      <c r="B15" s="6">
        <v>0.52</v>
      </c>
      <c r="C15" s="6">
        <v>0</v>
      </c>
      <c r="D15" s="6">
        <v>50.085000000000001</v>
      </c>
      <c r="E15" s="64">
        <v>21.36</v>
      </c>
      <c r="F15" s="65">
        <v>2.0350000000000001</v>
      </c>
      <c r="G15" s="65">
        <v>1437.3189999999995</v>
      </c>
      <c r="H15" s="65">
        <v>2594.6900000000014</v>
      </c>
      <c r="I15" s="65">
        <v>1282.5699999999995</v>
      </c>
      <c r="J15" s="65">
        <v>1930.8879999999999</v>
      </c>
      <c r="K15" s="65">
        <v>74.848700000000036</v>
      </c>
      <c r="L15" s="65">
        <v>983.45000000000016</v>
      </c>
      <c r="M15" s="65">
        <v>684.58950000000016</v>
      </c>
      <c r="N15" s="65">
        <v>3.96</v>
      </c>
      <c r="O15" s="65">
        <v>8.5499999999999989</v>
      </c>
      <c r="P15" s="65">
        <v>6.2E-2</v>
      </c>
      <c r="Q15" s="65">
        <v>0.01</v>
      </c>
      <c r="R15" s="65">
        <f>SUM(B15:Q15)</f>
        <v>9074.9372000000003</v>
      </c>
      <c r="S15" s="26">
        <f t="shared" si="1"/>
        <v>8.8716291618253965E-2</v>
      </c>
    </row>
    <row r="16" spans="1:19" x14ac:dyDescent="0.2">
      <c r="A16" s="6" t="s">
        <v>18</v>
      </c>
      <c r="B16" s="6">
        <v>0</v>
      </c>
      <c r="C16" s="6">
        <v>0</v>
      </c>
      <c r="D16" s="6">
        <v>0</v>
      </c>
      <c r="E16" s="64">
        <v>0.04</v>
      </c>
      <c r="F16" s="65">
        <v>3.9099999999999993</v>
      </c>
      <c r="G16" s="65">
        <v>115.54000000000003</v>
      </c>
      <c r="H16" s="65">
        <v>23.590000000000011</v>
      </c>
      <c r="I16" s="65">
        <v>210.10099999999997</v>
      </c>
      <c r="J16" s="65">
        <v>1166.8519999999996</v>
      </c>
      <c r="K16" s="65">
        <v>1148.7248999999999</v>
      </c>
      <c r="L16" s="65">
        <v>7727.9128000000046</v>
      </c>
      <c r="M16" s="65">
        <v>10686.81650000001</v>
      </c>
      <c r="N16" s="65">
        <v>126.667</v>
      </c>
      <c r="O16" s="65">
        <v>13.479999999999995</v>
      </c>
      <c r="P16" s="65">
        <v>3.5000000000000003E-2</v>
      </c>
      <c r="Q16" s="65">
        <v>0.08</v>
      </c>
      <c r="R16" s="65">
        <f t="shared" si="0"/>
        <v>21223.749200000017</v>
      </c>
      <c r="S16" s="26">
        <f t="shared" si="1"/>
        <v>0.20748268354516941</v>
      </c>
    </row>
    <row r="17" spans="1:19" x14ac:dyDescent="0.2">
      <c r="A17" s="6" t="s">
        <v>19</v>
      </c>
      <c r="B17" s="6">
        <v>0</v>
      </c>
      <c r="C17" s="6">
        <v>0</v>
      </c>
      <c r="D17" s="6">
        <v>0.15</v>
      </c>
      <c r="E17" s="64">
        <v>2.0199999999999996</v>
      </c>
      <c r="F17" s="65">
        <v>1.19</v>
      </c>
      <c r="G17" s="65">
        <v>90.979999999999947</v>
      </c>
      <c r="H17" s="65">
        <v>70.34</v>
      </c>
      <c r="I17" s="65">
        <v>2388.5500000000002</v>
      </c>
      <c r="J17" s="65">
        <v>17287.885499999971</v>
      </c>
      <c r="K17" s="65">
        <v>562.7859999999996</v>
      </c>
      <c r="L17" s="65">
        <v>4429.4784</v>
      </c>
      <c r="M17" s="65">
        <v>13773.926800000014</v>
      </c>
      <c r="N17" s="65">
        <v>374.85649999999998</v>
      </c>
      <c r="O17" s="65">
        <v>90.52000000000001</v>
      </c>
      <c r="P17" s="65">
        <v>4.5999999999999999E-2</v>
      </c>
      <c r="Q17" s="65">
        <v>1.4999999999999999E-2</v>
      </c>
      <c r="R17" s="65">
        <f t="shared" si="0"/>
        <v>39072.744199999986</v>
      </c>
      <c r="S17" s="26">
        <f t="shared" si="1"/>
        <v>0.38197387952972722</v>
      </c>
    </row>
    <row r="18" spans="1:19" x14ac:dyDescent="0.2">
      <c r="A18" s="6" t="s">
        <v>20</v>
      </c>
      <c r="B18" s="6">
        <v>0</v>
      </c>
      <c r="C18" s="6">
        <v>0</v>
      </c>
      <c r="D18" s="6">
        <v>0</v>
      </c>
      <c r="E18" s="64">
        <v>0.09</v>
      </c>
      <c r="F18" s="65">
        <v>3.7499999999999996</v>
      </c>
      <c r="G18" s="65">
        <v>55.404999999999994</v>
      </c>
      <c r="H18" s="65">
        <v>26.680000000000003</v>
      </c>
      <c r="I18" s="65">
        <v>121.54999999999998</v>
      </c>
      <c r="J18" s="65">
        <v>502.35000000000014</v>
      </c>
      <c r="K18" s="65">
        <v>263.00500000000005</v>
      </c>
      <c r="L18" s="65">
        <v>1905.6872999999989</v>
      </c>
      <c r="M18" s="65">
        <v>13651.025899999993</v>
      </c>
      <c r="N18" s="65">
        <v>43.91</v>
      </c>
      <c r="O18" s="65">
        <v>26.49</v>
      </c>
      <c r="P18" s="65">
        <v>0.03</v>
      </c>
      <c r="Q18" s="65">
        <v>11.2</v>
      </c>
      <c r="R18" s="65">
        <f t="shared" si="0"/>
        <v>16611.173199999994</v>
      </c>
      <c r="S18" s="26">
        <f t="shared" si="1"/>
        <v>0.16239029023060617</v>
      </c>
    </row>
    <row r="19" spans="1:19" x14ac:dyDescent="0.2">
      <c r="A19" s="6" t="s">
        <v>21</v>
      </c>
      <c r="B19" s="6">
        <v>0</v>
      </c>
      <c r="C19" s="6">
        <v>0</v>
      </c>
      <c r="D19" s="6">
        <v>0</v>
      </c>
      <c r="E19" s="64">
        <v>0.22000000000000003</v>
      </c>
      <c r="F19" s="65">
        <v>0</v>
      </c>
      <c r="G19" s="65">
        <v>34.020000000000003</v>
      </c>
      <c r="H19" s="65">
        <v>46.419999999999995</v>
      </c>
      <c r="I19" s="65">
        <v>155.30499999999995</v>
      </c>
      <c r="J19" s="65">
        <v>1854.3069999999989</v>
      </c>
      <c r="K19" s="65">
        <v>281.02100000000007</v>
      </c>
      <c r="L19" s="65">
        <v>1280.1002000000001</v>
      </c>
      <c r="M19" s="65">
        <v>2150.8690000000006</v>
      </c>
      <c r="N19" s="65">
        <v>4.84</v>
      </c>
      <c r="O19" s="65">
        <v>4.22</v>
      </c>
      <c r="P19" s="65">
        <v>0.11</v>
      </c>
      <c r="Q19" s="65">
        <v>0</v>
      </c>
      <c r="R19" s="65">
        <f t="shared" si="0"/>
        <v>5811.4322000000002</v>
      </c>
      <c r="S19" s="26">
        <f t="shared" si="1"/>
        <v>5.6812372627207959E-2</v>
      </c>
    </row>
    <row r="20" spans="1:19" x14ac:dyDescent="0.2">
      <c r="A20" s="6" t="s">
        <v>22</v>
      </c>
      <c r="B20" s="6">
        <v>18</v>
      </c>
      <c r="C20" s="6">
        <v>0</v>
      </c>
      <c r="D20" s="6">
        <v>0</v>
      </c>
      <c r="E20" s="64">
        <v>0</v>
      </c>
      <c r="F20" s="65">
        <v>1.8</v>
      </c>
      <c r="G20" s="65">
        <v>1817.4299999999994</v>
      </c>
      <c r="H20" s="65">
        <v>10.549999999999999</v>
      </c>
      <c r="I20" s="65">
        <v>13.399999999999997</v>
      </c>
      <c r="J20" s="65">
        <v>115.79500000000003</v>
      </c>
      <c r="K20" s="65">
        <v>40.658999999999999</v>
      </c>
      <c r="L20" s="65">
        <v>2.9839999999999995</v>
      </c>
      <c r="M20" s="65">
        <v>3.5299999999999994</v>
      </c>
      <c r="N20" s="65">
        <v>0</v>
      </c>
      <c r="O20" s="65">
        <v>0</v>
      </c>
      <c r="P20" s="65">
        <v>0</v>
      </c>
      <c r="Q20" s="65">
        <v>0</v>
      </c>
      <c r="R20" s="65">
        <f t="shared" si="0"/>
        <v>2024.1479999999995</v>
      </c>
      <c r="S20" s="26">
        <f t="shared" si="1"/>
        <v>1.9788005171705814E-2</v>
      </c>
    </row>
    <row r="21" spans="1:19" x14ac:dyDescent="0.2">
      <c r="A21" s="27" t="s">
        <v>23</v>
      </c>
      <c r="B21" s="27">
        <v>0</v>
      </c>
      <c r="C21" s="27">
        <v>0</v>
      </c>
      <c r="D21" s="27">
        <v>0</v>
      </c>
      <c r="E21" s="66">
        <v>0</v>
      </c>
      <c r="F21" s="66">
        <v>0</v>
      </c>
      <c r="G21" s="66">
        <v>52.99</v>
      </c>
      <c r="H21" s="66">
        <v>0.2</v>
      </c>
      <c r="I21" s="66">
        <v>0</v>
      </c>
      <c r="J21" s="66">
        <v>53.155000000000008</v>
      </c>
      <c r="K21" s="66">
        <v>0</v>
      </c>
      <c r="L21" s="66">
        <v>0</v>
      </c>
      <c r="M21" s="66">
        <v>0.11</v>
      </c>
      <c r="N21" s="66">
        <v>0</v>
      </c>
      <c r="O21" s="66">
        <v>0</v>
      </c>
      <c r="P21" s="66">
        <v>26</v>
      </c>
      <c r="Q21" s="66">
        <v>0</v>
      </c>
      <c r="R21" s="68">
        <f t="shared" si="0"/>
        <v>132.45500000000001</v>
      </c>
      <c r="S21" s="31">
        <f t="shared" si="1"/>
        <v>1.2948757823134942E-3</v>
      </c>
    </row>
    <row r="22" spans="1:19" ht="15" x14ac:dyDescent="0.25">
      <c r="A22" s="50" t="s">
        <v>0</v>
      </c>
      <c r="B22" s="67">
        <f>SUM(B10:B21)</f>
        <v>22.83</v>
      </c>
      <c r="C22" s="67">
        <f>SUM(C10:C21)</f>
        <v>6.7780000000000005</v>
      </c>
      <c r="D22" s="67">
        <f>SUM(D10:D21)</f>
        <v>54.253</v>
      </c>
      <c r="E22" s="67">
        <f>SUM(E10:E21)</f>
        <v>51.490000000000009</v>
      </c>
      <c r="F22" s="67">
        <f t="shared" ref="F22:P22" si="2">SUM(F10:F21)</f>
        <v>229.91500000000002</v>
      </c>
      <c r="G22" s="67">
        <f t="shared" si="2"/>
        <v>8837.6519999999982</v>
      </c>
      <c r="H22" s="67">
        <f t="shared" si="2"/>
        <v>3460.0600000000013</v>
      </c>
      <c r="I22" s="67">
        <f t="shared" si="2"/>
        <v>4621.2949999999992</v>
      </c>
      <c r="J22" s="67">
        <f t="shared" si="2"/>
        <v>23280.917899999964</v>
      </c>
      <c r="K22" s="67">
        <f>SUM(K10:K21)</f>
        <v>2386.9121999999998</v>
      </c>
      <c r="L22" s="67">
        <f t="shared" si="2"/>
        <v>16695.889400000004</v>
      </c>
      <c r="M22" s="67">
        <f t="shared" si="2"/>
        <v>41816.048200000012</v>
      </c>
      <c r="N22" s="67">
        <f>SUM(N10:N21)</f>
        <v>586.39649999999995</v>
      </c>
      <c r="O22" s="67">
        <f t="shared" si="2"/>
        <v>182.27</v>
      </c>
      <c r="P22" s="67">
        <f t="shared" si="2"/>
        <v>35.753</v>
      </c>
      <c r="Q22" s="67">
        <f>SUM(Q10:Q21)</f>
        <v>23.204999999999998</v>
      </c>
      <c r="R22" s="67">
        <f>SUM(R10:R21)</f>
        <v>102291.66519999999</v>
      </c>
      <c r="S22" s="52">
        <f>SUM(S10:S21)</f>
        <v>1</v>
      </c>
    </row>
  </sheetData>
  <mergeCells count="6">
    <mergeCell ref="A5:S5"/>
    <mergeCell ref="A6:S6"/>
    <mergeCell ref="A8:A9"/>
    <mergeCell ref="B8:Q8"/>
    <mergeCell ref="R8:R9"/>
    <mergeCell ref="S8:S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workbookViewId="0">
      <selection activeCell="Q10" sqref="Q10"/>
    </sheetView>
  </sheetViews>
  <sheetFormatPr baseColWidth="10" defaultRowHeight="12.75" x14ac:dyDescent="0.2"/>
  <cols>
    <col min="1" max="1" width="15" customWidth="1"/>
    <col min="2" max="17" width="8.85546875" customWidth="1"/>
    <col min="18" max="18" width="9.28515625" customWidth="1"/>
  </cols>
  <sheetData>
    <row r="1" spans="1:19" ht="15" x14ac:dyDescent="0.2">
      <c r="A1" s="15" t="s">
        <v>25</v>
      </c>
      <c r="B1" s="15"/>
      <c r="C1" s="15"/>
      <c r="D1" s="1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15" x14ac:dyDescent="0.2">
      <c r="A2" s="15" t="s">
        <v>119</v>
      </c>
      <c r="B2" s="15"/>
      <c r="C2" s="15"/>
      <c r="D2" s="1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15" x14ac:dyDescent="0.2">
      <c r="A3" s="15" t="s">
        <v>132</v>
      </c>
      <c r="B3" s="15"/>
      <c r="C3" s="15"/>
      <c r="D3" s="1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9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9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</row>
    <row r="6" spans="1:19" x14ac:dyDescent="0.2">
      <c r="A6" s="108" t="s">
        <v>133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</row>
    <row r="8" spans="1:19" ht="15" x14ac:dyDescent="0.25">
      <c r="A8" s="117" t="s">
        <v>24</v>
      </c>
      <c r="B8" s="114" t="s">
        <v>80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6"/>
      <c r="R8" s="109" t="s">
        <v>0</v>
      </c>
      <c r="S8" s="112" t="s">
        <v>34</v>
      </c>
    </row>
    <row r="9" spans="1:19" ht="15" x14ac:dyDescent="0.25">
      <c r="A9" s="118"/>
      <c r="B9" s="73" t="s">
        <v>125</v>
      </c>
      <c r="C9" s="73" t="s">
        <v>126</v>
      </c>
      <c r="D9" s="73" t="s">
        <v>127</v>
      </c>
      <c r="E9" s="74" t="s">
        <v>1</v>
      </c>
      <c r="F9" s="74" t="s">
        <v>2</v>
      </c>
      <c r="G9" s="74" t="s">
        <v>3</v>
      </c>
      <c r="H9" s="74" t="s">
        <v>4</v>
      </c>
      <c r="I9" s="74" t="s">
        <v>5</v>
      </c>
      <c r="J9" s="74" t="s">
        <v>6</v>
      </c>
      <c r="K9" s="74" t="s">
        <v>135</v>
      </c>
      <c r="L9" s="74" t="s">
        <v>7</v>
      </c>
      <c r="M9" s="74" t="s">
        <v>8</v>
      </c>
      <c r="N9" s="74" t="s">
        <v>51</v>
      </c>
      <c r="O9" s="74" t="s">
        <v>9</v>
      </c>
      <c r="P9" s="74" t="s">
        <v>10</v>
      </c>
      <c r="Q9" s="74" t="s">
        <v>11</v>
      </c>
      <c r="R9" s="119"/>
      <c r="S9" s="113"/>
    </row>
    <row r="10" spans="1:19" x14ac:dyDescent="0.2">
      <c r="A10" s="21" t="s">
        <v>12</v>
      </c>
      <c r="B10" s="21"/>
      <c r="C10" s="21">
        <v>1</v>
      </c>
      <c r="D10" s="21"/>
      <c r="E10" s="62"/>
      <c r="F10" s="63"/>
      <c r="G10" s="63">
        <v>12.6</v>
      </c>
      <c r="H10" s="63">
        <v>0.04</v>
      </c>
      <c r="I10" s="63">
        <v>0.7</v>
      </c>
      <c r="J10" s="63"/>
      <c r="K10" s="63"/>
      <c r="L10" s="63"/>
      <c r="M10" s="63">
        <v>0.01</v>
      </c>
      <c r="N10" s="63"/>
      <c r="O10" s="63">
        <v>0.7</v>
      </c>
      <c r="P10" s="63">
        <v>0.03</v>
      </c>
      <c r="Q10" s="63"/>
      <c r="R10" s="63">
        <f>SUM(B10:Q10)</f>
        <v>15.079999999999997</v>
      </c>
      <c r="S10" s="25">
        <f>+R10/$R$22</f>
        <v>1.8834887827751397E-4</v>
      </c>
    </row>
    <row r="11" spans="1:19" x14ac:dyDescent="0.2">
      <c r="A11" s="6" t="s">
        <v>13</v>
      </c>
      <c r="B11" s="6">
        <v>2</v>
      </c>
      <c r="C11" s="6"/>
      <c r="D11" s="6"/>
      <c r="E11" s="64">
        <v>27</v>
      </c>
      <c r="F11" s="65">
        <v>7.3</v>
      </c>
      <c r="G11" s="65">
        <v>2.54</v>
      </c>
      <c r="H11" s="65">
        <v>24.610000000000003</v>
      </c>
      <c r="I11" s="65">
        <v>3.47</v>
      </c>
      <c r="J11" s="65">
        <v>1.48</v>
      </c>
      <c r="K11" s="65"/>
      <c r="L11" s="65"/>
      <c r="M11" s="65">
        <v>0.8</v>
      </c>
      <c r="N11" s="65"/>
      <c r="O11" s="65"/>
      <c r="P11" s="65">
        <v>26.216000000000001</v>
      </c>
      <c r="Q11" s="65"/>
      <c r="R11" s="65">
        <f t="shared" ref="R11:R21" si="0">SUM(B11:Q11)</f>
        <v>95.415999999999997</v>
      </c>
      <c r="S11" s="26">
        <f t="shared" ref="S11:S21" si="1">+R11/$R$22</f>
        <v>1.1917438043585727E-3</v>
      </c>
    </row>
    <row r="12" spans="1:19" x14ac:dyDescent="0.2">
      <c r="A12" s="6" t="s">
        <v>14</v>
      </c>
      <c r="B12" s="6">
        <v>17.7</v>
      </c>
      <c r="C12" s="6"/>
      <c r="D12" s="6"/>
      <c r="E12" s="64"/>
      <c r="F12" s="65">
        <v>35.22</v>
      </c>
      <c r="G12" s="65">
        <v>6.8100000000000005</v>
      </c>
      <c r="H12" s="65">
        <v>26.32</v>
      </c>
      <c r="I12" s="65">
        <v>9.91</v>
      </c>
      <c r="J12" s="65">
        <v>25.359999999999996</v>
      </c>
      <c r="K12" s="65">
        <v>0.78</v>
      </c>
      <c r="L12" s="65">
        <v>13.772499999999999</v>
      </c>
      <c r="M12" s="65">
        <v>1.62</v>
      </c>
      <c r="N12" s="65"/>
      <c r="O12" s="65"/>
      <c r="P12" s="65">
        <v>287.40999999999997</v>
      </c>
      <c r="Q12" s="65"/>
      <c r="R12" s="65">
        <f t="shared" si="0"/>
        <v>424.90249999999997</v>
      </c>
      <c r="S12" s="26">
        <f t="shared" si="1"/>
        <v>5.3070231599675992E-3</v>
      </c>
    </row>
    <row r="13" spans="1:19" x14ac:dyDescent="0.2">
      <c r="A13" s="6" t="s">
        <v>15</v>
      </c>
      <c r="B13" s="6"/>
      <c r="C13" s="6"/>
      <c r="D13" s="6"/>
      <c r="E13" s="64">
        <v>0.5</v>
      </c>
      <c r="F13" s="65">
        <v>31.37</v>
      </c>
      <c r="G13" s="65">
        <v>23.16</v>
      </c>
      <c r="H13" s="65">
        <v>33.860000000000014</v>
      </c>
      <c r="I13" s="65">
        <v>6.79</v>
      </c>
      <c r="J13" s="65">
        <v>18.298000000000002</v>
      </c>
      <c r="K13" s="65">
        <v>2.8200000000000003</v>
      </c>
      <c r="L13" s="65">
        <v>28.320999999999987</v>
      </c>
      <c r="M13" s="65">
        <v>0.86</v>
      </c>
      <c r="N13" s="65"/>
      <c r="O13" s="65">
        <v>1.1100000000000001</v>
      </c>
      <c r="P13" s="65">
        <v>41.01</v>
      </c>
      <c r="Q13" s="65">
        <v>1.3900000000000001</v>
      </c>
      <c r="R13" s="65">
        <f t="shared" si="0"/>
        <v>189.48900000000003</v>
      </c>
      <c r="S13" s="26">
        <f t="shared" si="1"/>
        <v>2.3667135673692214E-3</v>
      </c>
    </row>
    <row r="14" spans="1:19" x14ac:dyDescent="0.2">
      <c r="A14" s="6" t="s">
        <v>16</v>
      </c>
      <c r="B14" s="6">
        <v>0.17</v>
      </c>
      <c r="C14" s="6">
        <v>3.7999999999999999E-2</v>
      </c>
      <c r="D14" s="6"/>
      <c r="E14" s="64">
        <v>0.01</v>
      </c>
      <c r="F14" s="65">
        <v>88.92</v>
      </c>
      <c r="G14" s="65">
        <v>588.97000000000014</v>
      </c>
      <c r="H14" s="65">
        <v>436.43000000000012</v>
      </c>
      <c r="I14" s="65">
        <v>392.02000000000004</v>
      </c>
      <c r="J14" s="65">
        <v>19.874999999999996</v>
      </c>
      <c r="K14" s="65">
        <v>12.53</v>
      </c>
      <c r="L14" s="65">
        <v>20.503</v>
      </c>
      <c r="M14" s="65">
        <v>57.210999999999984</v>
      </c>
      <c r="N14" s="65">
        <v>4.8699999999999992</v>
      </c>
      <c r="O14" s="65">
        <v>15.19</v>
      </c>
      <c r="P14" s="65">
        <v>0.01</v>
      </c>
      <c r="Q14" s="65">
        <v>0.15</v>
      </c>
      <c r="R14" s="65">
        <f t="shared" si="0"/>
        <v>1636.8970000000002</v>
      </c>
      <c r="S14" s="26">
        <f t="shared" si="1"/>
        <v>2.044480860781352E-2</v>
      </c>
    </row>
    <row r="15" spans="1:19" x14ac:dyDescent="0.2">
      <c r="A15" s="6" t="s">
        <v>17</v>
      </c>
      <c r="B15" s="6"/>
      <c r="C15" s="6"/>
      <c r="D15" s="6"/>
      <c r="E15" s="64">
        <v>1.5</v>
      </c>
      <c r="F15" s="65">
        <v>8.34</v>
      </c>
      <c r="G15" s="65">
        <v>299.67</v>
      </c>
      <c r="H15" s="65">
        <v>951.27499999999964</v>
      </c>
      <c r="I15" s="65">
        <v>184.42000000000004</v>
      </c>
      <c r="J15" s="65">
        <v>193.42800000000003</v>
      </c>
      <c r="K15" s="65">
        <v>42.373000000000005</v>
      </c>
      <c r="L15" s="65">
        <v>374.77939999999967</v>
      </c>
      <c r="M15" s="65">
        <v>302.6699999999999</v>
      </c>
      <c r="N15" s="65">
        <v>2.67</v>
      </c>
      <c r="O15" s="65">
        <v>22.919600000000006</v>
      </c>
      <c r="P15" s="65">
        <v>9.4E-2</v>
      </c>
      <c r="Q15" s="65">
        <v>5.0299999999999994</v>
      </c>
      <c r="R15" s="65">
        <f>SUM(B15:Q15)</f>
        <v>2389.1690000000003</v>
      </c>
      <c r="S15" s="26">
        <f t="shared" si="1"/>
        <v>2.9840669838555035E-2</v>
      </c>
    </row>
    <row r="16" spans="1:19" x14ac:dyDescent="0.2">
      <c r="A16" s="6" t="s">
        <v>18</v>
      </c>
      <c r="B16" s="6">
        <v>2.34</v>
      </c>
      <c r="C16" s="6"/>
      <c r="D16" s="6"/>
      <c r="E16" s="64">
        <v>10.39</v>
      </c>
      <c r="F16" s="65">
        <v>41.84</v>
      </c>
      <c r="G16" s="65">
        <v>2933.1700000000042</v>
      </c>
      <c r="H16" s="65">
        <v>446.01999999999958</v>
      </c>
      <c r="I16" s="65">
        <v>1282.0789999999997</v>
      </c>
      <c r="J16" s="65">
        <v>1104.5809999999994</v>
      </c>
      <c r="K16" s="65">
        <v>805.15399999999966</v>
      </c>
      <c r="L16" s="65">
        <v>1563.6567999999972</v>
      </c>
      <c r="M16" s="65">
        <v>1307.965999999999</v>
      </c>
      <c r="N16" s="65">
        <v>8.9299999999999979</v>
      </c>
      <c r="O16" s="65">
        <v>17.949999999999996</v>
      </c>
      <c r="P16" s="65">
        <v>1.1839999999999999</v>
      </c>
      <c r="Q16" s="65">
        <v>48.369</v>
      </c>
      <c r="R16" s="65">
        <f t="shared" si="0"/>
        <v>9573.6297999999988</v>
      </c>
      <c r="S16" s="26">
        <f t="shared" si="1"/>
        <v>0.11957443195452126</v>
      </c>
    </row>
    <row r="17" spans="1:19" x14ac:dyDescent="0.2">
      <c r="A17" s="6" t="s">
        <v>19</v>
      </c>
      <c r="B17" s="6"/>
      <c r="C17" s="6"/>
      <c r="D17" s="6"/>
      <c r="E17" s="64">
        <v>0.8</v>
      </c>
      <c r="F17" s="65">
        <v>12.76</v>
      </c>
      <c r="G17" s="65">
        <v>276.09999999999997</v>
      </c>
      <c r="H17" s="65">
        <v>775.36599999999999</v>
      </c>
      <c r="I17" s="65">
        <v>1515.1190000000001</v>
      </c>
      <c r="J17" s="65">
        <v>3126.1600000000017</v>
      </c>
      <c r="K17" s="65">
        <v>1017.4259999999999</v>
      </c>
      <c r="L17" s="65">
        <v>7552.0404000000271</v>
      </c>
      <c r="M17" s="65">
        <v>19290.262499999968</v>
      </c>
      <c r="N17" s="65">
        <v>424.12</v>
      </c>
      <c r="O17" s="65">
        <v>1178.3249999999996</v>
      </c>
      <c r="P17" s="65">
        <v>15356.848000000002</v>
      </c>
      <c r="Q17" s="65">
        <v>0.36100000000000004</v>
      </c>
      <c r="R17" s="65">
        <f t="shared" si="0"/>
        <v>50525.687899999997</v>
      </c>
      <c r="S17" s="26">
        <f t="shared" si="1"/>
        <v>0.63106476393665534</v>
      </c>
    </row>
    <row r="18" spans="1:19" x14ac:dyDescent="0.2">
      <c r="A18" s="6" t="s">
        <v>20</v>
      </c>
      <c r="B18" s="6">
        <v>1.05</v>
      </c>
      <c r="C18" s="6"/>
      <c r="D18" s="6"/>
      <c r="E18" s="64">
        <v>0.35499999999999998</v>
      </c>
      <c r="F18" s="65">
        <v>40.440000000000005</v>
      </c>
      <c r="G18" s="65">
        <v>75.220000000000027</v>
      </c>
      <c r="H18" s="65">
        <v>57.100000000000009</v>
      </c>
      <c r="I18" s="65">
        <v>1672.3840000000002</v>
      </c>
      <c r="J18" s="65">
        <v>2433.9750000000004</v>
      </c>
      <c r="K18" s="65">
        <v>1253.0119999999999</v>
      </c>
      <c r="L18" s="65">
        <v>479.94449999999966</v>
      </c>
      <c r="M18" s="65">
        <v>6112.7170000000051</v>
      </c>
      <c r="N18" s="65">
        <v>100.47999999999999</v>
      </c>
      <c r="O18" s="65">
        <v>29.099999999999998</v>
      </c>
      <c r="P18" s="65">
        <v>0.14799999999999999</v>
      </c>
      <c r="Q18" s="65">
        <v>0.15</v>
      </c>
      <c r="R18" s="65">
        <f t="shared" si="0"/>
        <v>12256.075500000004</v>
      </c>
      <c r="S18" s="26">
        <f t="shared" si="1"/>
        <v>0.15307812151919911</v>
      </c>
    </row>
    <row r="19" spans="1:19" x14ac:dyDescent="0.2">
      <c r="A19" s="6" t="s">
        <v>21</v>
      </c>
      <c r="B19" s="6"/>
      <c r="C19" s="6"/>
      <c r="D19" s="6"/>
      <c r="E19" s="64">
        <v>9.5000000000000001E-2</v>
      </c>
      <c r="F19" s="65">
        <v>9.1000000000000014</v>
      </c>
      <c r="G19" s="65">
        <v>45.67</v>
      </c>
      <c r="H19" s="65">
        <v>10.889999999999999</v>
      </c>
      <c r="I19" s="65">
        <v>71.536499999999975</v>
      </c>
      <c r="J19" s="65">
        <v>327.81600000000009</v>
      </c>
      <c r="K19" s="65">
        <v>939.5758000000003</v>
      </c>
      <c r="L19" s="65">
        <v>409.2530000000001</v>
      </c>
      <c r="M19" s="65">
        <v>865.30000000000007</v>
      </c>
      <c r="N19" s="65">
        <v>7.9</v>
      </c>
      <c r="O19" s="65">
        <v>5.92</v>
      </c>
      <c r="P19" s="65">
        <v>0.01</v>
      </c>
      <c r="Q19" s="65"/>
      <c r="R19" s="65">
        <f t="shared" si="0"/>
        <v>2693.0663000000009</v>
      </c>
      <c r="S19" s="26">
        <f t="shared" si="1"/>
        <v>3.3636340632093843E-2</v>
      </c>
    </row>
    <row r="20" spans="1:19" x14ac:dyDescent="0.2">
      <c r="A20" s="6" t="s">
        <v>22</v>
      </c>
      <c r="B20" s="6"/>
      <c r="C20" s="6"/>
      <c r="D20" s="6"/>
      <c r="E20" s="64">
        <v>0.06</v>
      </c>
      <c r="F20" s="65"/>
      <c r="G20" s="65">
        <v>113.75999999999995</v>
      </c>
      <c r="H20" s="65">
        <v>22.08</v>
      </c>
      <c r="I20" s="65">
        <v>7.8749999999999982</v>
      </c>
      <c r="J20" s="65">
        <v>46.529999999999994</v>
      </c>
      <c r="K20" s="65">
        <v>3.2099999999999995</v>
      </c>
      <c r="L20" s="65">
        <v>35.409999999999997</v>
      </c>
      <c r="M20" s="65">
        <v>2.16</v>
      </c>
      <c r="N20" s="65"/>
      <c r="O20" s="65"/>
      <c r="P20" s="65"/>
      <c r="Q20" s="65"/>
      <c r="R20" s="65">
        <f t="shared" si="0"/>
        <v>231.08499999999995</v>
      </c>
      <c r="S20" s="26">
        <f t="shared" si="1"/>
        <v>2.8862467199442516E-3</v>
      </c>
    </row>
    <row r="21" spans="1:19" x14ac:dyDescent="0.2">
      <c r="A21" s="27" t="s">
        <v>23</v>
      </c>
      <c r="B21" s="27">
        <v>1.5</v>
      </c>
      <c r="C21" s="27"/>
      <c r="D21" s="27"/>
      <c r="E21" s="66">
        <v>12</v>
      </c>
      <c r="F21" s="66"/>
      <c r="G21" s="66">
        <v>19.57</v>
      </c>
      <c r="H21" s="66">
        <v>0.11</v>
      </c>
      <c r="I21" s="66"/>
      <c r="J21" s="66"/>
      <c r="K21" s="66"/>
      <c r="L21" s="66"/>
      <c r="M21" s="66">
        <v>0.51</v>
      </c>
      <c r="N21" s="66"/>
      <c r="O21" s="66"/>
      <c r="P21" s="66"/>
      <c r="Q21" s="66"/>
      <c r="R21" s="68">
        <f t="shared" si="0"/>
        <v>33.69</v>
      </c>
      <c r="S21" s="31">
        <f t="shared" si="1"/>
        <v>4.2078738124465829E-4</v>
      </c>
    </row>
    <row r="22" spans="1:19" ht="15" x14ac:dyDescent="0.25">
      <c r="A22" s="50" t="s">
        <v>0</v>
      </c>
      <c r="B22" s="67">
        <f>SUM(B10:B21)</f>
        <v>24.76</v>
      </c>
      <c r="C22" s="67">
        <f>SUM(C10:C21)</f>
        <v>1.038</v>
      </c>
      <c r="D22" s="67">
        <f>SUM(D10:D21)</f>
        <v>0</v>
      </c>
      <c r="E22" s="67">
        <f>SUM(E10:E21)</f>
        <v>52.71</v>
      </c>
      <c r="F22" s="67">
        <f t="shared" ref="F22:P22" si="2">SUM(F10:F21)</f>
        <v>275.29000000000002</v>
      </c>
      <c r="G22" s="67">
        <f t="shared" si="2"/>
        <v>4397.2400000000052</v>
      </c>
      <c r="H22" s="67">
        <f t="shared" si="2"/>
        <v>2784.1009999999992</v>
      </c>
      <c r="I22" s="67">
        <f t="shared" si="2"/>
        <v>5146.3035</v>
      </c>
      <c r="J22" s="67">
        <f t="shared" si="2"/>
        <v>7297.5030000000006</v>
      </c>
      <c r="K22" s="67">
        <f>SUM(K10:K21)</f>
        <v>4076.8807999999999</v>
      </c>
      <c r="L22" s="67">
        <f t="shared" si="2"/>
        <v>10477.680600000023</v>
      </c>
      <c r="M22" s="67">
        <f t="shared" si="2"/>
        <v>27942.086499999969</v>
      </c>
      <c r="N22" s="67">
        <f>SUM(N10:N21)</f>
        <v>548.97</v>
      </c>
      <c r="O22" s="67">
        <f t="shared" si="2"/>
        <v>1271.2145999999996</v>
      </c>
      <c r="P22" s="67">
        <f t="shared" si="2"/>
        <v>15712.960000000001</v>
      </c>
      <c r="Q22" s="67">
        <f>SUM(Q10:Q21)</f>
        <v>55.449999999999996</v>
      </c>
      <c r="R22" s="67">
        <f>SUM(R10:R21)</f>
        <v>80064.188000000009</v>
      </c>
      <c r="S22" s="52">
        <f>SUM(S10:S21)</f>
        <v>0.99999999999999978</v>
      </c>
    </row>
  </sheetData>
  <mergeCells count="6">
    <mergeCell ref="A5:S5"/>
    <mergeCell ref="A6:S6"/>
    <mergeCell ref="A8:A9"/>
    <mergeCell ref="B8:Q8"/>
    <mergeCell ref="R8:R9"/>
    <mergeCell ref="S8:S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showGridLines="0" workbookViewId="0">
      <selection activeCell="P10" sqref="P10"/>
    </sheetView>
  </sheetViews>
  <sheetFormatPr baseColWidth="10" defaultRowHeight="12.75" x14ac:dyDescent="0.2"/>
  <cols>
    <col min="1" max="1" width="12.7109375" customWidth="1"/>
    <col min="2" max="4" width="5.5703125" customWidth="1"/>
    <col min="5" max="5" width="5.42578125" customWidth="1"/>
    <col min="6" max="6" width="8" customWidth="1"/>
    <col min="7" max="7" width="8.140625" customWidth="1"/>
    <col min="8" max="8" width="8.85546875" customWidth="1"/>
    <col min="9" max="9" width="9.28515625" customWidth="1"/>
    <col min="10" max="10" width="10.7109375" customWidth="1"/>
    <col min="11" max="11" width="9.85546875" customWidth="1"/>
    <col min="12" max="12" width="8" customWidth="1"/>
    <col min="13" max="13" width="7.85546875" customWidth="1"/>
    <col min="14" max="14" width="7.140625" bestFit="1" customWidth="1"/>
    <col min="15" max="15" width="8" customWidth="1"/>
    <col min="16" max="16" width="7" customWidth="1"/>
  </cols>
  <sheetData>
    <row r="1" spans="1:18" ht="15" x14ac:dyDescent="0.2">
      <c r="A1" s="15" t="s">
        <v>25</v>
      </c>
      <c r="B1" s="15"/>
      <c r="C1" s="15"/>
      <c r="D1" s="1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8" ht="15" x14ac:dyDescent="0.2">
      <c r="A2" s="15" t="s">
        <v>119</v>
      </c>
      <c r="B2" s="15"/>
      <c r="C2" s="15"/>
      <c r="D2" s="1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ht="15" x14ac:dyDescent="0.2">
      <c r="A3" s="15" t="s">
        <v>129</v>
      </c>
      <c r="B3" s="15"/>
      <c r="C3" s="15"/>
      <c r="D3" s="1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</row>
    <row r="6" spans="1:18" x14ac:dyDescent="0.2">
      <c r="A6" s="108" t="s">
        <v>131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</row>
    <row r="8" spans="1:18" ht="15" x14ac:dyDescent="0.25">
      <c r="A8" s="117" t="s">
        <v>24</v>
      </c>
      <c r="B8" s="114" t="s">
        <v>80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6"/>
      <c r="Q8" s="109" t="s">
        <v>0</v>
      </c>
      <c r="R8" s="112" t="s">
        <v>34</v>
      </c>
    </row>
    <row r="9" spans="1:18" ht="15" x14ac:dyDescent="0.25">
      <c r="A9" s="118"/>
      <c r="B9" s="73" t="s">
        <v>125</v>
      </c>
      <c r="C9" s="73" t="s">
        <v>126</v>
      </c>
      <c r="D9" s="73" t="s">
        <v>127</v>
      </c>
      <c r="E9" s="74" t="s">
        <v>1</v>
      </c>
      <c r="F9" s="74" t="s">
        <v>2</v>
      </c>
      <c r="G9" s="74" t="s">
        <v>3</v>
      </c>
      <c r="H9" s="74" t="s">
        <v>4</v>
      </c>
      <c r="I9" s="74" t="s">
        <v>5</v>
      </c>
      <c r="J9" s="74" t="s">
        <v>6</v>
      </c>
      <c r="K9" s="74" t="s">
        <v>7</v>
      </c>
      <c r="L9" s="74" t="s">
        <v>8</v>
      </c>
      <c r="M9" s="74" t="s">
        <v>51</v>
      </c>
      <c r="N9" s="74" t="s">
        <v>9</v>
      </c>
      <c r="O9" s="74" t="s">
        <v>10</v>
      </c>
      <c r="P9" s="74" t="s">
        <v>11</v>
      </c>
      <c r="Q9" s="119"/>
      <c r="R9" s="113"/>
    </row>
    <row r="10" spans="1:18" x14ac:dyDescent="0.2">
      <c r="A10" s="21" t="s">
        <v>12</v>
      </c>
      <c r="B10" s="21"/>
      <c r="C10" s="21"/>
      <c r="D10" s="21"/>
      <c r="E10" s="62"/>
      <c r="F10" s="63"/>
      <c r="G10" s="63">
        <v>67.900000000000006</v>
      </c>
      <c r="H10" s="63">
        <v>0.5</v>
      </c>
      <c r="I10" s="63">
        <v>40.200000000000003</v>
      </c>
      <c r="J10" s="63"/>
      <c r="K10" s="63">
        <v>0.01</v>
      </c>
      <c r="L10" s="63">
        <v>0.01</v>
      </c>
      <c r="M10" s="63"/>
      <c r="N10" s="63"/>
      <c r="O10" s="63"/>
      <c r="P10" s="63"/>
      <c r="Q10" s="63">
        <f>SUM(B10:P10)</f>
        <v>108.62000000000002</v>
      </c>
      <c r="R10" s="25">
        <f>+Q10/$Q$22</f>
        <v>2.7461189725276791E-3</v>
      </c>
    </row>
    <row r="11" spans="1:18" x14ac:dyDescent="0.2">
      <c r="A11" s="6" t="s">
        <v>13</v>
      </c>
      <c r="B11" s="6"/>
      <c r="C11" s="6"/>
      <c r="D11" s="6"/>
      <c r="E11" s="64"/>
      <c r="F11" s="65"/>
      <c r="G11" s="65">
        <v>85.06</v>
      </c>
      <c r="H11" s="65"/>
      <c r="I11" s="65"/>
      <c r="J11" s="65"/>
      <c r="K11" s="65">
        <v>3.0000000000000001E-3</v>
      </c>
      <c r="L11" s="65">
        <v>0.01</v>
      </c>
      <c r="M11" s="65"/>
      <c r="N11" s="65"/>
      <c r="O11" s="65"/>
      <c r="P11" s="65"/>
      <c r="Q11" s="65">
        <f t="shared" ref="Q11:Q21" si="0">SUM(B11:P11)</f>
        <v>85.073000000000008</v>
      </c>
      <c r="R11" s="26">
        <f t="shared" ref="R11:R21" si="1">+Q11/$Q$22</f>
        <v>2.1508062911972676E-3</v>
      </c>
    </row>
    <row r="12" spans="1:18" x14ac:dyDescent="0.2">
      <c r="A12" s="6" t="s">
        <v>14</v>
      </c>
      <c r="B12" s="6"/>
      <c r="C12" s="6"/>
      <c r="D12" s="6"/>
      <c r="E12" s="64">
        <v>1.3</v>
      </c>
      <c r="F12" s="65"/>
      <c r="G12" s="65">
        <v>853.25000000000023</v>
      </c>
      <c r="H12" s="65">
        <v>0.25</v>
      </c>
      <c r="I12" s="65">
        <v>0.05</v>
      </c>
      <c r="J12" s="65">
        <v>6.35</v>
      </c>
      <c r="K12" s="65">
        <v>8.4999999999999992E-2</v>
      </c>
      <c r="L12" s="65">
        <v>0.37</v>
      </c>
      <c r="M12" s="65"/>
      <c r="N12" s="65">
        <v>0.25</v>
      </c>
      <c r="O12" s="65"/>
      <c r="P12" s="65">
        <v>1.6E-2</v>
      </c>
      <c r="Q12" s="65">
        <f t="shared" si="0"/>
        <v>861.92100000000016</v>
      </c>
      <c r="R12" s="26">
        <f t="shared" si="1"/>
        <v>2.1790992551279965E-2</v>
      </c>
    </row>
    <row r="13" spans="1:18" x14ac:dyDescent="0.2">
      <c r="A13" s="6" t="s">
        <v>15</v>
      </c>
      <c r="B13" s="6"/>
      <c r="C13" s="6"/>
      <c r="D13" s="6"/>
      <c r="E13" s="64"/>
      <c r="F13" s="65">
        <v>10.5</v>
      </c>
      <c r="G13" s="65">
        <v>8.2199999999999989</v>
      </c>
      <c r="H13" s="65">
        <v>281.07</v>
      </c>
      <c r="I13" s="65">
        <v>1.93</v>
      </c>
      <c r="J13" s="65">
        <v>4.6660000000000004</v>
      </c>
      <c r="K13" s="65">
        <v>33.334000000000003</v>
      </c>
      <c r="L13" s="65">
        <v>14.989999999999998</v>
      </c>
      <c r="M13" s="65"/>
      <c r="N13" s="65"/>
      <c r="O13" s="65">
        <v>28.2</v>
      </c>
      <c r="P13" s="65"/>
      <c r="Q13" s="65">
        <f t="shared" si="0"/>
        <v>382.90999999999997</v>
      </c>
      <c r="R13" s="26">
        <f t="shared" si="1"/>
        <v>9.680688784483275E-3</v>
      </c>
    </row>
    <row r="14" spans="1:18" x14ac:dyDescent="0.2">
      <c r="A14" s="6" t="s">
        <v>16</v>
      </c>
      <c r="B14" s="6">
        <v>0.08</v>
      </c>
      <c r="C14" s="6"/>
      <c r="D14" s="6"/>
      <c r="E14" s="64">
        <v>5.2330000000000005</v>
      </c>
      <c r="F14" s="65">
        <v>241.73999999999998</v>
      </c>
      <c r="G14" s="65">
        <v>313.08</v>
      </c>
      <c r="H14" s="65">
        <v>1180.3699999999999</v>
      </c>
      <c r="I14" s="65">
        <v>112.89999999999999</v>
      </c>
      <c r="J14" s="65">
        <v>54.404499999999992</v>
      </c>
      <c r="K14" s="65">
        <v>143.31740000000002</v>
      </c>
      <c r="L14" s="65">
        <v>74.410000000000025</v>
      </c>
      <c r="M14" s="65">
        <v>5.6499999999999986</v>
      </c>
      <c r="N14" s="65">
        <v>171.04999999999998</v>
      </c>
      <c r="O14" s="65">
        <v>7</v>
      </c>
      <c r="P14" s="65">
        <v>0.3</v>
      </c>
      <c r="Q14" s="65">
        <f t="shared" si="0"/>
        <v>2309.5349000000001</v>
      </c>
      <c r="R14" s="26">
        <f t="shared" si="1"/>
        <v>5.8389409009434866E-2</v>
      </c>
    </row>
    <row r="15" spans="1:18" x14ac:dyDescent="0.2">
      <c r="A15" s="6" t="s">
        <v>17</v>
      </c>
      <c r="B15" s="6">
        <v>2.5</v>
      </c>
      <c r="C15" s="6"/>
      <c r="D15" s="6"/>
      <c r="E15" s="64">
        <v>7.0110000000000001</v>
      </c>
      <c r="F15" s="65">
        <v>109.27000000000001</v>
      </c>
      <c r="G15" s="65">
        <v>1058.9500000000007</v>
      </c>
      <c r="H15" s="65">
        <v>1817.1699999999987</v>
      </c>
      <c r="I15" s="65">
        <v>928.29399999999987</v>
      </c>
      <c r="J15" s="65">
        <v>312.88199999999995</v>
      </c>
      <c r="K15" s="65">
        <v>556.89189999999894</v>
      </c>
      <c r="L15" s="65">
        <v>196.2656999999999</v>
      </c>
      <c r="M15" s="65">
        <v>5.2104999999999997</v>
      </c>
      <c r="N15" s="65">
        <v>32.320999999999998</v>
      </c>
      <c r="O15" s="65">
        <v>9.2050000000000001</v>
      </c>
      <c r="P15" s="65">
        <v>0.106</v>
      </c>
      <c r="Q15" s="65">
        <f>SUM(B15:P15)</f>
        <v>5036.0770999999977</v>
      </c>
      <c r="R15" s="26">
        <f t="shared" si="1"/>
        <v>0.12732155101659146</v>
      </c>
    </row>
    <row r="16" spans="1:18" x14ac:dyDescent="0.2">
      <c r="A16" s="6" t="s">
        <v>18</v>
      </c>
      <c r="B16" s="6"/>
      <c r="C16" s="6"/>
      <c r="D16" s="6"/>
      <c r="E16" s="64">
        <v>20</v>
      </c>
      <c r="F16" s="65">
        <v>67.430000000000007</v>
      </c>
      <c r="G16" s="65">
        <v>965.95999999999958</v>
      </c>
      <c r="H16" s="65">
        <v>1314.5100000000002</v>
      </c>
      <c r="I16" s="65">
        <v>316.30800000000005</v>
      </c>
      <c r="J16" s="65">
        <v>745.53239999999994</v>
      </c>
      <c r="K16" s="65">
        <v>2246.8402999999967</v>
      </c>
      <c r="L16" s="65">
        <v>7315.0161000000044</v>
      </c>
      <c r="M16" s="65">
        <v>354.38500000000005</v>
      </c>
      <c r="N16" s="65">
        <v>362.97090000000003</v>
      </c>
      <c r="O16" s="65">
        <v>4.968</v>
      </c>
      <c r="P16" s="65">
        <v>101.014</v>
      </c>
      <c r="Q16" s="65">
        <f t="shared" si="0"/>
        <v>13814.934700000002</v>
      </c>
      <c r="R16" s="26">
        <f t="shared" si="1"/>
        <v>0.34926766971000717</v>
      </c>
    </row>
    <row r="17" spans="1:18" x14ac:dyDescent="0.2">
      <c r="A17" s="6" t="s">
        <v>19</v>
      </c>
      <c r="B17" s="6">
        <v>0.75</v>
      </c>
      <c r="C17" s="6"/>
      <c r="D17" s="6"/>
      <c r="E17" s="64">
        <v>22.549999999999997</v>
      </c>
      <c r="F17" s="65">
        <v>646.55000000000007</v>
      </c>
      <c r="G17" s="65">
        <v>1331.6799999999989</v>
      </c>
      <c r="H17" s="65">
        <v>491.79000000000008</v>
      </c>
      <c r="I17" s="65">
        <v>198.93000000000004</v>
      </c>
      <c r="J17" s="65">
        <v>882.66500000000019</v>
      </c>
      <c r="K17" s="65">
        <v>1892.451899999998</v>
      </c>
      <c r="L17" s="65">
        <v>4696.4810000000016</v>
      </c>
      <c r="M17" s="65">
        <v>38.144999999999996</v>
      </c>
      <c r="N17" s="65">
        <v>41.419999999999995</v>
      </c>
      <c r="O17" s="65">
        <v>3.0469999999999997</v>
      </c>
      <c r="P17" s="65">
        <v>0.02</v>
      </c>
      <c r="Q17" s="65">
        <f t="shared" si="0"/>
        <v>10246.4799</v>
      </c>
      <c r="R17" s="26">
        <f t="shared" si="1"/>
        <v>0.25905038533431701</v>
      </c>
    </row>
    <row r="18" spans="1:18" x14ac:dyDescent="0.2">
      <c r="A18" s="6" t="s">
        <v>20</v>
      </c>
      <c r="B18" s="6"/>
      <c r="C18" s="6"/>
      <c r="D18" s="6"/>
      <c r="E18" s="64">
        <v>0.6100000000000001</v>
      </c>
      <c r="F18" s="65">
        <v>37.779999999999994</v>
      </c>
      <c r="G18" s="65">
        <v>847.02000000000021</v>
      </c>
      <c r="H18" s="65">
        <v>547.3599999999999</v>
      </c>
      <c r="I18" s="65">
        <v>581.52500000000009</v>
      </c>
      <c r="J18" s="65">
        <v>613.92909999999972</v>
      </c>
      <c r="K18" s="65">
        <v>1771.4430999999993</v>
      </c>
      <c r="L18" s="65">
        <v>1547.1799999999996</v>
      </c>
      <c r="M18" s="65">
        <v>24.395999999999997</v>
      </c>
      <c r="N18" s="65">
        <v>23.32</v>
      </c>
      <c r="O18" s="65">
        <v>2.36</v>
      </c>
      <c r="P18" s="65">
        <v>0.02</v>
      </c>
      <c r="Q18" s="65">
        <f t="shared" si="0"/>
        <v>5996.9431999999979</v>
      </c>
      <c r="R18" s="26">
        <f t="shared" si="1"/>
        <v>0.1516140627756476</v>
      </c>
    </row>
    <row r="19" spans="1:18" x14ac:dyDescent="0.2">
      <c r="A19" s="6" t="s">
        <v>21</v>
      </c>
      <c r="B19" s="6"/>
      <c r="C19" s="6"/>
      <c r="D19" s="6"/>
      <c r="E19" s="64">
        <v>5</v>
      </c>
      <c r="F19" s="65">
        <v>1.6600000000000001</v>
      </c>
      <c r="G19" s="65">
        <v>106.61999999999996</v>
      </c>
      <c r="H19" s="65">
        <v>21.830000000000002</v>
      </c>
      <c r="I19" s="65">
        <v>65.003000000000014</v>
      </c>
      <c r="J19" s="65">
        <v>103.04090000000001</v>
      </c>
      <c r="K19" s="65">
        <v>83.977400000000017</v>
      </c>
      <c r="L19" s="65">
        <v>31.725000000000001</v>
      </c>
      <c r="M19" s="65">
        <v>5.160000000000001</v>
      </c>
      <c r="N19" s="65">
        <v>0.25</v>
      </c>
      <c r="O19" s="65">
        <v>0.3</v>
      </c>
      <c r="P19" s="65">
        <v>3.0000000000000001E-3</v>
      </c>
      <c r="Q19" s="65">
        <f t="shared" si="0"/>
        <v>424.56930000000006</v>
      </c>
      <c r="R19" s="26">
        <f t="shared" si="1"/>
        <v>1.0733914655521965E-2</v>
      </c>
    </row>
    <row r="20" spans="1:18" x14ac:dyDescent="0.2">
      <c r="A20" s="6" t="s">
        <v>22</v>
      </c>
      <c r="B20" s="6"/>
      <c r="C20" s="6"/>
      <c r="D20" s="6"/>
      <c r="E20" s="64"/>
      <c r="F20" s="65"/>
      <c r="G20" s="65">
        <v>39.050000000000018</v>
      </c>
      <c r="H20" s="65">
        <v>85.65</v>
      </c>
      <c r="I20" s="65">
        <v>21.6</v>
      </c>
      <c r="J20" s="65">
        <v>84.3</v>
      </c>
      <c r="K20" s="65">
        <v>5.7000000000000002E-2</v>
      </c>
      <c r="L20" s="65"/>
      <c r="M20" s="65"/>
      <c r="N20" s="65"/>
      <c r="O20" s="65"/>
      <c r="P20" s="65"/>
      <c r="Q20" s="65">
        <f t="shared" si="0"/>
        <v>230.65700000000001</v>
      </c>
      <c r="R20" s="26">
        <f t="shared" si="1"/>
        <v>5.8314450731570319E-3</v>
      </c>
    </row>
    <row r="21" spans="1:18" x14ac:dyDescent="0.2">
      <c r="A21" s="27" t="s">
        <v>23</v>
      </c>
      <c r="B21" s="27"/>
      <c r="C21" s="27">
        <v>1</v>
      </c>
      <c r="D21" s="27"/>
      <c r="E21" s="66"/>
      <c r="F21" s="66">
        <v>1.5</v>
      </c>
      <c r="G21" s="66">
        <v>39.18</v>
      </c>
      <c r="H21" s="66">
        <v>13.1</v>
      </c>
      <c r="I21" s="66">
        <v>1.5</v>
      </c>
      <c r="J21" s="66"/>
      <c r="K21" s="66">
        <v>3.5999999999999999E-3</v>
      </c>
      <c r="L21" s="66"/>
      <c r="M21" s="66"/>
      <c r="N21" s="66"/>
      <c r="O21" s="66"/>
      <c r="P21" s="66"/>
      <c r="Q21" s="68">
        <f t="shared" si="0"/>
        <v>56.2836</v>
      </c>
      <c r="R21" s="31">
        <f t="shared" si="1"/>
        <v>1.4229558258346423E-3</v>
      </c>
    </row>
    <row r="22" spans="1:18" ht="15" x14ac:dyDescent="0.25">
      <c r="A22" s="50" t="s">
        <v>0</v>
      </c>
      <c r="B22" s="67">
        <f>SUM(B10:B21)</f>
        <v>3.33</v>
      </c>
      <c r="C22" s="67">
        <f>SUM(C10:C21)</f>
        <v>1</v>
      </c>
      <c r="D22" s="67">
        <f>SUM(D10:D21)</f>
        <v>0</v>
      </c>
      <c r="E22" s="67">
        <f>SUM(E10:E21)</f>
        <v>61.703999999999994</v>
      </c>
      <c r="F22" s="67">
        <f t="shared" ref="F22:O22" si="2">SUM(F10:F21)</f>
        <v>1116.43</v>
      </c>
      <c r="G22" s="67">
        <f t="shared" si="2"/>
        <v>5715.97</v>
      </c>
      <c r="H22" s="67">
        <f t="shared" si="2"/>
        <v>5753.5999999999985</v>
      </c>
      <c r="I22" s="67">
        <f t="shared" si="2"/>
        <v>2268.2399999999998</v>
      </c>
      <c r="J22" s="67">
        <f t="shared" si="2"/>
        <v>2807.7698999999998</v>
      </c>
      <c r="K22" s="67">
        <f t="shared" si="2"/>
        <v>6728.4145999999928</v>
      </c>
      <c r="L22" s="67">
        <f t="shared" si="2"/>
        <v>13876.457800000006</v>
      </c>
      <c r="M22" s="67">
        <f>SUM(M10:M21)</f>
        <v>432.94650000000007</v>
      </c>
      <c r="N22" s="67">
        <f t="shared" si="2"/>
        <v>631.58190000000002</v>
      </c>
      <c r="O22" s="67">
        <f t="shared" si="2"/>
        <v>55.08</v>
      </c>
      <c r="P22" s="67">
        <f>SUM(P10:P21)</f>
        <v>101.47899999999998</v>
      </c>
      <c r="Q22" s="67">
        <f>SUM(Q10:Q21)</f>
        <v>39554.003700000001</v>
      </c>
      <c r="R22" s="52">
        <f>SUM(R10:R21)</f>
        <v>0.99999999999999989</v>
      </c>
    </row>
  </sheetData>
  <mergeCells count="6">
    <mergeCell ref="A5:R5"/>
    <mergeCell ref="A6:R6"/>
    <mergeCell ref="A8:A9"/>
    <mergeCell ref="B8:P8"/>
    <mergeCell ref="Q8:Q9"/>
    <mergeCell ref="R8:R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showGridLines="0" zoomScaleNormal="100" workbookViewId="0">
      <selection activeCell="P10" sqref="P10"/>
    </sheetView>
  </sheetViews>
  <sheetFormatPr baseColWidth="10" defaultRowHeight="12.75" x14ac:dyDescent="0.2"/>
  <cols>
    <col min="1" max="1" width="12.7109375" customWidth="1"/>
    <col min="2" max="4" width="5.5703125" customWidth="1"/>
    <col min="5" max="5" width="5.42578125" customWidth="1"/>
    <col min="6" max="6" width="8" customWidth="1"/>
    <col min="7" max="7" width="8.140625" customWidth="1"/>
    <col min="8" max="8" width="8.85546875" customWidth="1"/>
    <col min="9" max="9" width="9.28515625" customWidth="1"/>
    <col min="10" max="10" width="10.7109375" customWidth="1"/>
    <col min="11" max="11" width="9.85546875" customWidth="1"/>
    <col min="12" max="12" width="8" customWidth="1"/>
    <col min="13" max="13" width="7.85546875" customWidth="1"/>
    <col min="14" max="14" width="7.140625" bestFit="1" customWidth="1"/>
    <col min="15" max="15" width="8" customWidth="1"/>
    <col min="16" max="16" width="7" customWidth="1"/>
  </cols>
  <sheetData>
    <row r="1" spans="1:18" ht="15" x14ac:dyDescent="0.2">
      <c r="A1" s="15" t="s">
        <v>25</v>
      </c>
      <c r="B1" s="15"/>
      <c r="C1" s="15"/>
      <c r="D1" s="1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8" ht="15" x14ac:dyDescent="0.2">
      <c r="A2" s="15" t="s">
        <v>119</v>
      </c>
      <c r="B2" s="15"/>
      <c r="C2" s="15"/>
      <c r="D2" s="1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ht="15" x14ac:dyDescent="0.2">
      <c r="A3" s="15" t="s">
        <v>123</v>
      </c>
      <c r="B3" s="15"/>
      <c r="C3" s="15"/>
      <c r="D3" s="1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ht="15.75" x14ac:dyDescent="0.25">
      <c r="A5" s="111" t="s">
        <v>78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</row>
    <row r="6" spans="1:18" x14ac:dyDescent="0.2">
      <c r="A6" s="108" t="s">
        <v>128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</row>
    <row r="8" spans="1:18" ht="15" x14ac:dyDescent="0.25">
      <c r="A8" s="117" t="s">
        <v>24</v>
      </c>
      <c r="B8" s="114" t="s">
        <v>80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6"/>
      <c r="Q8" s="109" t="s">
        <v>0</v>
      </c>
      <c r="R8" s="112" t="s">
        <v>34</v>
      </c>
    </row>
    <row r="9" spans="1:18" ht="15" x14ac:dyDescent="0.25">
      <c r="A9" s="118"/>
      <c r="B9" s="73" t="s">
        <v>125</v>
      </c>
      <c r="C9" s="73" t="s">
        <v>126</v>
      </c>
      <c r="D9" s="73" t="s">
        <v>127</v>
      </c>
      <c r="E9" s="74" t="s">
        <v>1</v>
      </c>
      <c r="F9" s="74" t="s">
        <v>2</v>
      </c>
      <c r="G9" s="74" t="s">
        <v>3</v>
      </c>
      <c r="H9" s="74" t="s">
        <v>4</v>
      </c>
      <c r="I9" s="74" t="s">
        <v>5</v>
      </c>
      <c r="J9" s="74" t="s">
        <v>6</v>
      </c>
      <c r="K9" s="74" t="s">
        <v>7</v>
      </c>
      <c r="L9" s="74" t="s">
        <v>8</v>
      </c>
      <c r="M9" s="74" t="s">
        <v>51</v>
      </c>
      <c r="N9" s="74" t="s">
        <v>9</v>
      </c>
      <c r="O9" s="74" t="s">
        <v>10</v>
      </c>
      <c r="P9" s="74" t="s">
        <v>11</v>
      </c>
      <c r="Q9" s="119"/>
      <c r="R9" s="113"/>
    </row>
    <row r="10" spans="1:18" x14ac:dyDescent="0.2">
      <c r="A10" s="21" t="s">
        <v>12</v>
      </c>
      <c r="B10" s="21">
        <v>0</v>
      </c>
      <c r="C10" s="21">
        <v>0</v>
      </c>
      <c r="D10" s="21">
        <v>0</v>
      </c>
      <c r="E10" s="62">
        <v>0.30000000000000004</v>
      </c>
      <c r="F10" s="63">
        <v>0</v>
      </c>
      <c r="G10" s="63">
        <v>10</v>
      </c>
      <c r="H10" s="63">
        <v>1.85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1.01</v>
      </c>
      <c r="P10" s="63">
        <v>0</v>
      </c>
      <c r="Q10" s="63">
        <f>SUM(B10:P10)</f>
        <v>13.16</v>
      </c>
      <c r="R10" s="25">
        <f>+Q10/$Q$22</f>
        <v>2.3079726659333099E-5</v>
      </c>
    </row>
    <row r="11" spans="1:18" x14ac:dyDescent="0.2">
      <c r="A11" s="6" t="s">
        <v>13</v>
      </c>
      <c r="B11" s="6">
        <v>0</v>
      </c>
      <c r="C11" s="6">
        <v>0</v>
      </c>
      <c r="D11" s="6">
        <v>0</v>
      </c>
      <c r="E11" s="64">
        <v>0.18</v>
      </c>
      <c r="F11" s="65">
        <v>30</v>
      </c>
      <c r="G11" s="65">
        <v>21.399999999999995</v>
      </c>
      <c r="H11" s="65">
        <v>0</v>
      </c>
      <c r="I11" s="65">
        <v>0</v>
      </c>
      <c r="J11" s="65">
        <v>2.0099999999999998</v>
      </c>
      <c r="K11" s="65">
        <v>0.43840000000000001</v>
      </c>
      <c r="L11" s="65">
        <v>0</v>
      </c>
      <c r="M11" s="65">
        <v>0</v>
      </c>
      <c r="N11" s="65">
        <v>0</v>
      </c>
      <c r="O11" s="65">
        <v>0</v>
      </c>
      <c r="P11" s="65">
        <v>6.2</v>
      </c>
      <c r="Q11" s="65">
        <f t="shared" ref="Q11:Q21" si="0">SUM(B11:P11)</f>
        <v>60.228400000000001</v>
      </c>
      <c r="R11" s="26">
        <f t="shared" ref="R11:R21" si="1">+Q11/$Q$22</f>
        <v>1.0562728032894967E-4</v>
      </c>
    </row>
    <row r="12" spans="1:18" x14ac:dyDescent="0.2">
      <c r="A12" s="6" t="s">
        <v>14</v>
      </c>
      <c r="B12" s="6">
        <v>0</v>
      </c>
      <c r="C12" s="6">
        <v>0</v>
      </c>
      <c r="D12" s="6">
        <v>0</v>
      </c>
      <c r="E12" s="64">
        <v>14.57</v>
      </c>
      <c r="F12" s="65">
        <v>16.899999999999999</v>
      </c>
      <c r="G12" s="65">
        <v>208.92999999999998</v>
      </c>
      <c r="H12" s="65">
        <v>59.2</v>
      </c>
      <c r="I12" s="65">
        <v>4.9000000000000004</v>
      </c>
      <c r="J12" s="65">
        <v>288.08999999999997</v>
      </c>
      <c r="K12" s="65">
        <v>222.19920000000005</v>
      </c>
      <c r="L12" s="65">
        <v>119.35000000000001</v>
      </c>
      <c r="M12" s="65">
        <v>2.3000000000000003</v>
      </c>
      <c r="N12" s="65">
        <v>0.75000000000000011</v>
      </c>
      <c r="O12" s="65">
        <v>0.56500000000000006</v>
      </c>
      <c r="P12" s="65">
        <v>2.5999999999999996</v>
      </c>
      <c r="Q12" s="65">
        <f t="shared" si="0"/>
        <v>940.35419999999999</v>
      </c>
      <c r="R12" s="26">
        <f t="shared" si="1"/>
        <v>1.6491730926258242E-3</v>
      </c>
    </row>
    <row r="13" spans="1:18" x14ac:dyDescent="0.2">
      <c r="A13" s="6" t="s">
        <v>15</v>
      </c>
      <c r="B13" s="6">
        <v>0</v>
      </c>
      <c r="C13" s="6">
        <v>0</v>
      </c>
      <c r="D13" s="6">
        <v>0</v>
      </c>
      <c r="E13" s="64">
        <v>14.549999999999999</v>
      </c>
      <c r="F13" s="65">
        <v>109.09</v>
      </c>
      <c r="G13" s="65">
        <v>278.65000000000009</v>
      </c>
      <c r="H13" s="65">
        <v>663.04000000000008</v>
      </c>
      <c r="I13" s="65">
        <v>38.31</v>
      </c>
      <c r="J13" s="65">
        <v>18.03</v>
      </c>
      <c r="K13" s="65">
        <v>23.808099999999996</v>
      </c>
      <c r="L13" s="65">
        <v>4.53</v>
      </c>
      <c r="M13" s="65">
        <v>21.65</v>
      </c>
      <c r="N13" s="65">
        <v>0.25</v>
      </c>
      <c r="O13" s="65">
        <v>0.38</v>
      </c>
      <c r="P13" s="65">
        <v>15.429999999999998</v>
      </c>
      <c r="Q13" s="65">
        <f t="shared" si="0"/>
        <v>1187.7181000000003</v>
      </c>
      <c r="R13" s="26">
        <f t="shared" si="1"/>
        <v>2.0829946121840776E-3</v>
      </c>
    </row>
    <row r="14" spans="1:18" x14ac:dyDescent="0.2">
      <c r="A14" s="6" t="s">
        <v>16</v>
      </c>
      <c r="B14" s="6">
        <v>0</v>
      </c>
      <c r="C14" s="6">
        <v>0</v>
      </c>
      <c r="D14" s="6">
        <v>0</v>
      </c>
      <c r="E14" s="64">
        <v>3.0000000000000001E-3</v>
      </c>
      <c r="F14" s="65">
        <v>71.97</v>
      </c>
      <c r="G14" s="65">
        <v>4097.8599999999988</v>
      </c>
      <c r="H14" s="65">
        <v>15402.365</v>
      </c>
      <c r="I14" s="65">
        <v>7396.8330000000014</v>
      </c>
      <c r="J14" s="65">
        <v>234.84139999999996</v>
      </c>
      <c r="K14" s="65">
        <v>323.60980000000006</v>
      </c>
      <c r="L14" s="65">
        <v>140.6414</v>
      </c>
      <c r="M14" s="65">
        <v>17.059999999999999</v>
      </c>
      <c r="N14" s="65">
        <v>4.8899999999999997</v>
      </c>
      <c r="O14" s="65">
        <v>5.25</v>
      </c>
      <c r="P14" s="65">
        <v>2.7397</v>
      </c>
      <c r="Q14" s="65">
        <f t="shared" si="0"/>
        <v>27698.063299999998</v>
      </c>
      <c r="R14" s="26">
        <f t="shared" si="1"/>
        <v>4.8576271273321092E-2</v>
      </c>
    </row>
    <row r="15" spans="1:18" x14ac:dyDescent="0.2">
      <c r="A15" s="6" t="s">
        <v>17</v>
      </c>
      <c r="B15" s="6">
        <v>0</v>
      </c>
      <c r="C15" s="6">
        <v>0</v>
      </c>
      <c r="D15" s="6">
        <v>0</v>
      </c>
      <c r="E15" s="64">
        <v>1.6</v>
      </c>
      <c r="F15" s="65">
        <v>165.56</v>
      </c>
      <c r="G15" s="65">
        <v>8141.9200000000019</v>
      </c>
      <c r="H15" s="65">
        <v>5010.5400000000018</v>
      </c>
      <c r="I15" s="65">
        <v>13565.660000000005</v>
      </c>
      <c r="J15" s="65">
        <v>7017.0591000000013</v>
      </c>
      <c r="K15" s="65">
        <v>878.93619999999976</v>
      </c>
      <c r="L15" s="65">
        <v>91.539999999999992</v>
      </c>
      <c r="M15" s="65">
        <v>1.2</v>
      </c>
      <c r="N15" s="65">
        <v>4.6300000000000008</v>
      </c>
      <c r="O15" s="65">
        <v>0.33350000000000002</v>
      </c>
      <c r="P15" s="65">
        <v>32.93</v>
      </c>
      <c r="Q15" s="65">
        <f>SUM(B15:P15)</f>
        <v>34911.908799999997</v>
      </c>
      <c r="R15" s="26">
        <f t="shared" si="1"/>
        <v>6.1227759290240553E-2</v>
      </c>
    </row>
    <row r="16" spans="1:18" x14ac:dyDescent="0.2">
      <c r="A16" s="6" t="s">
        <v>18</v>
      </c>
      <c r="B16" s="6">
        <v>0.5</v>
      </c>
      <c r="C16" s="6">
        <v>0</v>
      </c>
      <c r="D16" s="6">
        <v>0</v>
      </c>
      <c r="E16" s="64">
        <v>0.03</v>
      </c>
      <c r="F16" s="65">
        <v>3165.72</v>
      </c>
      <c r="G16" s="65">
        <v>12272.490000000003</v>
      </c>
      <c r="H16" s="65">
        <v>31415.119999999995</v>
      </c>
      <c r="I16" s="65">
        <v>83063.270000000019</v>
      </c>
      <c r="J16" s="65">
        <v>241211.5637</v>
      </c>
      <c r="K16" s="65">
        <v>114822.52679999985</v>
      </c>
      <c r="L16" s="65">
        <v>7226.8250000000071</v>
      </c>
      <c r="M16" s="65">
        <v>14.089999999999996</v>
      </c>
      <c r="N16" s="65">
        <v>21.000000000000004</v>
      </c>
      <c r="O16" s="65">
        <v>0</v>
      </c>
      <c r="P16" s="65">
        <v>0.55000000000000004</v>
      </c>
      <c r="Q16" s="65">
        <f t="shared" si="0"/>
        <v>493213.68549999985</v>
      </c>
      <c r="R16" s="26">
        <f t="shared" si="1"/>
        <v>0.86498761747585684</v>
      </c>
    </row>
    <row r="17" spans="1:18" x14ac:dyDescent="0.2">
      <c r="A17" s="6" t="s">
        <v>19</v>
      </c>
      <c r="B17" s="6">
        <v>0</v>
      </c>
      <c r="C17" s="6">
        <v>0</v>
      </c>
      <c r="D17" s="6">
        <v>0</v>
      </c>
      <c r="E17" s="64">
        <v>0</v>
      </c>
      <c r="F17" s="65">
        <v>16.729999999999997</v>
      </c>
      <c r="G17" s="65">
        <v>982.09999999999991</v>
      </c>
      <c r="H17" s="65">
        <v>513.09999999999991</v>
      </c>
      <c r="I17" s="65">
        <v>443.23099999999999</v>
      </c>
      <c r="J17" s="65">
        <v>3077.15</v>
      </c>
      <c r="K17" s="65">
        <v>2336.4694</v>
      </c>
      <c r="L17" s="65">
        <v>459.49000000000012</v>
      </c>
      <c r="M17" s="65">
        <v>68.169999999999987</v>
      </c>
      <c r="N17" s="65">
        <v>56.501000000000005</v>
      </c>
      <c r="O17" s="65">
        <v>0</v>
      </c>
      <c r="P17" s="65">
        <v>1.5345</v>
      </c>
      <c r="Q17" s="65">
        <f t="shared" si="0"/>
        <v>7954.4758999999995</v>
      </c>
      <c r="R17" s="26">
        <f t="shared" si="1"/>
        <v>1.3950389778894576E-2</v>
      </c>
    </row>
    <row r="18" spans="1:18" x14ac:dyDescent="0.2">
      <c r="A18" s="6" t="s">
        <v>20</v>
      </c>
      <c r="B18" s="6">
        <v>0</v>
      </c>
      <c r="C18" s="6">
        <v>0</v>
      </c>
      <c r="D18" s="6">
        <v>0</v>
      </c>
      <c r="E18" s="64">
        <v>1.8025</v>
      </c>
      <c r="F18" s="65">
        <v>19.82</v>
      </c>
      <c r="G18" s="65">
        <v>948.19999999999993</v>
      </c>
      <c r="H18" s="65">
        <v>81.269999999999982</v>
      </c>
      <c r="I18" s="65">
        <v>973.62999999999977</v>
      </c>
      <c r="J18" s="65">
        <v>567.04</v>
      </c>
      <c r="K18" s="65">
        <v>618.11099999999954</v>
      </c>
      <c r="L18" s="65">
        <v>274.35500000000013</v>
      </c>
      <c r="M18" s="65">
        <v>2</v>
      </c>
      <c r="N18" s="65">
        <v>5.71</v>
      </c>
      <c r="O18" s="65">
        <v>0</v>
      </c>
      <c r="P18" s="65">
        <v>0</v>
      </c>
      <c r="Q18" s="65">
        <f t="shared" si="0"/>
        <v>3491.9384999999988</v>
      </c>
      <c r="R18" s="26">
        <f t="shared" si="1"/>
        <v>6.1240870889970817E-3</v>
      </c>
    </row>
    <row r="19" spans="1:18" x14ac:dyDescent="0.2">
      <c r="A19" s="6" t="s">
        <v>21</v>
      </c>
      <c r="B19" s="6">
        <v>0</v>
      </c>
      <c r="C19" s="6">
        <v>0</v>
      </c>
      <c r="D19" s="6">
        <v>0</v>
      </c>
      <c r="E19" s="64">
        <v>9.1999999999999993</v>
      </c>
      <c r="F19" s="65">
        <v>44.04</v>
      </c>
      <c r="G19" s="65">
        <v>103.20999999999998</v>
      </c>
      <c r="H19" s="65">
        <v>77.13000000000001</v>
      </c>
      <c r="I19" s="65">
        <v>41.1</v>
      </c>
      <c r="J19" s="65">
        <v>115.02</v>
      </c>
      <c r="K19" s="65">
        <v>182.34250000000003</v>
      </c>
      <c r="L19" s="65">
        <v>44.250000000000014</v>
      </c>
      <c r="M19" s="65">
        <v>0.83000000000000007</v>
      </c>
      <c r="N19" s="65">
        <v>0.77</v>
      </c>
      <c r="O19" s="65">
        <v>0</v>
      </c>
      <c r="P19" s="65">
        <v>0.01</v>
      </c>
      <c r="Q19" s="65">
        <f t="shared" si="0"/>
        <v>617.90250000000003</v>
      </c>
      <c r="R19" s="26">
        <f t="shared" si="1"/>
        <v>1.0836641946898608E-3</v>
      </c>
    </row>
    <row r="20" spans="1:18" x14ac:dyDescent="0.2">
      <c r="A20" s="6" t="s">
        <v>22</v>
      </c>
      <c r="B20" s="6">
        <v>0</v>
      </c>
      <c r="C20" s="6">
        <v>0</v>
      </c>
      <c r="D20" s="6">
        <v>0</v>
      </c>
      <c r="E20" s="64">
        <v>0</v>
      </c>
      <c r="F20" s="65">
        <v>0</v>
      </c>
      <c r="G20" s="65">
        <v>40.370000000000005</v>
      </c>
      <c r="H20" s="65">
        <v>12.1</v>
      </c>
      <c r="I20" s="65">
        <v>4</v>
      </c>
      <c r="J20" s="65">
        <v>20.3</v>
      </c>
      <c r="K20" s="65">
        <v>0.26900000000000002</v>
      </c>
      <c r="L20" s="65">
        <v>0.5</v>
      </c>
      <c r="M20" s="65">
        <v>0</v>
      </c>
      <c r="N20" s="65">
        <v>0</v>
      </c>
      <c r="O20" s="65">
        <v>0</v>
      </c>
      <c r="P20" s="65">
        <v>0</v>
      </c>
      <c r="Q20" s="65">
        <f t="shared" si="0"/>
        <v>77.539000000000016</v>
      </c>
      <c r="R20" s="26">
        <f t="shared" si="1"/>
        <v>1.3598624053480466E-4</v>
      </c>
    </row>
    <row r="21" spans="1:18" x14ac:dyDescent="0.2">
      <c r="A21" s="27" t="s">
        <v>23</v>
      </c>
      <c r="B21" s="27">
        <v>0</v>
      </c>
      <c r="C21" s="27">
        <v>0</v>
      </c>
      <c r="D21" s="27">
        <v>0</v>
      </c>
      <c r="E21" s="66">
        <v>0</v>
      </c>
      <c r="F21" s="66">
        <v>0</v>
      </c>
      <c r="G21" s="66">
        <v>13.01</v>
      </c>
      <c r="H21" s="66">
        <v>0.01</v>
      </c>
      <c r="I21" s="66">
        <v>12</v>
      </c>
      <c r="J21" s="66">
        <v>5</v>
      </c>
      <c r="K21" s="66">
        <v>0.4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8">
        <f t="shared" si="0"/>
        <v>30.419999999999998</v>
      </c>
      <c r="R21" s="31">
        <f t="shared" si="1"/>
        <v>5.3349945666938657E-5</v>
      </c>
    </row>
    <row r="22" spans="1:18" ht="15" x14ac:dyDescent="0.25">
      <c r="A22" s="50" t="s">
        <v>0</v>
      </c>
      <c r="B22" s="67">
        <f>SUM(B10:B21)</f>
        <v>0.5</v>
      </c>
      <c r="C22" s="67">
        <f>SUM(C10:C21)</f>
        <v>0</v>
      </c>
      <c r="D22" s="67">
        <f>SUM(D10:D21)</f>
        <v>0</v>
      </c>
      <c r="E22" s="67">
        <f>SUM(E10:E21)</f>
        <v>42.235500000000002</v>
      </c>
      <c r="F22" s="67">
        <f t="shared" ref="F22:O22" si="2">SUM(F10:F21)</f>
        <v>3639.83</v>
      </c>
      <c r="G22" s="67">
        <f t="shared" si="2"/>
        <v>27118.14</v>
      </c>
      <c r="H22" s="67">
        <f t="shared" si="2"/>
        <v>53235.724999999991</v>
      </c>
      <c r="I22" s="67">
        <f t="shared" si="2"/>
        <v>105542.93400000004</v>
      </c>
      <c r="J22" s="67">
        <f t="shared" si="2"/>
        <v>252556.10419999997</v>
      </c>
      <c r="K22" s="67">
        <f t="shared" si="2"/>
        <v>119409.11039999984</v>
      </c>
      <c r="L22" s="67">
        <f t="shared" si="2"/>
        <v>8361.481400000006</v>
      </c>
      <c r="M22" s="67">
        <f>SUM(M10:M21)</f>
        <v>127.29999999999998</v>
      </c>
      <c r="N22" s="67">
        <f t="shared" si="2"/>
        <v>94.501000000000005</v>
      </c>
      <c r="O22" s="67">
        <f t="shared" si="2"/>
        <v>7.5385</v>
      </c>
      <c r="P22" s="67">
        <f>SUM(P10:P21)</f>
        <v>61.994199999999992</v>
      </c>
      <c r="Q22" s="67">
        <f>SUM(Q10:Q21)</f>
        <v>570197.39419999986</v>
      </c>
      <c r="R22" s="52">
        <f>SUM(R10:R21)</f>
        <v>0.99999999999999989</v>
      </c>
    </row>
  </sheetData>
  <mergeCells count="6">
    <mergeCell ref="A5:R5"/>
    <mergeCell ref="A6:R6"/>
    <mergeCell ref="A8:A9"/>
    <mergeCell ref="Q8:Q9"/>
    <mergeCell ref="R8:R9"/>
    <mergeCell ref="B8:P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Histórico</vt:lpstr>
      <vt:lpstr>Histórico por Región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1985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ctr2015;H. Haltenhoff D.</dc:creator>
  <cp:lastModifiedBy>Claudia Tobar</cp:lastModifiedBy>
  <cp:lastPrinted>2012-10-12T15:09:38Z</cp:lastPrinted>
  <dcterms:created xsi:type="dcterms:W3CDTF">2008-01-23T19:00:01Z</dcterms:created>
  <dcterms:modified xsi:type="dcterms:W3CDTF">2023-11-27T11:24:02Z</dcterms:modified>
</cp:coreProperties>
</file>