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trlProps/ctrlProps3.xml" ContentType="application/vnd.ms-excel.controlproperties+xml"/>
  <Override PartName="/xl/ctrlProps/ctrlProps4.xml" ContentType="application/vnd.ms-excel.controlproperties+xml"/>
  <Override PartName="/xl/ctrlProps/ctrlProps10.xml" ContentType="application/vnd.ms-excel.controlproperties+xml"/>
  <Override PartName="/xl/ctrlProps/ctrlProps5.xml" ContentType="application/vnd.ms-excel.controlproperties+xml"/>
  <Override PartName="/xl/ctrlProps/ctrlProps11.xml" ContentType="application/vnd.ms-excel.controlproperties+xml"/>
  <Override PartName="/xl/ctrlProps/ctrlProps9.xml" ContentType="application/vnd.ms-excel.controlproperties+xml"/>
  <Override PartName="/xl/ctrlProps/ctrlProps12.xml" ContentType="application/vnd.ms-excel.controlproperties+xml"/>
  <Override PartName="/xl/ctrlProps/ctrlProps13.xml" ContentType="application/vnd.ms-excel.control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2.vml" ContentType="application/vnd.openxmlformats-officedocument.vmlDrawing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Dados Historicos" sheetId="1" state="hidden" r:id="rId2"/>
    <sheet name="INPUTS" sheetId="2" state="visible" r:id="rId3"/>
    <sheet name="PAINEL" sheetId="3" state="visible" r:id="rId4"/>
    <sheet name="Desafio do 1 centavo" sheetId="4" state="visible" r:id="rId5"/>
    <sheet name="BANCO DE DADOS" sheetId="5" state="hidden" r:id="rId6"/>
    <sheet name="ANEXO DE APOIO" sheetId="6" state="hidden" r:id="rId7"/>
  </sheets>
  <externalReferences>
    <externalReference r:id="rId8"/>
    <externalReference r:id="rId9"/>
  </externalReferences>
  <definedNames>
    <definedName function="false" hidden="false" name="aloc_1994" vbProcedure="false">'[1]Otimização 1994'!$C$5:$C$8</definedName>
    <definedName function="false" hidden="false" name="aloc_1999" vbProcedure="false">'[1]Otimização 1999'!$C$5:$C$9</definedName>
    <definedName function="false" hidden="false" name="Aloc_2006" vbProcedure="false">'[1]Otimização 2006'!$C$5:$C$16</definedName>
    <definedName function="false" hidden="false" name="Aloc_2008" vbProcedure="false">'[1]Otimização 2008'!$C$5:$C$21</definedName>
    <definedName function="false" hidden="false" name="Aportes" vbProcedure="false">'BANCO DE DADOS'!$AF$27</definedName>
    <definedName function="false" hidden="false" name="Capital_Inicial" vbProcedure="false">'BANCO DE DADOS'!$AD$26</definedName>
    <definedName function="false" hidden="false" name="Crescimento_Salário" vbProcedure="false">'BANCO DE DADOS'!$AF$35</definedName>
    <definedName function="false" hidden="false" name="Data_Anual" vbProcedure="false">'BANCO DE DADOS'!$X$5:OFFSET('BANCO DE DADOS'!$X$5,'BANCO DE DADOS'!$AC$6,0)</definedName>
    <definedName function="false" hidden="false" name="Data_Anual_2" vbProcedure="false">#REF!:OFFSET(#REF!,#REF!,0)</definedName>
    <definedName function="false" hidden="false" name="Data_Anual_3" vbProcedure="false">#REF!:OFFSET(#REF!,#REF!,0)</definedName>
    <definedName function="false" hidden="false" name="Data_Mensal" vbProcedure="false">'BANCO DE DADOS'!$U$5:OFFSET('BANCO DE DADOS'!$U$5,'BANCO DE DADOS'!$AC$4,0)</definedName>
    <definedName function="false" hidden="false" name="Inflação" vbProcedure="false">'BANCO DE DADOS'!$AF$30</definedName>
    <definedName function="false" hidden="false" name="Mês_Atual" vbProcedure="false">'BANCO DE DADOS'!$AF$4</definedName>
    <definedName function="false" hidden="false" name="Patrimônio_Anual" vbProcedure="false">'BANCO DE DADOS'!$V$5:OFFSET('BANCO DE DADOS'!$V$5,'BANCO DE DADOS'!$AC$6,0)</definedName>
    <definedName function="false" hidden="false" name="Patrimônio_Anual_2" vbProcedure="false">#REF!:OFFSET(#REF!,#REF!,0)</definedName>
    <definedName function="false" hidden="false" name="Patrimônio_Anual_3" vbProcedure="false">#REF!:OFFSET(#REF!,#REF!,0)</definedName>
    <definedName function="false" hidden="false" name="Período" vbProcedure="false">'BANCO DE DADOS'!$AF$29</definedName>
    <definedName function="false" hidden="false" name="RentM" vbProcedure="false">IFERROR((INDEX(#REF!,MATCH(#REF!,#REF!,0),MATCH(#REF!,#REF!,0))+INDEX(#REF!,MATCH(#REF!,#REF!,0),MATCH(#REF!,#REF!,0)))/INDEX(#REF!,MATCH(#REF!,#REF!,0)-1,MATCH(#REF!,#REF!,0))-1,"-")</definedName>
    <definedName function="false" hidden="false" name="Retorno_1994" vbProcedure="false">'[1]Otimização 1994'!$D$9</definedName>
    <definedName function="false" hidden="false" name="Retorno_1999" vbProcedure="false">'[1]Otimização 1999'!$D$10</definedName>
    <definedName function="false" hidden="false" name="Retorno_2006" vbProcedure="false">'[1]Otimização 2006'!$H$17</definedName>
    <definedName function="false" hidden="false" name="Retorno_2008" vbProcedure="false">'[1]Otimização 2008'!$H$22</definedName>
    <definedName function="false" hidden="false" name="Retorno_CDI" vbProcedure="false">#REF!</definedName>
    <definedName function="false" hidden="false" name="Retorno_CSHG" vbProcedure="false">#REF!</definedName>
    <definedName function="false" hidden="false" name="Retorno_Eagle" vbProcedure="false">#REF!</definedName>
    <definedName function="false" hidden="false" name="Retorno_Gap" vbProcedure="false">#REF!</definedName>
    <definedName function="false" hidden="false" name="Retorno_Gavea" vbProcedure="false">#REF!</definedName>
    <definedName function="false" hidden="false" name="Risco_1994" vbProcedure="false">'[1]Otimização 1994'!$E$9</definedName>
    <definedName function="false" hidden="false" name="Risco_1999" vbProcedure="false">'[1]Otimização 1999'!$E$10</definedName>
    <definedName function="false" hidden="false" name="Risco_2006" vbProcedure="false">'[1]Otimização 2006'!$I$17</definedName>
    <definedName function="false" hidden="false" name="Risco_2008" vbProcedure="false">'[1]Otimização 2008'!$I$22</definedName>
    <definedName function="false" hidden="false" name="Risco_CDI" vbProcedure="false">#REF!</definedName>
    <definedName function="false" hidden="false" name="Risco_CSHG" vbProcedure="false">#REF!</definedName>
    <definedName function="false" hidden="false" name="Risco_Eagle" vbProcedure="false">#REF!</definedName>
    <definedName function="false" hidden="false" name="Risco_Gap" vbProcedure="false">#REF!</definedName>
    <definedName function="false" hidden="false" name="Risco_Gavea" vbProcedure="false">#REF!</definedName>
    <definedName function="false" hidden="false" name="Taxa" vbProcedure="false">'BANCO DE DADOS'!$AF$28</definedName>
    <definedName function="false" hidden="false" name="Valor_Presente" vbProcedure="false">'BANCO DE DADOS'!$R$5:OFFSET('BANCO DE DADOS'!$R$5,'BANCO DE DADOS'!$AC$4,0)</definedName>
    <definedName function="false" hidden="false" name="Valor_Total" vbProcedure="false">[2]Calc!$Q$5:OFFSET([2]Calc!$Q$5,[2]Calc!$AC$4,0)</definedName>
    <definedName function="false" hidden="false" localSheetId="4" name="Mês_Atual_2" vbProcedure="false">'BANCO DE DADOS'!$AF$4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<sst xmlns="http://schemas.openxmlformats.org/spreadsheetml/2006/main" count="257" uniqueCount="185">
  <si>
    <t xml:space="preserve">Dados Históricos</t>
  </si>
  <si>
    <t xml:space="preserve">Retornos Mensais Históricos a partir do plano Real, em julho/1994</t>
  </si>
  <si>
    <t xml:space="preserve">Atualização &gt;</t>
  </si>
  <si>
    <t xml:space="preserve">link</t>
  </si>
  <si>
    <t xml:space="preserve">DATA</t>
  </si>
  <si>
    <t xml:space="preserve">IPCA</t>
  </si>
  <si>
    <t xml:space="preserve">IGPM</t>
  </si>
  <si>
    <t xml:space="preserve">Poupança</t>
  </si>
  <si>
    <t xml:space="preserve">CDI</t>
  </si>
  <si>
    <t xml:space="preserve">IRF-M</t>
  </si>
  <si>
    <t xml:space="preserve">IRF-M 1</t>
  </si>
  <si>
    <t xml:space="preserve">IRF-M 1+</t>
  </si>
  <si>
    <t xml:space="preserve">IMA-S</t>
  </si>
  <si>
    <t xml:space="preserve">IMA-C</t>
  </si>
  <si>
    <t xml:space="preserve">IMA-C 5</t>
  </si>
  <si>
    <t xml:space="preserve"> IMA-C 5+</t>
  </si>
  <si>
    <t xml:space="preserve">IMA-B</t>
  </si>
  <si>
    <t xml:space="preserve">IMA-B 5</t>
  </si>
  <si>
    <t xml:space="preserve">IMA-B 5+</t>
  </si>
  <si>
    <t xml:space="preserve">IMA - Geral</t>
  </si>
  <si>
    <t xml:space="preserve">IMA-Geral ex-C</t>
  </si>
  <si>
    <t xml:space="preserve">DÓLAR</t>
  </si>
  <si>
    <t xml:space="preserve">EURO</t>
  </si>
  <si>
    <t xml:space="preserve">OURO</t>
  </si>
  <si>
    <t xml:space="preserve">IBOV</t>
  </si>
  <si>
    <t xml:space="preserve">SMLL</t>
  </si>
  <si>
    <t xml:space="preserve">Plano do Milhão</t>
  </si>
  <si>
    <t xml:space="preserve">Aportes</t>
  </si>
  <si>
    <t xml:space="preserve">Taxa da Aplicação</t>
  </si>
  <si>
    <t xml:space="preserve">Período de Aplicação</t>
  </si>
  <si>
    <t xml:space="preserve">Inflação</t>
  </si>
  <si>
    <t xml:space="preserve">Distribuição % Aportes e % Juros no Patrimônio</t>
  </si>
  <si>
    <t xml:space="preserve">***Aportes têm maior imporância no início do que no final</t>
  </si>
  <si>
    <t xml:space="preserve">Ano</t>
  </si>
  <si>
    <t xml:space="preserve">% Aportes</t>
  </si>
  <si>
    <r>
      <rPr>
        <b val="true"/>
        <sz val="12"/>
        <color rgb="FF77933C"/>
        <rFont val="Arial"/>
        <family val="2"/>
        <charset val="1"/>
      </rPr>
      <t xml:space="preserve">% Aportes</t>
    </r>
    <r>
      <rPr>
        <b val="true"/>
        <sz val="12"/>
        <color rgb="FF333300"/>
        <rFont val="Arial"/>
        <family val="2"/>
        <charset val="1"/>
      </rPr>
      <t xml:space="preserve"> </t>
    </r>
    <r>
      <rPr>
        <b val="true"/>
        <sz val="12"/>
        <rFont val="Arial"/>
        <family val="2"/>
        <charset val="1"/>
      </rPr>
      <t xml:space="preserve">|</t>
    </r>
    <r>
      <rPr>
        <b val="true"/>
        <sz val="12"/>
        <color rgb="FF333300"/>
        <rFont val="Arial"/>
        <family val="2"/>
        <charset val="1"/>
      </rPr>
      <t xml:space="preserve"> </t>
    </r>
    <r>
      <rPr>
        <b val="true"/>
        <sz val="12"/>
        <color rgb="FFE46C0A"/>
        <rFont val="Arial"/>
        <family val="2"/>
        <charset val="1"/>
      </rPr>
      <t xml:space="preserve">Juros %</t>
    </r>
  </si>
  <si>
    <t xml:space="preserve">Juros %</t>
  </si>
  <si>
    <t xml:space="preserve">Alcançará R$ 1 Milhão em:</t>
  </si>
  <si>
    <t xml:space="preserve">Capital Inicial + Aportes:</t>
  </si>
  <si>
    <t xml:space="preserve">% de capital próprio sobre o total</t>
  </si>
  <si>
    <t xml:space="preserve">Valor ganho em Juros:</t>
  </si>
  <si>
    <t xml:space="preserve">% de juros sobre o total</t>
  </si>
  <si>
    <t xml:space="preserve">Evolução do Patrimônio</t>
  </si>
  <si>
    <t xml:space="preserve">Evolução do Patrimônio de 5 em 5 anos</t>
  </si>
  <si>
    <t xml:space="preserve">***Valores tomam a forma de uma exponencial ao longo do tempo</t>
  </si>
  <si>
    <t xml:space="preserve">Patrimônio</t>
  </si>
  <si>
    <t xml:space="preserve">k = Mil  |  1.000 k = 1 milhão</t>
  </si>
  <si>
    <t xml:space="preserve">DESAFIO DO R$ 0,01</t>
  </si>
  <si>
    <t xml:space="preserve">Você prefere 1 milhão de reais hoje, ou ter 1 centavo dobrando a cada dia?</t>
  </si>
  <si>
    <t xml:space="preserve">Dias</t>
  </si>
  <si>
    <t xml:space="preserve">Acumulado</t>
  </si>
  <si>
    <t xml:space="preserve">começo</t>
  </si>
  <si>
    <t xml:space="preserve">inflação?</t>
  </si>
  <si>
    <t xml:space="preserve">Planejamento Financeiro</t>
  </si>
  <si>
    <t xml:space="preserve">Este mês</t>
  </si>
  <si>
    <t xml:space="preserve">Sim</t>
  </si>
  <si>
    <t xml:space="preserve">Auxiliar - Valores no final do planejamento</t>
  </si>
  <si>
    <t xml:space="preserve">Mês</t>
  </si>
  <si>
    <t xml:space="preserve">Depósito</t>
  </si>
  <si>
    <t xml:space="preserve">A %</t>
  </si>
  <si>
    <t xml:space="preserve">Juros</t>
  </si>
  <si>
    <t xml:space="preserve">J %</t>
  </si>
  <si>
    <t xml:space="preserve">Juros R</t>
  </si>
  <si>
    <t xml:space="preserve">Acumulado R</t>
  </si>
  <si>
    <t xml:space="preserve">JR %</t>
  </si>
  <si>
    <t xml:space="preserve">I %</t>
  </si>
  <si>
    <t xml:space="preserve">Valor Total</t>
  </si>
  <si>
    <t xml:space="preserve">Valor Presente</t>
  </si>
  <si>
    <t xml:space="preserve">Gráfico Patrimônio</t>
  </si>
  <si>
    <t xml:space="preserve">Meses</t>
  </si>
  <si>
    <t xml:space="preserve">Offset Mês</t>
  </si>
  <si>
    <t xml:space="preserve">Mês Atual</t>
  </si>
  <si>
    <t xml:space="preserve">Offset ano</t>
  </si>
  <si>
    <t xml:space="preserve">Auxiliar - Variáveis</t>
  </si>
  <si>
    <t xml:space="preserve">i</t>
  </si>
  <si>
    <t xml:space="preserve">Patrimônio Real</t>
  </si>
  <si>
    <t xml:space="preserve">Anual</t>
  </si>
  <si>
    <t xml:space="preserve">Juros Acumulados Nominal</t>
  </si>
  <si>
    <t xml:space="preserve">Patrimônio Nominal</t>
  </si>
  <si>
    <t xml:space="preserve">n</t>
  </si>
  <si>
    <t xml:space="preserve">Juros Acumulados Real</t>
  </si>
  <si>
    <t xml:space="preserve">Com Crescimento Salárial</t>
  </si>
  <si>
    <t xml:space="preserve">Anos</t>
  </si>
  <si>
    <t xml:space="preserve">Juros Efetivos</t>
  </si>
  <si>
    <t xml:space="preserve">Sem Crescimento Salárial</t>
  </si>
  <si>
    <t xml:space="preserve">pmt</t>
  </si>
  <si>
    <t xml:space="preserve">Capital Inicial + Aportes</t>
  </si>
  <si>
    <t xml:space="preserve">Com IR</t>
  </si>
  <si>
    <t xml:space="preserve">Mensal</t>
  </si>
  <si>
    <t xml:space="preserve">Valor Nominal</t>
  </si>
  <si>
    <t xml:space="preserve">Sem IR</t>
  </si>
  <si>
    <t xml:space="preserve">p </t>
  </si>
  <si>
    <t xml:space="preserve">Todas Variáveis</t>
  </si>
  <si>
    <t xml:space="preserve">Patrimônio Efetivo</t>
  </si>
  <si>
    <t xml:space="preserve">Auxiliar - Dados para Auxiliar 5 em 5 anos</t>
  </si>
  <si>
    <t xml:space="preserve">Match</t>
  </si>
  <si>
    <t xml:space="preserve">Valor</t>
  </si>
  <si>
    <t xml:space="preserve">% A</t>
  </si>
  <si>
    <t xml:space="preserve">% J</t>
  </si>
  <si>
    <t xml:space="preserve">aportes pela inflação</t>
  </si>
  <si>
    <t xml:space="preserve">Retorno Esperado/Inflação</t>
  </si>
  <si>
    <t xml:space="preserve">Auxiliar - Quando irá alcançar?</t>
  </si>
  <si>
    <t xml:space="preserve">1 Milhão em</t>
  </si>
  <si>
    <t xml:space="preserve">%J = %A</t>
  </si>
  <si>
    <t xml:space="preserve">IR</t>
  </si>
  <si>
    <t xml:space="preserve">J = A</t>
  </si>
  <si>
    <t xml:space="preserve">Auxiliar - Dados Principais de Análise</t>
  </si>
  <si>
    <t xml:space="preserve">Primeiro Aporte</t>
  </si>
  <si>
    <t xml:space="preserve">Aportes (mensal)</t>
  </si>
  <si>
    <t xml:space="preserve">Retorno Nominal Esperado (ao ano)</t>
  </si>
  <si>
    <t xml:space="preserve">Período de Aplicação (em anos)</t>
  </si>
  <si>
    <t xml:space="preserve">Começar planejamento</t>
  </si>
  <si>
    <t xml:space="preserve">Este Mês</t>
  </si>
  <si>
    <t xml:space="preserve">Corrigir Patrimônio pela inflação?</t>
  </si>
  <si>
    <t xml:space="preserve">Corrigir Aportes pela inflação?</t>
  </si>
  <si>
    <t xml:space="preserve">Taxa de crescimento dos aportes (ao ano)</t>
  </si>
  <si>
    <t xml:space="preserve">Crescimento Salário</t>
  </si>
  <si>
    <t xml:space="preserve">Incluir Imposto de Renda?</t>
  </si>
  <si>
    <t xml:space="preserve">Auxiliar - Dados de 5 em 5 anos</t>
  </si>
  <si>
    <t xml:space="preserve">Auxiliar</t>
  </si>
  <si>
    <t xml:space="preserve">Referências para name manager e gráficos</t>
  </si>
  <si>
    <t xml:space="preserve">Name Manager</t>
  </si>
  <si>
    <t xml:space="preserve">Check Box</t>
  </si>
  <si>
    <t xml:space="preserve">Valor_Total</t>
  </si>
  <si>
    <t xml:space="preserve"> =Calc!$Q$5:OFFSET(Calc!$Q$5;Calc!$AB$5;0)</t>
  </si>
  <si>
    <t xml:space="preserve">Quanto você possui hoje que será destinado para aplicações?</t>
  </si>
  <si>
    <t xml:space="preserve">Valor_Presente</t>
  </si>
  <si>
    <t xml:space="preserve"> =Calc!$R$5:OFFSET(Calc!$R$5;Calc!$AB$5;0)</t>
  </si>
  <si>
    <t xml:space="preserve">Quanto você consegue juntar para adicionar ao seu planejamento?</t>
  </si>
  <si>
    <t xml:space="preserve">Data_Mensal</t>
  </si>
  <si>
    <t xml:space="preserve"> =Calc!$U$5:OFFSET(Calc!$U$5;Calc!$AC$4;0)</t>
  </si>
  <si>
    <t xml:space="preserve">Rentabilidade esperada através da alocação da carteira previamente definida</t>
  </si>
  <si>
    <t xml:space="preserve">Data_Anual</t>
  </si>
  <si>
    <t xml:space="preserve"> =Calc!$X$5:OFFSET(Calc!$X$5;Calc!$AC$6;0)</t>
  </si>
  <si>
    <t xml:space="preserve">Defina o tempo de aplicação de seus investimentos. Prazo máximo = 50 anos.</t>
  </si>
  <si>
    <t xml:space="preserve">Patrimônio_Anual</t>
  </si>
  <si>
    <t xml:space="preserve"> =Calc!$V$5:OFFSET(Calc!$V$5;Calc!$AC$6;0)</t>
  </si>
  <si>
    <t xml:space="preserve">Estime a inflação para a simulação - Meta do Banco Central = 4,5% a.a.</t>
  </si>
  <si>
    <t xml:space="preserve">Data_Anual_2</t>
  </si>
  <si>
    <t xml:space="preserve"> ='Calc (2)'!$X$5:OFFSET('Calc (2)'!$X$5;'Calc (2)'!$AC$6;0)</t>
  </si>
  <si>
    <t xml:space="preserve">Defina se começará suas aplicações neste mês ou somente no próximo.</t>
  </si>
  <si>
    <t xml:space="preserve">Patrimônio_Anual_2</t>
  </si>
  <si>
    <t xml:space="preserve"> ='Calc (2)'!$V$5:OFFSET('Calc (2)'!$V$5;'Calc (2)'!$AC$6;0)</t>
  </si>
  <si>
    <t xml:space="preserve">Inclua o efeito da inflação nos seu planejamento - Adequado para resultados reais</t>
  </si>
  <si>
    <t xml:space="preserve">Data_Anual_3</t>
  </si>
  <si>
    <t xml:space="preserve"> ='Calc (3)'!$X$5:OFFSET('Calc (3)'!$X$5;'Calc (3)'!$AC$6;0)</t>
  </si>
  <si>
    <t xml:space="preserve">Faça com que seus aportes crescam na mesma medida da inflação esperada</t>
  </si>
  <si>
    <t xml:space="preserve">Patrimônio_Anual_3</t>
  </si>
  <si>
    <t xml:space="preserve"> ='Calc (3)'!$v$5:OFFSET('Calc (3)'!$v$5;'Calc (3)'!$AC$6;0)</t>
  </si>
  <si>
    <r>
      <rPr>
        <sz val="11"/>
        <color rgb="FFBFBFBF"/>
        <rFont val="Calibri"/>
        <family val="2"/>
        <charset val="1"/>
      </rPr>
      <t xml:space="preserve">Taxa de crescimento </t>
    </r>
    <r>
      <rPr>
        <u val="single"/>
        <sz val="11"/>
        <color rgb="FF969696"/>
        <rFont val="Calibri"/>
        <family val="2"/>
        <charset val="1"/>
      </rPr>
      <t xml:space="preserve">anual</t>
    </r>
    <r>
      <rPr>
        <sz val="11"/>
        <color rgb="FF969696"/>
        <rFont val="Calibri"/>
        <family val="2"/>
        <charset val="1"/>
      </rPr>
      <t xml:space="preserve"> dos aportes para seguir crescimento salarial. Padrão = 5%</t>
    </r>
  </si>
  <si>
    <t xml:space="preserve">Considere o IR como custo de transação. 15% é adequado para o longo prazo</t>
  </si>
  <si>
    <t xml:space="preserve">Dados Gráfico</t>
  </si>
  <si>
    <t xml:space="preserve"> ='HC Investimentos - Planejador Financeiro.xlsx'!Total</t>
  </si>
  <si>
    <t xml:space="preserve"> ='HC Investimentos - Planejador Financeiro.xlsx'!Presente</t>
  </si>
  <si>
    <t xml:space="preserve"> ='HC Investimentos - Planejador Financeiro.xlsx'!Data</t>
  </si>
  <si>
    <t xml:space="preserve"> ='HC Investimentos - Planejador Financeiro.xlsx'!Data_Anual</t>
  </si>
  <si>
    <t xml:space="preserve"> ='HC Investimentos - Planejador Financeiro.xlsx'!Patrimônio_Anual</t>
  </si>
  <si>
    <t xml:space="preserve"> ='HC Investimentos - Planejador Financeiro.xlsx'!Data_Anual2</t>
  </si>
  <si>
    <t xml:space="preserve"> ='HC Investimentos - Planejador Financeiro.xlsx'!Patrimônio_Anual2</t>
  </si>
  <si>
    <t xml:space="preserve"> ='HC Investimentos - Planejador Financeiro.xlsx'!Data_Anual3</t>
  </si>
  <si>
    <t xml:space="preserve"> ='HC Investimentos - Planejador Financeiro.xlsx'!Patrimônio_Anual3</t>
  </si>
  <si>
    <t xml:space="preserve">Nome planilha</t>
  </si>
  <si>
    <t xml:space="preserve"> ='HC Investimentos - Planejador Financeiro.xlsx'!total</t>
  </si>
  <si>
    <t xml:space="preserve">Name Manager (Apertando F3)</t>
  </si>
  <si>
    <t xml:space="preserve">=Calc!$AF$27</t>
  </si>
  <si>
    <t xml:space="preserve">Capital_Inicial</t>
  </si>
  <si>
    <t xml:space="preserve">=Calc!$AD$26</t>
  </si>
  <si>
    <t xml:space="preserve">Crescimento_Salário</t>
  </si>
  <si>
    <t xml:space="preserve">=Calc!$AF$35</t>
  </si>
  <si>
    <t xml:space="preserve">=Calc!$X$5:OFFSET(Calc!$X$5;Calc!$AC$6;0)</t>
  </si>
  <si>
    <t xml:space="preserve">='Calc (2)'!$X$5:OFFSET('Calc (2)'!$X$5;'Calc (2)'!$AC$6;0)</t>
  </si>
  <si>
    <t xml:space="preserve">='Calc (3)'!$X$5:OFFSET('Calc (3)'!$X$5;'Calc (3)'!$AC$6;0)</t>
  </si>
  <si>
    <t xml:space="preserve">=Calc!$U$5:OFFSET(Calc!$U$5;Calc!$AC$4;0)</t>
  </si>
  <si>
    <t xml:space="preserve">=Calc!$AF$30</t>
  </si>
  <si>
    <t xml:space="preserve">Mês_Atual</t>
  </si>
  <si>
    <t xml:space="preserve">=Calc!$AF$4</t>
  </si>
  <si>
    <t xml:space="preserve">=Calc!$V$5:OFFSET(Calc!$V$5;Calc!$AC$6;0)</t>
  </si>
  <si>
    <t xml:space="preserve">='Calc (2)'!$V$5:OFFSET('Calc (2)'!$V$5;'Calc (2)'!$AC$6;0)</t>
  </si>
  <si>
    <t xml:space="preserve">='Calc (3)'!$V$5:OFFSET('Calc (3)'!$V$5;'Calc (3)'!$AC$6;0)</t>
  </si>
  <si>
    <t xml:space="preserve">Período</t>
  </si>
  <si>
    <t xml:space="preserve">=Calc!$AF$29</t>
  </si>
  <si>
    <t xml:space="preserve">Taxa</t>
  </si>
  <si>
    <t xml:space="preserve">=Calc!$AF$28</t>
  </si>
  <si>
    <t xml:space="preserve">=Calc!$R$5:OFFSET(Calc!$R$5;Calc!$AC$4;0)</t>
  </si>
  <si>
    <t xml:space="preserve">=Calc!$Q$5:OFFSET(Calc!$Q$5;Calc!$AC$4;0)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</si>
</sst>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_(* #,##0.00_);_(* \(#,##0.00\);_(* \-??_);_(@_)"/>
    <numFmt numFmtId="166" formatCode="_([$€]* #,##0.00_);_([$€]* \(#,##0.00\);_([$€]* \-??_);_(@_)"/>
    <numFmt numFmtId="167" formatCode="0%"/>
    <numFmt numFmtId="168" formatCode="#,##0.00_);[RED]\(#,##0.00\)"/>
    <numFmt numFmtId="169" formatCode="mmm/yy"/>
    <numFmt numFmtId="170" formatCode="0.00%"/>
    <numFmt numFmtId="171" formatCode="&quot;R$ &quot;#,##0"/>
    <numFmt numFmtId="172" formatCode="#,##0"/>
    <numFmt numFmtId="173" formatCode="General"/>
    <numFmt numFmtId="174" formatCode="&quot;R$ &quot;#,##0.00"/>
    <numFmt numFmtId="175" formatCode="mmmm/yyyy"/>
    <numFmt numFmtId="176" formatCode="#,##0_);[RED]\(#,##0\)"/>
    <numFmt numFmtId="177" formatCode="#,##0,&quot; k&quot;"/>
    <numFmt numFmtId="178" formatCode="#,##0,&quot; K&quot;"/>
    <numFmt numFmtId="179" formatCode="_-&quot;R$ &quot;* #,##0.00_-;&quot;-R$ &quot;* #,##0.00_-;_-&quot;R$ &quot;* \-??_-;_-@_-"/>
    <numFmt numFmtId="180" formatCode="[$-416]mmm\-yy;@"/>
    <numFmt numFmtId="181" formatCode="yyyy"/>
    <numFmt numFmtId="182" formatCode="0.0%"/>
    <numFmt numFmtId="183" formatCode="#,##0.00"/>
    <numFmt numFmtId="184" formatCode="0.00"/>
  </numFmts>
  <fonts count="7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u val="single"/>
      <sz val="10"/>
      <color rgb="FF333333"/>
      <name val="Arial"/>
      <family val="2"/>
      <charset val="1"/>
    </font>
    <font>
      <sz val="11"/>
      <color rgb="FF4600A5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DD0806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4"/>
      <color rgb="FF0070C0"/>
      <name val="Calibri"/>
      <family val="2"/>
      <charset val="1"/>
    </font>
    <font>
      <sz val="11"/>
      <color rgb="FF7F7F7F"/>
      <name val="Calibri"/>
      <family val="2"/>
      <charset val="1"/>
    </font>
    <font>
      <u val="single"/>
      <sz val="10"/>
      <color rgb="FFB9CDE5"/>
      <name val="Arial"/>
      <family val="2"/>
      <charset val="1"/>
    </font>
    <font>
      <u val="single"/>
      <sz val="10"/>
      <color rgb="FF0000D4"/>
      <name val="Arial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0"/>
    </font>
    <font>
      <b val="true"/>
      <sz val="18"/>
      <name val="Arial"/>
      <family val="2"/>
      <charset val="1"/>
    </font>
    <font>
      <sz val="11"/>
      <color rgb="FF595959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3"/>
      <name val="Arial"/>
      <family val="2"/>
      <charset val="1"/>
    </font>
    <font>
      <sz val="10"/>
      <color rgb="FF7F7F7F"/>
      <name val="Calibri"/>
      <family val="2"/>
      <charset val="1"/>
    </font>
    <font>
      <sz val="10"/>
      <color rgb="FF95B3D7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3"/>
      <color rgb="FF000000"/>
      <name val="Arial"/>
      <family val="2"/>
      <charset val="1"/>
    </font>
    <font>
      <sz val="12"/>
      <color rgb="FF0070C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0"/>
    </font>
    <font>
      <b val="true"/>
      <sz val="12"/>
      <color rgb="FFFFFFFF"/>
      <name val="Calibri"/>
      <family val="0"/>
    </font>
    <font>
      <b val="true"/>
      <sz val="11"/>
      <color rgb="FF000000"/>
      <name val="Arial"/>
      <family val="2"/>
    </font>
    <font>
      <b val="true"/>
      <sz val="18"/>
      <color rgb="FF000000"/>
      <name val="Arial"/>
      <family val="2"/>
    </font>
    <font>
      <sz val="11"/>
      <color rgb="FF000000"/>
      <name val="Calibri"/>
      <family val="0"/>
      <charset val="1"/>
    </font>
    <font>
      <sz val="11"/>
      <name val="Arial"/>
      <family val="2"/>
      <charset val="1"/>
    </font>
    <font>
      <b val="true"/>
      <sz val="13"/>
      <name val="Calibri"/>
      <family val="2"/>
      <charset val="1"/>
    </font>
    <font>
      <sz val="8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color rgb="FF40404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77933C"/>
      <name val="Arial"/>
      <family val="2"/>
      <charset val="1"/>
    </font>
    <font>
      <b val="true"/>
      <sz val="12"/>
      <color rgb="FF333300"/>
      <name val="Arial"/>
      <family val="2"/>
      <charset val="1"/>
    </font>
    <font>
      <b val="true"/>
      <sz val="12"/>
      <color rgb="FFE46C0A"/>
      <name val="Arial"/>
      <family val="2"/>
      <charset val="1"/>
    </font>
    <font>
      <b val="true"/>
      <sz val="10"/>
      <color rgb="FF4F6228"/>
      <name val="Calibri"/>
      <family val="2"/>
      <charset val="1"/>
    </font>
    <font>
      <b val="true"/>
      <sz val="14"/>
      <name val="Arial"/>
      <family val="2"/>
      <charset val="1"/>
    </font>
    <font>
      <sz val="8"/>
      <name val="Arial"/>
      <family val="2"/>
      <charset val="1"/>
    </font>
    <font>
      <b val="true"/>
      <sz val="12"/>
      <color rgb="FF283214"/>
      <name val="Calibri"/>
      <family val="2"/>
      <charset val="1"/>
    </font>
    <font>
      <sz val="10"/>
      <color rgb="FF404040"/>
      <name val="Calibri"/>
      <family val="2"/>
      <charset val="1"/>
    </font>
    <font>
      <sz val="8"/>
      <color rgb="FFB9CDE5"/>
      <name val="Calibri"/>
      <family val="2"/>
      <charset val="1"/>
    </font>
    <font>
      <sz val="10"/>
      <color rgb="FF000000"/>
      <name val="Calibri"/>
      <family val="2"/>
    </font>
    <font>
      <sz val="10"/>
      <color rgb="FF808080"/>
      <name val="Calibri"/>
      <family val="2"/>
    </font>
    <font>
      <b val="true"/>
      <sz val="10"/>
      <color rgb="FF000000"/>
      <name val="Arial"/>
      <family val="2"/>
    </font>
    <font>
      <b val="true"/>
      <sz val="16"/>
      <color rgb="FF000000"/>
      <name val="Arial"/>
      <family val="2"/>
    </font>
    <font>
      <b val="true"/>
      <sz val="14"/>
      <color rgb="FF000000"/>
      <name val="Arial"/>
      <family val="2"/>
    </font>
    <font>
      <b val="true"/>
      <sz val="11"/>
      <color rgb="FF000000"/>
      <name val="Arial"/>
      <family val="2"/>
      <charset val="1"/>
    </font>
    <font>
      <b val="true"/>
      <sz val="11"/>
      <color rgb="FFF79646"/>
      <name val="Arial"/>
      <family val="2"/>
      <charset val="1"/>
    </font>
    <font>
      <sz val="10"/>
      <color rgb="FFBFBFBF"/>
      <name val="Calibri"/>
      <family val="2"/>
      <charset val="1"/>
    </font>
    <font>
      <b val="true"/>
      <sz val="13"/>
      <color rgb="FF0070C0"/>
      <name val="Calibri"/>
      <family val="2"/>
      <charset val="1"/>
    </font>
    <font>
      <sz val="10"/>
      <color rgb="FF31859C"/>
      <name val="Calibri"/>
      <family val="2"/>
      <charset val="1"/>
    </font>
    <font>
      <sz val="10"/>
      <color rgb="FF0070C0"/>
      <name val="Calibri"/>
      <family val="2"/>
      <charset val="1"/>
    </font>
    <font>
      <sz val="10"/>
      <color rgb="FFA6A6A6"/>
      <name val="Calibri"/>
      <family val="2"/>
      <charset val="1"/>
    </font>
    <font>
      <b val="true"/>
      <sz val="10"/>
      <color rgb="FF7030A0"/>
      <name val="Calibri"/>
      <family val="2"/>
      <charset val="1"/>
    </font>
    <font>
      <b val="true"/>
      <sz val="10"/>
      <color rgb="FF404040"/>
      <name val="Calibri"/>
      <family val="2"/>
      <charset val="1"/>
    </font>
    <font>
      <b val="true"/>
      <sz val="10"/>
      <color rgb="FF7F7F7F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BFBFBF"/>
      <name val="Calibri"/>
      <family val="2"/>
      <charset val="1"/>
    </font>
    <font>
      <u val="single"/>
      <sz val="11"/>
      <color rgb="FF969696"/>
      <name val="Calibri"/>
      <family val="2"/>
      <charset val="1"/>
    </font>
    <font>
      <sz val="11"/>
      <color rgb="FF969696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B3A2C7"/>
      </patternFill>
    </fill>
    <fill>
      <patternFill patternType="solid">
        <fgColor rgb="FFCCFFFF"/>
        <bgColor rgb="FFDBEEF4"/>
      </patternFill>
    </fill>
    <fill>
      <patternFill patternType="solid">
        <fgColor rgb="FFFFCC99"/>
        <bgColor rgb="FFFAC090"/>
      </patternFill>
    </fill>
    <fill>
      <patternFill patternType="solid">
        <fgColor rgb="FF99CCFF"/>
        <bgColor rgb="FFB9CDE5"/>
      </patternFill>
    </fill>
    <fill>
      <patternFill patternType="solid">
        <fgColor rgb="FFFF8080"/>
        <bgColor rgb="FFF79646"/>
      </patternFill>
    </fill>
    <fill>
      <patternFill patternType="solid">
        <fgColor rgb="FF16B616"/>
        <bgColor rgb="FF339966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70C0"/>
      </patternFill>
    </fill>
    <fill>
      <patternFill patternType="solid">
        <fgColor rgb="FF800080"/>
        <bgColor rgb="FF7030A0"/>
      </patternFill>
    </fill>
    <fill>
      <patternFill patternType="solid">
        <fgColor rgb="FF33CCCC"/>
        <bgColor rgb="FF339966"/>
      </patternFill>
    </fill>
    <fill>
      <patternFill patternType="solid">
        <fgColor rgb="FFFF9900"/>
        <bgColor rgb="FFF79646"/>
      </patternFill>
    </fill>
    <fill>
      <patternFill patternType="solid">
        <fgColor rgb="FFC0C0C0"/>
        <bgColor rgb="FFBFBFBE"/>
      </patternFill>
    </fill>
    <fill>
      <patternFill patternType="solid">
        <fgColor rgb="FF969696"/>
        <bgColor rgb="FFABABAB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DEADA"/>
      </patternFill>
    </fill>
    <fill>
      <patternFill patternType="solid">
        <fgColor rgb="FF333399"/>
        <bgColor rgb="FF404040"/>
      </patternFill>
    </fill>
    <fill>
      <patternFill patternType="solid">
        <fgColor rgb="FFDD0806"/>
        <bgColor rgb="FF993300"/>
      </patternFill>
    </fill>
    <fill>
      <patternFill patternType="solid">
        <fgColor rgb="FF339966"/>
        <bgColor rgb="FF31859C"/>
      </patternFill>
    </fill>
    <fill>
      <patternFill patternType="solid">
        <fgColor rgb="FFFF6600"/>
        <bgColor rgb="FFE46C0A"/>
      </patternFill>
    </fill>
    <fill>
      <patternFill patternType="solid">
        <fgColor rgb="FFDBEEF4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F2F2"/>
        <bgColor rgb="FFEEECE1"/>
      </patternFill>
    </fill>
    <fill>
      <patternFill patternType="solid">
        <fgColor rgb="FFFFFFFF"/>
        <bgColor rgb="FFF2F2F2"/>
      </patternFill>
    </fill>
    <fill>
      <patternFill patternType="mediumGray">
        <fgColor rgb="FFBFBFBE"/>
        <bgColor rgb="FFC0C0C0"/>
      </patternFill>
    </fill>
    <fill>
      <patternFill patternType="solid">
        <fgColor rgb="FF77933C"/>
        <bgColor rgb="FF808080"/>
      </patternFill>
    </fill>
    <fill>
      <patternFill patternType="solid">
        <fgColor rgb="FFE46C0A"/>
        <bgColor rgb="FFFF6600"/>
      </patternFill>
    </fill>
    <fill>
      <patternFill patternType="solid">
        <fgColor rgb="FFC3D69B"/>
        <bgColor rgb="FFC0C0C0"/>
      </patternFill>
    </fill>
    <fill>
      <patternFill patternType="solid">
        <fgColor rgb="FFFAC090"/>
        <bgColor rgb="FFFFCC99"/>
      </patternFill>
    </fill>
    <fill>
      <patternFill patternType="solid">
        <fgColor rgb="FF002060"/>
        <bgColor rgb="FF023464"/>
      </patternFill>
    </fill>
    <fill>
      <patternFill patternType="solid">
        <fgColor rgb="FFB3A2C7"/>
        <bgColor rgb="FFABABAB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D9D9D9"/>
      </right>
      <top/>
      <bottom/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/>
      <right style="thin">
        <color rgb="FFD9D9D9"/>
      </right>
      <top style="thin"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/>
      <bottom style="thin">
        <color rgb="FFD9D9D9"/>
      </bottom>
      <diagonal/>
    </border>
    <border diagonalUp="false" diagonalDown="false">
      <left/>
      <right style="thin"/>
      <top style="thin"/>
      <bottom style="thin">
        <color rgb="FFD9D9D9"/>
      </bottom>
      <diagonal/>
    </border>
    <border diagonalUp="false" diagonalDown="false">
      <left style="thin"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/>
      <right style="thin">
        <color rgb="FFD9D9D9"/>
      </right>
      <top/>
      <bottom/>
      <diagonal/>
    </border>
    <border diagonalUp="false" diagonalDown="false">
      <left/>
      <right/>
      <top/>
      <bottom style="thin">
        <color rgb="FFEEECE1"/>
      </bottom>
      <diagonal/>
    </border>
    <border diagonalUp="false" diagonalDown="false">
      <left/>
      <right style="thin">
        <color rgb="FFD9D9D9"/>
      </right>
      <top/>
      <bottom style="thin">
        <color rgb="FFEEECE1"/>
      </bottom>
      <diagonal/>
    </border>
    <border diagonalUp="false" diagonalDown="false">
      <left style="thin"/>
      <right style="thin">
        <color rgb="FFD9D9D9"/>
      </right>
      <top/>
      <bottom style="thin"/>
      <diagonal/>
    </border>
    <border diagonalUp="false" diagonalDown="false">
      <left style="thin">
        <color rgb="FFD9D9D9"/>
      </left>
      <right style="thin">
        <color rgb="FFD9D9D9"/>
      </right>
      <top/>
      <bottom style="thin"/>
      <diagonal/>
    </border>
    <border diagonalUp="false" diagonalDown="false">
      <left/>
      <right style="thin">
        <color rgb="FFD9D9D9"/>
      </right>
      <top/>
      <bottom style="thin"/>
      <diagonal/>
    </border>
    <border diagonalUp="false" diagonalDown="false">
      <left style="thin">
        <color rgb="FFD9D9D9"/>
      </left>
      <right style="thin"/>
      <top style="thin"/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/>
      <diagonal/>
    </border>
    <border diagonalUp="false" diagonalDown="false">
      <left style="thin">
        <color rgb="FFD9D9D9"/>
      </left>
      <right style="thin"/>
      <top/>
      <bottom/>
      <diagonal/>
    </border>
    <border diagonalUp="false" diagonalDown="false">
      <left style="thin">
        <color rgb="FFD9D9D9"/>
      </left>
      <right style="thin"/>
      <top/>
      <bottom style="thin"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medium">
        <color rgb="FF808080"/>
      </top>
      <bottom style="thin">
        <color rgb="FF808080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808080"/>
      </top>
      <bottom style="thin">
        <color rgb="FFD9D9D9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EEECE1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EEECE1"/>
      </bottom>
      <diagonal/>
    </border>
    <border diagonalUp="false" diagonalDown="false">
      <left style="thin">
        <color rgb="FFD9D9D9"/>
      </left>
      <right/>
      <top style="thin">
        <color rgb="FFEEECE1"/>
      </top>
      <bottom style="thin">
        <color rgb="FFEEECE1"/>
      </bottom>
      <diagonal/>
    </border>
    <border diagonalUp="false" diagonalDown="false">
      <left/>
      <right style="thin">
        <color rgb="FFD9D9D9"/>
      </right>
      <top style="thin">
        <color rgb="FFEEECE1"/>
      </top>
      <bottom style="thin">
        <color rgb="FFEEECE1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EEECE1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 diagonalUp="false" diagonalDown="false">
      <left/>
      <right/>
      <top style="thin">
        <color rgb="FFEEECE1"/>
      </top>
      <bottom style="thin">
        <color rgb="FFEEECE1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EEECE1"/>
      </bottom>
      <diagonal/>
    </border>
    <border diagonalUp="false" diagonalDown="false">
      <left/>
      <right/>
      <top style="thin">
        <color rgb="FFD9D9D9"/>
      </top>
      <bottom style="thin">
        <color rgb="FFEEECE1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EEECE1"/>
      </top>
      <bottom style="thin">
        <color rgb="FFEEECE1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EEECE1"/>
      </right>
      <top style="thin">
        <color rgb="FFD9D9D9"/>
      </top>
      <bottom style="thin">
        <color rgb="FFEEECE1"/>
      </bottom>
      <diagonal/>
    </border>
    <border diagonalUp="false" diagonalDown="false">
      <left style="thin">
        <color rgb="FFD9D9D9"/>
      </left>
      <right style="thin">
        <color rgb="FFEEECE1"/>
      </right>
      <top/>
      <bottom style="thin">
        <color rgb="FFD9D9D9"/>
      </bottom>
      <diagonal/>
    </border>
  </borders>
  <cellStyleXfs count="6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1" applyFont="true" applyBorder="true" applyAlignment="true" applyProtection="false">
      <alignment horizontal="general" vertical="bottom" textRotation="0" wrapText="false" indent="0" shrinkToFit="false"/>
    </xf>
    <xf numFmtId="164" fontId="6" fillId="17" borderId="2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8" fillId="7" borderId="1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18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" applyFont="true" applyBorder="tru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16" borderId="5" applyFont="true" applyBorder="tru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</cellStyleXfs>
  <cellXfs count="2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5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9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3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3" fillId="0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28" fillId="2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8" fillId="26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8" fillId="2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8" fillId="2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6" fillId="2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2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2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2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3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7" fillId="31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6" borderId="2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47" fillId="3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53" fillId="2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4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26" borderId="1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5" fillId="27" borderId="0" xfId="5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27" borderId="0" xfId="5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5" fillId="2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5" fillId="26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7" fillId="3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6" borderId="2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47" fillId="3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2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7" fillId="27" borderId="29" xfId="5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27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7" fillId="27" borderId="30" xfId="5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7" borderId="0" xfId="5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3" fillId="27" borderId="0" xfId="5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7" fillId="27" borderId="31" xfId="5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center" textRotation="0" wrapText="false" indent="2" shrinkToFit="false"/>
      <protection locked="true" hidden="false"/>
    </xf>
    <xf numFmtId="164" fontId="6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3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3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63" fillId="34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63" fillId="3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6" fillId="2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7" fillId="25" borderId="34" xfId="5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26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6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6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29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27" borderId="36" xfId="5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6" fillId="27" borderId="36" xfId="5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6" fillId="27" borderId="36" xfId="5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6" fillId="27" borderId="36" xfId="5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6" fillId="27" borderId="37" xfId="5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3" fillId="27" borderId="36" xfId="5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9" fillId="27" borderId="36" xfId="5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9" fillId="27" borderId="36" xfId="5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29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29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29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9" fillId="27" borderId="37" xfId="5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6" fillId="27" borderId="37" xfId="5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6" fillId="27" borderId="37" xfId="5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3" fillId="27" borderId="37" xfId="5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9" fillId="27" borderId="37" xfId="5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9" fillId="27" borderId="37" xfId="5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29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56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29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26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6" fillId="26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35" fillId="2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6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26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6" fillId="0" borderId="3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6" fillId="26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6" fillId="26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26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26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6" fillId="0" borderId="4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33" fillId="2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6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6" fillId="26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26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26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6" fillId="0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26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6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6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9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29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6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6" fillId="0" borderId="4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6" fillId="0" borderId="4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6" borderId="4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0" fontId="29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2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6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4" fontId="2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6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2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2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26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0" fillId="27" borderId="47" xfId="5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7" fillId="0" borderId="4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3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6" fillId="26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0" fillId="27" borderId="45" xfId="5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29" fillId="0" borderId="4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8" fontId="71" fillId="27" borderId="45" xfId="5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9" fillId="0" borderId="4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0" fillId="27" borderId="45" xfId="5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1" fillId="27" borderId="45" xfId="5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70" fillId="27" borderId="45" xfId="5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71" fillId="27" borderId="45" xfId="5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0" fillId="27" borderId="12" xfId="5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29" fillId="0" borderId="1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1" fillId="27" borderId="12" xfId="5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9" fillId="0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6" fontId="70" fillId="27" borderId="47" xfId="5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72" fillId="27" borderId="47" xfId="5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26" borderId="4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0" fillId="27" borderId="45" xfId="5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70" fillId="27" borderId="45" xfId="5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4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4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56" fillId="26" borderId="3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0" fillId="27" borderId="12" xfId="5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9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6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6" fillId="0" borderId="4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6" fillId="0" borderId="3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6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6" fillId="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6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2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6" fillId="27" borderId="37" xfId="5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7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7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7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5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Ênfase1" xfId="21"/>
    <cellStyle name="20% - Ênfase2" xfId="22"/>
    <cellStyle name="20% - Ênfase3" xfId="23"/>
    <cellStyle name="20% - Ênfase4" xfId="24"/>
    <cellStyle name="20% - Ênfase5" xfId="25"/>
    <cellStyle name="20% - Ênfase6" xfId="26"/>
    <cellStyle name="40% - Ênfase1" xfId="27"/>
    <cellStyle name="40% - Ênfase2" xfId="28"/>
    <cellStyle name="40% - Ênfase3" xfId="29"/>
    <cellStyle name="40% - Ênfase4" xfId="30"/>
    <cellStyle name="40% - Ênfase5" xfId="31"/>
    <cellStyle name="40% - Ênfase6" xfId="32"/>
    <cellStyle name="60% - Ênfase1" xfId="33"/>
    <cellStyle name="60% - Ênfase2" xfId="34"/>
    <cellStyle name="60% - Ênfase3" xfId="35"/>
    <cellStyle name="60% - Ênfase4" xfId="36"/>
    <cellStyle name="60% - Ênfase5" xfId="37"/>
    <cellStyle name="60% - Ênfase6" xfId="38"/>
    <cellStyle name="Comma 2" xfId="39"/>
    <cellStyle name="Cálculo" xfId="40"/>
    <cellStyle name="Célula de Verificação" xfId="41"/>
    <cellStyle name="Célula Vinculada" xfId="42"/>
    <cellStyle name="Entrada" xfId="43"/>
    <cellStyle name="Euro" xfId="44"/>
    <cellStyle name="Hyperlink 2" xfId="45"/>
    <cellStyle name="Incorreto" xfId="46"/>
    <cellStyle name="Neutra" xfId="47"/>
    <cellStyle name="Normal 2" xfId="48"/>
    <cellStyle name="Normal 2 2" xfId="49"/>
    <cellStyle name="Normal 3" xfId="50"/>
    <cellStyle name="Normal 4" xfId="51"/>
    <cellStyle name="Normal_Simulador de Patrimonio" xfId="52"/>
    <cellStyle name="Nota 2" xfId="53"/>
    <cellStyle name="Percent 2" xfId="54"/>
    <cellStyle name="Saída" xfId="55"/>
    <cellStyle name="Separador de milhares_Simulador de Patrimonio" xfId="56"/>
    <cellStyle name="Texto de Aviso" xfId="57"/>
    <cellStyle name="Texto Explicativo" xfId="58"/>
    <cellStyle name="Título 3" xfId="59"/>
    <cellStyle name="Título 4" xfId="60"/>
    <cellStyle name="Título_Simulador de Patrimonio" xfId="61"/>
    <cellStyle name="Ênfase1" xfId="62"/>
    <cellStyle name="Ênfase2" xfId="63"/>
    <cellStyle name="Ênfase3" xfId="64"/>
    <cellStyle name="Ênfase4" xfId="65"/>
    <cellStyle name="Ênfase5" xfId="66"/>
    <cellStyle name="Ênfase6" xfId="67"/>
    <cellStyle name="*unknown*" xfId="20" builtinId="8"/>
  </cellStyles>
  <colors>
    <indexedColors>
      <rgbColor rgb="FF000000"/>
      <rgbColor rgb="FFFFFFFF"/>
      <rgbColor rgb="FFDD0806"/>
      <rgbColor rgb="FFD9D9D9"/>
      <rgbColor rgb="FF0E00C4"/>
      <rgbColor rgb="FFFFFF00"/>
      <rgbColor rgb="FFF79646"/>
      <rgbColor rgb="FFB9CDE5"/>
      <rgbColor rgb="FFE46C0A"/>
      <rgbColor rgb="FF16B616"/>
      <rgbColor rgb="FF002060"/>
      <rgbColor rgb="FF77933C"/>
      <rgbColor rgb="FF800080"/>
      <rgbColor rgb="FF0070C0"/>
      <rgbColor rgb="FFC0C0C0"/>
      <rgbColor rgb="FF808080"/>
      <rgbColor rgb="FF95B3D7"/>
      <rgbColor rgb="FF7030A0"/>
      <rgbColor rgb="FFFFFFCC"/>
      <rgbColor rgb="FFCCFFFF"/>
      <rgbColor rgb="FF4F6228"/>
      <rgbColor rgb="FFFF8080"/>
      <rgbColor rgb="FF0066CC"/>
      <rgbColor rgb="FFCCCCFF"/>
      <rgbColor rgb="FFF2F2F2"/>
      <rgbColor rgb="FFDCE6F2"/>
      <rgbColor rgb="FFFAC090"/>
      <rgbColor rgb="FFBFBFBE"/>
      <rgbColor rgb="FFB3A2C7"/>
      <rgbColor rgb="FFEEECE1"/>
      <rgbColor rgb="FF31859C"/>
      <rgbColor rgb="FFFDEADA"/>
      <rgbColor rgb="FFABABAB"/>
      <rgbColor rgb="FFDBEEF4"/>
      <rgbColor rgb="FFCCFFCC"/>
      <rgbColor rgb="FFFFFF99"/>
      <rgbColor rgb="FF99CCFF"/>
      <rgbColor rgb="FFFF99CC"/>
      <rgbColor rgb="FFCC99FF"/>
      <rgbColor rgb="FFFFCC99"/>
      <rgbColor rgb="FF7F7F7F"/>
      <rgbColor rgb="FF33CCCC"/>
      <rgbColor rgb="FFC3D69B"/>
      <rgbColor rgb="FFFFCC00"/>
      <rgbColor rgb="FFFF9900"/>
      <rgbColor rgb="FFFF6600"/>
      <rgbColor rgb="FF595959"/>
      <rgbColor rgb="FF969696"/>
      <rgbColor rgb="FF023464"/>
      <rgbColor rgb="FF339966"/>
      <rgbColor rgb="FF283214"/>
      <rgbColor rgb="FF333300"/>
      <rgbColor rgb="FF993300"/>
      <rgbColor rgb="FF40404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85513078470825"/>
          <c:y val="0"/>
          <c:w val="0.991281019450033"/>
          <c:h val="0.9998156682027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PAINEL!$M$4</c:f>
              <c:strCache>
                <c:ptCount val="1"/>
                <c:pt idx="0">
                  <c:v>% Aportes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 w="2556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PAINEL!$L$5:$L$14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PAINEL!$M$5:$M$14</c:f>
              <c:numCache>
                <c:formatCode>General</c:formatCode>
                <c:ptCount val="10"/>
                <c:pt idx="0">
                  <c:v>1.07353712578783</c:v>
                </c:pt>
                <c:pt idx="1">
                  <c:v>1.12585334290785</c:v>
                </c:pt>
                <c:pt idx="2">
                  <c:v>1.16664753681541</c:v>
                </c:pt>
                <c:pt idx="3">
                  <c:v>1.19723628555796</c:v>
                </c:pt>
                <c:pt idx="4">
                  <c:v>1.21929423775066</c:v>
                </c:pt>
                <c:pt idx="5">
                  <c:v>1.23466589183454</c:v>
                </c:pt>
                <c:pt idx="6">
                  <c:v>1.24507457686327</c:v>
                </c:pt>
                <c:pt idx="7">
                  <c:v>1.25195802743444</c:v>
                </c:pt>
                <c:pt idx="8">
                  <c:v>1.25642358109672</c:v>
                </c:pt>
                <c:pt idx="9">
                  <c:v>1.25927594223515</c:v>
                </c:pt>
              </c:numCache>
            </c:numRef>
          </c:val>
        </c:ser>
        <c:ser>
          <c:idx val="1"/>
          <c:order val="1"/>
          <c:tx>
            <c:strRef>
              <c:f>PAINEL!$O$4</c:f>
              <c:strCache>
                <c:ptCount val="1"/>
                <c:pt idx="0">
                  <c:v>Juros %</c:v>
                </c:pt>
              </c:strCache>
            </c:strRef>
          </c:tx>
          <c:spPr>
            <a:solidFill>
              <a:srgbClr val="f79646">
                <a:alpha val="75000"/>
              </a:srgbClr>
            </a:solidFill>
            <a:ln w="2556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PAINEL!$L$5:$L$14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PAINEL!$O$5:$O$14</c:f>
              <c:numCache>
                <c:formatCode>General</c:formatCode>
                <c:ptCount val="10"/>
                <c:pt idx="0">
                  <c:v>-0.0735371257878292</c:v>
                </c:pt>
                <c:pt idx="1">
                  <c:v>-0.125853342907847</c:v>
                </c:pt>
                <c:pt idx="2">
                  <c:v>-0.16664753681541</c:v>
                </c:pt>
                <c:pt idx="3">
                  <c:v>-0.197236285557957</c:v>
                </c:pt>
                <c:pt idx="4">
                  <c:v>-0.219294237750663</c:v>
                </c:pt>
                <c:pt idx="5">
                  <c:v>-0.234665891834542</c:v>
                </c:pt>
                <c:pt idx="6">
                  <c:v>-0.245074576863272</c:v>
                </c:pt>
                <c:pt idx="7">
                  <c:v>-0.251958027434436</c:v>
                </c:pt>
                <c:pt idx="8">
                  <c:v>-0.256423581096718</c:v>
                </c:pt>
                <c:pt idx="9">
                  <c:v>-0.25927594223515</c:v>
                </c:pt>
              </c:numCache>
            </c:numRef>
          </c:val>
        </c:ser>
        <c:gapWidth val="50"/>
        <c:overlap val="100"/>
        <c:axId val="59578552"/>
        <c:axId val="49677921"/>
      </c:barChart>
      <c:catAx>
        <c:axId val="59578552"/>
        <c:scaling>
          <c:orientation val="maxMin"/>
        </c:scaling>
        <c:delete val="1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677921"/>
        <c:auto val="1"/>
        <c:lblAlgn val="ctr"/>
        <c:lblOffset val="100"/>
        <c:noMultiLvlLbl val="0"/>
      </c:catAx>
      <c:valAx>
        <c:axId val="49677921"/>
        <c:scaling>
          <c:orientation val="minMax"/>
          <c:max val="1"/>
        </c:scaling>
        <c:delete val="1"/>
        <c:axPos val="l"/>
        <c:majorGridlines>
          <c:spPr>
            <a:ln w="3240">
              <a:solidFill>
                <a:srgbClr val="c0c0c0"/>
              </a:solidFill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578552"/>
        <c:crossBetween val="between"/>
        <c:majorUnit val="0.5"/>
      </c:valAx>
      <c:spPr>
        <a:noFill/>
        <a:ln w="2556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358270067388894"/>
          <c:y val="0"/>
          <c:w val="0.99129915550627"/>
          <c:h val="0.9998109998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PAINEL!$M$19</c:f>
              <c:strCache>
                <c:ptCount val="1"/>
                <c:pt idx="0">
                  <c:v>Patrimônio</c:v>
                </c:pt>
              </c:strCache>
            </c:strRef>
          </c:tx>
          <c:spPr>
            <a:solidFill>
              <a:srgbClr val="ffff00">
                <a:alpha val="75000"/>
              </a:srgbClr>
            </a:solidFill>
            <a:ln w="2556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PAINEL!$M$20:$M$29</c:f>
              <c:numCache>
                <c:formatCode>General</c:formatCode>
                <c:ptCount val="10"/>
                <c:pt idx="0">
                  <c:v>83011.1130374432</c:v>
                </c:pt>
                <c:pt idx="1">
                  <c:v>197565.474475495</c:v>
                </c:pt>
                <c:pt idx="2">
                  <c:v>383210.849904642</c:v>
                </c:pt>
                <c:pt idx="3">
                  <c:v>689594.234420749</c:v>
                </c:pt>
                <c:pt idx="4">
                  <c:v>1200252.65198888</c:v>
                </c:pt>
                <c:pt idx="5">
                  <c:v>2055845.29355911</c:v>
                </c:pt>
                <c:pt idx="6">
                  <c:v>3493299.03679177</c:v>
                </c:pt>
                <c:pt idx="7">
                  <c:v>5911769.19324944</c:v>
                </c:pt>
                <c:pt idx="8">
                  <c:v>9983785.69480407</c:v>
                </c:pt>
                <c:pt idx="9">
                  <c:v>16842539.5660194</c:v>
                </c:pt>
              </c:numCache>
            </c:numRef>
          </c:val>
        </c:ser>
        <c:gapWidth val="50"/>
        <c:overlap val="0"/>
        <c:axId val="56812512"/>
        <c:axId val="11744203"/>
      </c:barChart>
      <c:catAx>
        <c:axId val="56812512"/>
        <c:scaling>
          <c:orientation val="maxMin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744203"/>
        <c:auto val="1"/>
        <c:lblAlgn val="ctr"/>
        <c:lblOffset val="100"/>
        <c:noMultiLvlLbl val="0"/>
      </c:catAx>
      <c:valAx>
        <c:axId val="11744203"/>
        <c:scaling>
          <c:orientation val="minMax"/>
        </c:scaling>
        <c:delete val="1"/>
        <c:axPos val="l"/>
        <c:numFmt formatCode="&quot;R$ &quot;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812512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56498514339131"/>
          <c:y val="0.0850768697260432"/>
          <c:w val="0.877307782192101"/>
          <c:h val="0.720263553346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Patrimônio</c:v>
                </c:pt>
              </c:strCache>
            </c:strRef>
          </c:tx>
          <c:spPr>
            <a:solidFill>
              <a:srgbClr val="17375e">
                <a:alpha val="75000"/>
              </a:srgbClr>
            </a:solidFill>
            <a:ln w="25560">
              <a:solidFill>
                <a:srgbClr val="000000"/>
              </a:solidFill>
              <a:round/>
            </a:ln>
          </c:spPr>
          <c:invertIfNegative val="0"/>
          <c:dPt>
            <c:idx val="17"/>
            <c:invertIfNegative val="0"/>
            <c:spPr>
              <a:solidFill>
                <a:srgbClr val="17375e">
                  <a:alpha val="75000"/>
                </a:srgbClr>
              </a:solidFill>
              <a:ln w="25560">
                <a:solidFill>
                  <a:srgbClr val="000000"/>
                </a:solidFill>
                <a:round/>
              </a:ln>
            </c:spPr>
          </c:dPt>
          <c:dLbls>
            <c:numFmt formatCode="#,##0,&quot; k&quot;" sourceLinked="0"/>
            <c:dLbl>
              <c:idx val="17"/>
              <c:layout>
                <c:manualLayout>
                  <c:x val="-1.22068225035697E-016"/>
                  <c:y val="0"/>
                </c:manualLayout>
              </c:layout>
              <c:numFmt formatCode="#,##0,&quot; k&quot;" sourceLinked="0"/>
              <c:spPr>
                <a:solidFill>
                  <a:srgbClr val="FFFFFF"/>
                </a:solidFill>
              </c:spPr>
              <c:txPr>
                <a:bodyPr rot="-5400000" wrap="square"/>
                <a:lstStyle/>
                <a:p>
                  <a:pPr>
                    <a:defRPr b="0" sz="1000" spc="-1" strike="noStrike">
                      <a:solidFill>
                        <a:srgbClr val="80808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spPr>
              <a:solidFill>
                <a:srgbClr val="FFFFFF"/>
              </a:solidFill>
            </c:spPr>
            <c:txPr>
              <a:bodyPr rot="-5400000" wrap="square"/>
              <a:lstStyle/>
              <a:p>
                <a:pPr>
                  <a:defRPr b="0" sz="1000" spc="-1" strike="noStrike">
                    <a:solidFill>
                      <a:srgbClr val="80808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categories</c:f>
              <c:numCache>
                <c:formatCode>yyyy</c:formatCode>
                <c:ptCount val="30"/>
                <c:pt idx="0">
                  <c:v>44743</c:v>
                </c:pt>
                <c:pt idx="1">
                  <c:v>45108</c:v>
                </c:pt>
                <c:pt idx="2">
                  <c:v>45474</c:v>
                </c:pt>
                <c:pt idx="3">
                  <c:v>45839</c:v>
                </c:pt>
                <c:pt idx="4">
                  <c:v>46204</c:v>
                </c:pt>
                <c:pt idx="5">
                  <c:v>46569</c:v>
                </c:pt>
                <c:pt idx="6">
                  <c:v>46935</c:v>
                </c:pt>
                <c:pt idx="7">
                  <c:v>47300</c:v>
                </c:pt>
                <c:pt idx="8">
                  <c:v>47665</c:v>
                </c:pt>
                <c:pt idx="9">
                  <c:v>48030</c:v>
                </c:pt>
                <c:pt idx="10">
                  <c:v>48396</c:v>
                </c:pt>
                <c:pt idx="11">
                  <c:v>48761</c:v>
                </c:pt>
                <c:pt idx="12">
                  <c:v>49126</c:v>
                </c:pt>
                <c:pt idx="13">
                  <c:v>49491</c:v>
                </c:pt>
                <c:pt idx="14">
                  <c:v>49857</c:v>
                </c:pt>
                <c:pt idx="15">
                  <c:v>50222</c:v>
                </c:pt>
                <c:pt idx="16">
                  <c:v>50587</c:v>
                </c:pt>
                <c:pt idx="17">
                  <c:v>50952</c:v>
                </c:pt>
                <c:pt idx="18">
                  <c:v>51318</c:v>
                </c:pt>
                <c:pt idx="19">
                  <c:v>51683</c:v>
                </c:pt>
                <c:pt idx="20">
                  <c:v>52048</c:v>
                </c:pt>
                <c:pt idx="21">
                  <c:v>52413</c:v>
                </c:pt>
                <c:pt idx="22">
                  <c:v>52779</c:v>
                </c:pt>
                <c:pt idx="23">
                  <c:v>53144</c:v>
                </c:pt>
                <c:pt idx="24">
                  <c:v>53509</c:v>
                </c:pt>
                <c:pt idx="25">
                  <c:v>53874</c:v>
                </c:pt>
                <c:pt idx="26">
                  <c:v>54240</c:v>
                </c:pt>
                <c:pt idx="27">
                  <c:v>54605</c:v>
                </c:pt>
                <c:pt idx="28">
                  <c:v>54970</c:v>
                </c:pt>
                <c:pt idx="29">
                  <c:v>55335</c:v>
                </c:pt>
              </c:numCache>
            </c:numRef>
          </c:cat>
          <c:val>
            <c:numRef>
              <c:f>0</c:f>
              <c:numCache>
                <c:formatCode>General</c:formatCode>
                <c:ptCount val="30"/>
                <c:pt idx="0">
                  <c:v>79013.9643013252</c:v>
                </c:pt>
                <c:pt idx="1">
                  <c:v>110362.854406462</c:v>
                </c:pt>
                <c:pt idx="2">
                  <c:v>144219.655720009</c:v>
                </c:pt>
                <c:pt idx="3">
                  <c:v>180785.00113864</c:v>
                </c:pt>
                <c:pt idx="4">
                  <c:v>220275.574190762</c:v>
                </c:pt>
                <c:pt idx="5">
                  <c:v>262925.393087053</c:v>
                </c:pt>
                <c:pt idx="6">
                  <c:v>308987.197495048</c:v>
                </c:pt>
                <c:pt idx="7">
                  <c:v>358733.946255682</c:v>
                </c:pt>
                <c:pt idx="8">
                  <c:v>412460.434917167</c:v>
                </c:pt>
                <c:pt idx="9">
                  <c:v>470485.042671571</c:v>
                </c:pt>
                <c:pt idx="10">
                  <c:v>533151.619046327</c:v>
                </c:pt>
                <c:pt idx="11">
                  <c:v>600831.521531063</c:v>
                </c:pt>
                <c:pt idx="12">
                  <c:v>673925.816214579</c:v>
                </c:pt>
                <c:pt idx="13">
                  <c:v>752867.654472775</c:v>
                </c:pt>
                <c:pt idx="14">
                  <c:v>838124.839791628</c:v>
                </c:pt>
                <c:pt idx="15">
                  <c:v>930202.599935988</c:v>
                </c:pt>
                <c:pt idx="16">
                  <c:v>1029646.5808919</c:v>
                </c:pt>
                <c:pt idx="17">
                  <c:v>1137046.08032428</c:v>
                </c:pt>
                <c:pt idx="18">
                  <c:v>1253037.53971125</c:v>
                </c:pt>
                <c:pt idx="19">
                  <c:v>1378308.31584918</c:v>
                </c:pt>
                <c:pt idx="20">
                  <c:v>1513600.75407815</c:v>
                </c:pt>
                <c:pt idx="21">
                  <c:v>1659716.58736543</c:v>
                </c:pt>
                <c:pt idx="22">
                  <c:v>1817521.68731569</c:v>
                </c:pt>
                <c:pt idx="23">
                  <c:v>1987951.19526198</c:v>
                </c:pt>
                <c:pt idx="24">
                  <c:v>2172015.06384396</c:v>
                </c:pt>
                <c:pt idx="25">
                  <c:v>2370804.04191251</c:v>
                </c:pt>
                <c:pt idx="26">
                  <c:v>2585496.13822654</c:v>
                </c:pt>
                <c:pt idx="27">
                  <c:v>2817363.60224569</c:v>
                </c:pt>
                <c:pt idx="28">
                  <c:v>3067780.46338638</c:v>
                </c:pt>
                <c:pt idx="29">
                  <c:v>3338230.67341832</c:v>
                </c:pt>
              </c:numCache>
            </c:numRef>
          </c:val>
        </c:ser>
        <c:gapWidth val="50"/>
        <c:overlap val="0"/>
        <c:axId val="19857161"/>
        <c:axId val="91672898"/>
      </c:barChart>
      <c:dateAx>
        <c:axId val="19857161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9360">
            <a:noFill/>
          </a:ln>
        </c:spPr>
        <c:txPr>
          <a:bodyPr rot="-5400000"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672898"/>
        <c:crosses val="autoZero"/>
        <c:auto val="1"/>
        <c:lblOffset val="100"/>
        <c:baseTimeUnit val="years"/>
        <c:noMultiLvlLbl val="0"/>
      </c:dateAx>
      <c:valAx>
        <c:axId val="91672898"/>
        <c:scaling>
          <c:orientation val="minMax"/>
        </c:scaling>
        <c:delete val="0"/>
        <c:axPos val="l"/>
        <c:majorGridlines>
          <c:spPr>
            <a:ln w="1440">
              <a:solidFill>
                <a:srgbClr val="c4bd97"/>
              </a:solidFill>
              <a:round/>
            </a:ln>
          </c:spPr>
        </c:majorGridlines>
        <c:numFmt formatCode="#,##0,&quot; K&quot;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857161"/>
        <c:crosses val="autoZero"/>
        <c:crossBetween val="between"/>
      </c:valAx>
      <c:spPr>
        <a:solidFill>
          <a:srgbClr val="ffffff"/>
        </a:solidFill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trlProps/ctrlProps10.xml><?xml version="1.0" encoding="utf-8"?>
<formControlPr xmlns="http://schemas.microsoft.com/office/spreadsheetml/2009/9/main" objectType="CheckBox" autoLine="false" print="true" fmlaLink="Dados Historicos!$A$1" lockText="1" noThreeD="1"/>
</file>

<file path=xl/ctrlProps/ctrlProps11.xml><?xml version="1.0" encoding="utf-8"?>
<formControlPr xmlns="http://schemas.microsoft.com/office/spreadsheetml/2009/9/main" objectType="CheckBox" autoLine="false" print="true" fmlaLink="Dados Historicos!$A$1" lockText="1" noThreeD="1"/>
</file>

<file path=xl/ctrlProps/ctrlProps12.xml><?xml version="1.0" encoding="utf-8"?>
<formControlPr xmlns="http://schemas.microsoft.com/office/spreadsheetml/2009/9/main" objectType="CheckBox" autoLine="false" print="true" fmlaLink="ANEXO DE APOIO!$I$13" lockText="1" noThreeD="1"/>
</file>

<file path=xl/ctrlProps/ctrlProps13.xml><?xml version="1.0" encoding="utf-8"?>
<formControlPr xmlns="http://schemas.microsoft.com/office/spreadsheetml/2009/9/main" objectType="CheckBox" autoLine="false" print="true" fmlaLink="ANEXO DE APOIO!$I$14" lockText="1" noThreeD="1"/>
</file>

<file path=xl/ctrlProps/ctrlProps3.xml><?xml version="1.0" encoding="utf-8"?>
<formControlPr xmlns="http://schemas.microsoft.com/office/spreadsheetml/2009/9/main" objectType="CheckBox" autoLine="false" print="true" fmlaLink="Dados Historicos!$A$1" lockText="1" noThreeD="1"/>
</file>

<file path=xl/ctrlProps/ctrlProps4.xml><?xml version="1.0" encoding="utf-8"?>
<formControlPr xmlns="http://schemas.microsoft.com/office/spreadsheetml/2009/9/main" objectType="CheckBox" autoLine="false" print="true" fmlaLink="Dados Historicos!$A$1" lockText="1" noThreeD="1"/>
</file>

<file path=xl/ctrlProps/ctrlProps5.xml><?xml version="1.0" encoding="utf-8"?>
<formControlPr xmlns="http://schemas.microsoft.com/office/spreadsheetml/2009/9/main" objectType="CheckBox" autoLine="false" print="true" fmlaLink="Dados Historicos!$A$1" lockText="1" noThreeD="1"/>
</file>

<file path=xl/ctrlProps/ctrlProps9.xml><?xml version="1.0" encoding="utf-8"?>
<formControlPr xmlns="http://schemas.microsoft.com/office/spreadsheetml/2009/9/main" objectType="CheckBox" autoLine="false" print="true" fmlaLink="Dados Historicos!$A$1" lockText="1" noThreeD="1"/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PAINEL!A1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hyperlink" Target="#INPUTS!A1"/><Relationship Id="rId5" Type="http://schemas.openxmlformats.org/officeDocument/2006/relationships/hyperlink" Target="#&apos;Desafio do 1 centavo&apos;!A1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#INPUTS!A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9360</xdr:colOff>
      <xdr:row>0</xdr:row>
      <xdr:rowOff>120600</xdr:rowOff>
    </xdr:from>
    <xdr:to>
      <xdr:col>15</xdr:col>
      <xdr:colOff>322920</xdr:colOff>
      <xdr:row>1</xdr:row>
      <xdr:rowOff>180720</xdr:rowOff>
    </xdr:to>
    <xdr:sp>
      <xdr:nvSpPr>
        <xdr:cNvPr id="0" name="Rounded Rectangle 1"/>
        <xdr:cNvSpPr/>
      </xdr:nvSpPr>
      <xdr:spPr>
        <a:xfrm>
          <a:off x="8734320" y="120600"/>
          <a:ext cx="1685160" cy="25056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>
          <a:solidFill>
            <a:srgbClr val="c0504d">
              <a:lumMod val="60000"/>
              <a:lumOff val="40000"/>
            </a:srgbClr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000" spc="-1" strike="noStrike">
              <a:solidFill>
                <a:srgbClr val="000000"/>
              </a:solidFill>
              <a:latin typeface="Calibri"/>
            </a:rPr>
            <a:t>Voltar para Alocação</a:t>
          </a:r>
          <a:endParaRPr b="0" lang="pt-BR" sz="1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3</xdr:row>
      <xdr:rowOff>0</xdr:rowOff>
    </xdr:from>
    <xdr:to>
      <xdr:col>1</xdr:col>
      <xdr:colOff>367920</xdr:colOff>
      <xdr:row>3</xdr:row>
      <xdr:rowOff>266400</xdr:rowOff>
    </xdr:to>
    <xdr:sp>
      <xdr:nvSpPr>
        <xdr:cNvPr id="1" name="Oval 1"/>
        <xdr:cNvSpPr/>
      </xdr:nvSpPr>
      <xdr:spPr>
        <a:xfrm>
          <a:off x="685800" y="600120"/>
          <a:ext cx="367920" cy="2664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200" spc="-1" strike="noStrike">
              <a:solidFill>
                <a:srgbClr val="000000"/>
              </a:solidFill>
              <a:latin typeface="Calibri"/>
            </a:rPr>
            <a:t>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6</xdr:row>
      <xdr:rowOff>0</xdr:rowOff>
    </xdr:from>
    <xdr:to>
      <xdr:col>1</xdr:col>
      <xdr:colOff>367920</xdr:colOff>
      <xdr:row>6</xdr:row>
      <xdr:rowOff>266400</xdr:rowOff>
    </xdr:to>
    <xdr:sp>
      <xdr:nvSpPr>
        <xdr:cNvPr id="2" name="Oval 3"/>
        <xdr:cNvSpPr/>
      </xdr:nvSpPr>
      <xdr:spPr>
        <a:xfrm>
          <a:off x="685800" y="1190520"/>
          <a:ext cx="367920" cy="2664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200" spc="-1" strike="noStrike">
              <a:solidFill>
                <a:srgbClr val="000000"/>
              </a:solidFill>
              <a:latin typeface="Calibri"/>
            </a:rPr>
            <a:t>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9</xdr:row>
      <xdr:rowOff>0</xdr:rowOff>
    </xdr:from>
    <xdr:to>
      <xdr:col>1</xdr:col>
      <xdr:colOff>367920</xdr:colOff>
      <xdr:row>9</xdr:row>
      <xdr:rowOff>266400</xdr:rowOff>
    </xdr:to>
    <xdr:sp>
      <xdr:nvSpPr>
        <xdr:cNvPr id="3" name="Oval 4"/>
        <xdr:cNvSpPr/>
      </xdr:nvSpPr>
      <xdr:spPr>
        <a:xfrm>
          <a:off x="685800" y="1781280"/>
          <a:ext cx="367920" cy="2664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200" spc="-1" strike="noStrike">
              <a:solidFill>
                <a:srgbClr val="000000"/>
              </a:solidFill>
              <a:latin typeface="Calibri"/>
            </a:rPr>
            <a:t>3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12</xdr:row>
      <xdr:rowOff>0</xdr:rowOff>
    </xdr:from>
    <xdr:to>
      <xdr:col>1</xdr:col>
      <xdr:colOff>367920</xdr:colOff>
      <xdr:row>12</xdr:row>
      <xdr:rowOff>266400</xdr:rowOff>
    </xdr:to>
    <xdr:sp>
      <xdr:nvSpPr>
        <xdr:cNvPr id="4" name="Oval 5"/>
        <xdr:cNvSpPr/>
      </xdr:nvSpPr>
      <xdr:spPr>
        <a:xfrm>
          <a:off x="685800" y="2371680"/>
          <a:ext cx="367920" cy="2664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200" spc="-1" strike="noStrike">
              <a:solidFill>
                <a:srgbClr val="000000"/>
              </a:solidFill>
              <a:latin typeface="Calibri"/>
            </a:rPr>
            <a:t>4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15</xdr:row>
      <xdr:rowOff>0</xdr:rowOff>
    </xdr:from>
    <xdr:to>
      <xdr:col>1</xdr:col>
      <xdr:colOff>367920</xdr:colOff>
      <xdr:row>15</xdr:row>
      <xdr:rowOff>360</xdr:rowOff>
    </xdr:to>
    <xdr:sp>
      <xdr:nvSpPr>
        <xdr:cNvPr id="5" name="Oval 6"/>
        <xdr:cNvSpPr/>
      </xdr:nvSpPr>
      <xdr:spPr>
        <a:xfrm>
          <a:off x="685800" y="2962440"/>
          <a:ext cx="367920" cy="36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90000" rIns="90000" tIns="90000" bIns="90000" anchor="ctr">
          <a:noAutofit/>
        </a:bodyPr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ffffff"/>
              </a:solidFill>
              <a:latin typeface="Calibri"/>
            </a:rPr>
            <a:t>5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15</xdr:row>
      <xdr:rowOff>0</xdr:rowOff>
    </xdr:from>
    <xdr:to>
      <xdr:col>1</xdr:col>
      <xdr:colOff>367920</xdr:colOff>
      <xdr:row>15</xdr:row>
      <xdr:rowOff>360</xdr:rowOff>
    </xdr:to>
    <xdr:sp>
      <xdr:nvSpPr>
        <xdr:cNvPr id="6" name="Oval 7"/>
        <xdr:cNvSpPr/>
      </xdr:nvSpPr>
      <xdr:spPr>
        <a:xfrm>
          <a:off x="685800" y="2962440"/>
          <a:ext cx="367920" cy="360"/>
        </a:xfrm>
        <a:prstGeom prst="ellips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90000" rIns="90000" tIns="90000" bIns="90000" anchor="ctr">
          <a:noAutofit/>
        </a:bodyPr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ffffff"/>
              </a:solidFill>
              <a:latin typeface="Calibri"/>
            </a:rPr>
            <a:t>6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15</xdr:row>
      <xdr:rowOff>0</xdr:rowOff>
    </xdr:from>
    <xdr:to>
      <xdr:col>1</xdr:col>
      <xdr:colOff>367920</xdr:colOff>
      <xdr:row>15</xdr:row>
      <xdr:rowOff>266040</xdr:rowOff>
    </xdr:to>
    <xdr:sp>
      <xdr:nvSpPr>
        <xdr:cNvPr id="7" name="Oval 8"/>
        <xdr:cNvSpPr/>
      </xdr:nvSpPr>
      <xdr:spPr>
        <a:xfrm>
          <a:off x="685800" y="2962440"/>
          <a:ext cx="367920" cy="26604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200" spc="-1" strike="noStrike">
              <a:solidFill>
                <a:srgbClr val="000000"/>
              </a:solidFill>
              <a:latin typeface="Calibri"/>
            </a:rPr>
            <a:t>5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9360</xdr:colOff>
      <xdr:row>3</xdr:row>
      <xdr:rowOff>0</xdr:rowOff>
    </xdr:from>
    <xdr:to>
      <xdr:col>4</xdr:col>
      <xdr:colOff>104400</xdr:colOff>
      <xdr:row>4</xdr:row>
      <xdr:rowOff>11160</xdr:rowOff>
    </xdr:to>
    <xdr:sp>
      <xdr:nvSpPr>
        <xdr:cNvPr id="8" name="Rounded Rectangle 10"/>
        <xdr:cNvSpPr/>
      </xdr:nvSpPr>
      <xdr:spPr>
        <a:xfrm>
          <a:off x="1215720" y="600120"/>
          <a:ext cx="3740760" cy="277920"/>
        </a:xfrm>
        <a:prstGeom prst="roundRect">
          <a:avLst>
            <a:gd name="adj" fmla="val 16667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100" spc="-1" strike="noStrike">
              <a:solidFill>
                <a:srgbClr val="000000"/>
              </a:solidFill>
              <a:latin typeface="Arial"/>
            </a:rPr>
            <a:t>Primeiro Aporte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9360</xdr:colOff>
      <xdr:row>6</xdr:row>
      <xdr:rowOff>0</xdr:rowOff>
    </xdr:from>
    <xdr:to>
      <xdr:col>4</xdr:col>
      <xdr:colOff>104400</xdr:colOff>
      <xdr:row>7</xdr:row>
      <xdr:rowOff>11160</xdr:rowOff>
    </xdr:to>
    <xdr:sp>
      <xdr:nvSpPr>
        <xdr:cNvPr id="9" name="Rounded Rectangle 12"/>
        <xdr:cNvSpPr/>
      </xdr:nvSpPr>
      <xdr:spPr>
        <a:xfrm>
          <a:off x="1215720" y="1190520"/>
          <a:ext cx="3740760" cy="277920"/>
        </a:xfrm>
        <a:prstGeom prst="roundRect">
          <a:avLst>
            <a:gd name="adj" fmla="val 16667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100" spc="-1" strike="noStrike">
              <a:solidFill>
                <a:srgbClr val="000000"/>
              </a:solidFill>
              <a:latin typeface="Arial"/>
            </a:rPr>
            <a:t>Aportes (mensal)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9360</xdr:colOff>
      <xdr:row>9</xdr:row>
      <xdr:rowOff>0</xdr:rowOff>
    </xdr:from>
    <xdr:to>
      <xdr:col>4</xdr:col>
      <xdr:colOff>104400</xdr:colOff>
      <xdr:row>10</xdr:row>
      <xdr:rowOff>11160</xdr:rowOff>
    </xdr:to>
    <xdr:sp>
      <xdr:nvSpPr>
        <xdr:cNvPr id="10" name="Rounded Rectangle 13"/>
        <xdr:cNvSpPr/>
      </xdr:nvSpPr>
      <xdr:spPr>
        <a:xfrm>
          <a:off x="1215720" y="1781280"/>
          <a:ext cx="3740760" cy="277920"/>
        </a:xfrm>
        <a:prstGeom prst="roundRect">
          <a:avLst>
            <a:gd name="adj" fmla="val 16667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Arial"/>
            </a:rPr>
            <a:t>Retorno Nominal Esperado (ao ano)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9360</xdr:colOff>
      <xdr:row>11</xdr:row>
      <xdr:rowOff>156960</xdr:rowOff>
    </xdr:from>
    <xdr:to>
      <xdr:col>4</xdr:col>
      <xdr:colOff>104400</xdr:colOff>
      <xdr:row>13</xdr:row>
      <xdr:rowOff>11160</xdr:rowOff>
    </xdr:to>
    <xdr:sp>
      <xdr:nvSpPr>
        <xdr:cNvPr id="11" name="Rounded Rectangle 14"/>
        <xdr:cNvSpPr/>
      </xdr:nvSpPr>
      <xdr:spPr>
        <a:xfrm>
          <a:off x="1215720" y="2366640"/>
          <a:ext cx="3740760" cy="282960"/>
        </a:xfrm>
        <a:prstGeom prst="roundRect">
          <a:avLst>
            <a:gd name="adj" fmla="val 16667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Arial"/>
            </a:rPr>
            <a:t>Período de Aplicação (em anos)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9360</xdr:colOff>
      <xdr:row>15</xdr:row>
      <xdr:rowOff>0</xdr:rowOff>
    </xdr:from>
    <xdr:to>
      <xdr:col>4</xdr:col>
      <xdr:colOff>104400</xdr:colOff>
      <xdr:row>16</xdr:row>
      <xdr:rowOff>11160</xdr:rowOff>
    </xdr:to>
    <xdr:sp>
      <xdr:nvSpPr>
        <xdr:cNvPr id="12" name="Rounded Rectangle 15"/>
        <xdr:cNvSpPr/>
      </xdr:nvSpPr>
      <xdr:spPr>
        <a:xfrm>
          <a:off x="1215720" y="2962440"/>
          <a:ext cx="3740760" cy="277560"/>
        </a:xfrm>
        <a:prstGeom prst="roundRect">
          <a:avLst>
            <a:gd name="adj" fmla="val 16667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Arial"/>
            </a:rPr>
            <a:t>Inflação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104760</xdr:colOff>
      <xdr:row>23</xdr:row>
      <xdr:rowOff>56520</xdr:rowOff>
    </xdr:from>
    <xdr:to>
      <xdr:col>5</xdr:col>
      <xdr:colOff>9000</xdr:colOff>
      <xdr:row>25</xdr:row>
      <xdr:rowOff>66240</xdr:rowOff>
    </xdr:to>
    <xdr:sp>
      <xdr:nvSpPr>
        <xdr:cNvPr id="13" name="TextBox 32">
          <a:hlinkClick r:id="rId1"/>
        </xdr:cNvPr>
        <xdr:cNvSpPr/>
      </xdr:nvSpPr>
      <xdr:spPr>
        <a:xfrm>
          <a:off x="1158840" y="4609440"/>
          <a:ext cx="3854520" cy="428760"/>
        </a:xfrm>
        <a:prstGeom prst="rect">
          <a:avLst/>
        </a:prstGeom>
        <a:solidFill>
          <a:srgbClr val="92d05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800" spc="-1" strike="noStrike">
              <a:solidFill>
                <a:srgbClr val="000000"/>
              </a:solidFill>
              <a:latin typeface="Arial"/>
            </a:rPr>
            <a:t>Calcular Resultado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9360</xdr:colOff>
      <xdr:row>18</xdr:row>
      <xdr:rowOff>9360</xdr:rowOff>
    </xdr:from>
    <xdr:to>
      <xdr:col>2</xdr:col>
      <xdr:colOff>9000</xdr:colOff>
      <xdr:row>19</xdr:row>
      <xdr:rowOff>9000</xdr:rowOff>
    </xdr:to>
    <xdr:sp>
      <xdr:nvSpPr>
        <xdr:cNvPr id="14" name="Oval 8"/>
        <xdr:cNvSpPr/>
      </xdr:nvSpPr>
      <xdr:spPr>
        <a:xfrm>
          <a:off x="695160" y="3562200"/>
          <a:ext cx="367920" cy="2664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200" spc="-1" strike="noStrike">
              <a:solidFill>
                <a:srgbClr val="000000"/>
              </a:solidFill>
              <a:latin typeface="Calibri"/>
            </a:rPr>
            <a:t>6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2160</xdr:colOff>
      <xdr:row>17</xdr:row>
      <xdr:rowOff>156960</xdr:rowOff>
    </xdr:from>
    <xdr:to>
      <xdr:col>4</xdr:col>
      <xdr:colOff>104760</xdr:colOff>
      <xdr:row>19</xdr:row>
      <xdr:rowOff>21240</xdr:rowOff>
    </xdr:to>
    <xdr:sp>
      <xdr:nvSpPr>
        <xdr:cNvPr id="15" name="Rounded Rectangle 27"/>
        <xdr:cNvSpPr/>
      </xdr:nvSpPr>
      <xdr:spPr>
        <a:xfrm>
          <a:off x="1208520" y="3547800"/>
          <a:ext cx="3748320" cy="293040"/>
        </a:xfrm>
        <a:prstGeom prst="roundRect">
          <a:avLst>
            <a:gd name="adj" fmla="val 16667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Arial"/>
            </a:rPr>
            <a:t>Taxa de crescimento dos aportes (ao ano)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9360</xdr:colOff>
      <xdr:row>21</xdr:row>
      <xdr:rowOff>9360</xdr:rowOff>
    </xdr:from>
    <xdr:to>
      <xdr:col>2</xdr:col>
      <xdr:colOff>9000</xdr:colOff>
      <xdr:row>22</xdr:row>
      <xdr:rowOff>9000</xdr:rowOff>
    </xdr:to>
    <xdr:sp>
      <xdr:nvSpPr>
        <xdr:cNvPr id="16" name="Oval 8"/>
        <xdr:cNvSpPr/>
      </xdr:nvSpPr>
      <xdr:spPr>
        <a:xfrm>
          <a:off x="695160" y="4143240"/>
          <a:ext cx="367920" cy="2664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200" spc="-1" strike="noStrike">
              <a:solidFill>
                <a:srgbClr val="000000"/>
              </a:solidFill>
              <a:latin typeface="Calibri"/>
            </a:rPr>
            <a:t>7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95400</xdr:colOff>
      <xdr:row>21</xdr:row>
      <xdr:rowOff>9360</xdr:rowOff>
    </xdr:from>
    <xdr:to>
      <xdr:col>4</xdr:col>
      <xdr:colOff>104400</xdr:colOff>
      <xdr:row>22</xdr:row>
      <xdr:rowOff>10800</xdr:rowOff>
    </xdr:to>
    <xdr:sp>
      <xdr:nvSpPr>
        <xdr:cNvPr id="17" name="Rounded Rectangle 28"/>
        <xdr:cNvSpPr/>
      </xdr:nvSpPr>
      <xdr:spPr>
        <a:xfrm>
          <a:off x="1149480" y="4143240"/>
          <a:ext cx="3807000" cy="268200"/>
        </a:xfrm>
        <a:prstGeom prst="roundRect">
          <a:avLst>
            <a:gd name="adj" fmla="val 16667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000000"/>
              </a:solidFill>
              <a:latin typeface="Calibri"/>
            </a:rPr>
            <a:t>Incluir Imposto de Renda?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152280</xdr:colOff>
      <xdr:row>30</xdr:row>
      <xdr:rowOff>85680</xdr:rowOff>
    </xdr:from>
    <xdr:to>
      <xdr:col>13</xdr:col>
      <xdr:colOff>513720</xdr:colOff>
      <xdr:row>38</xdr:row>
      <xdr:rowOff>171000</xdr:rowOff>
    </xdr:to>
    <xdr:sp>
      <xdr:nvSpPr>
        <xdr:cNvPr id="18" name="Retângulo 9"/>
        <xdr:cNvSpPr/>
      </xdr:nvSpPr>
      <xdr:spPr>
        <a:xfrm>
          <a:off x="9182520" y="5933880"/>
          <a:ext cx="1733040" cy="54252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39960" dir="5400000" dist="23040" rotWithShape="0">
            <a:srgbClr val="000000">
              <a:alpha val="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25920</xdr:colOff>
          <xdr:row>31</xdr:row>
          <xdr:rowOff>152280</xdr:rowOff>
        </xdr:from>
        <xdr:to>
          <xdr:col>16</xdr:col>
          <xdr:colOff>-415440</xdr:colOff>
          <xdr:row>33</xdr:row>
          <xdr:rowOff>38160</xdr:rowOff>
        </xdr:to>
        <xdr:sp>
          <xdr:nvSpPr>
            <xdr:cNvPr id="1001" name="Check Box 40" descr="kk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kk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638640</xdr:colOff>
          <xdr:row>36</xdr:row>
          <xdr:rowOff>47520</xdr:rowOff>
        </xdr:from>
        <xdr:to>
          <xdr:col>18</xdr:col>
          <xdr:colOff>-618480</xdr:colOff>
          <xdr:row>37</xdr:row>
          <xdr:rowOff>-123840</xdr:rowOff>
        </xdr:to>
        <xdr:sp>
          <xdr:nvSpPr>
            <xdr:cNvPr id="1002" name="Check Box 4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686160</xdr:colOff>
          <xdr:row>35</xdr:row>
          <xdr:rowOff>161640</xdr:rowOff>
        </xdr:from>
        <xdr:to>
          <xdr:col>18</xdr:col>
          <xdr:colOff>-570960</xdr:colOff>
          <xdr:row>36</xdr:row>
          <xdr:rowOff>-9720</xdr:rowOff>
        </xdr:to>
        <xdr:sp>
          <xdr:nvSpPr>
            <xdr:cNvPr id="1003" name="Check Box 5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0</xdr:colOff>
      <xdr:row>4</xdr:row>
      <xdr:rowOff>0</xdr:rowOff>
    </xdr:from>
    <xdr:to>
      <xdr:col>13</xdr:col>
      <xdr:colOff>2146680</xdr:colOff>
      <xdr:row>13</xdr:row>
      <xdr:rowOff>180720</xdr:rowOff>
    </xdr:to>
    <xdr:graphicFrame>
      <xdr:nvGraphicFramePr>
        <xdr:cNvPr id="19" name="Chart 13"/>
        <xdr:cNvGraphicFramePr/>
      </xdr:nvGraphicFramePr>
      <xdr:xfrm>
        <a:off x="14059440" y="857160"/>
        <a:ext cx="2146680" cy="19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1190520</xdr:colOff>
      <xdr:row>19</xdr:row>
      <xdr:rowOff>0</xdr:rowOff>
    </xdr:from>
    <xdr:to>
      <xdr:col>16</xdr:col>
      <xdr:colOff>101160</xdr:colOff>
      <xdr:row>28</xdr:row>
      <xdr:rowOff>190080</xdr:rowOff>
    </xdr:to>
    <xdr:graphicFrame>
      <xdr:nvGraphicFramePr>
        <xdr:cNvPr id="20" name="Chart 14"/>
        <xdr:cNvGraphicFramePr/>
      </xdr:nvGraphicFramePr>
      <xdr:xfrm>
        <a:off x="13535640" y="3772080"/>
        <a:ext cx="4219920" cy="19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13</xdr:row>
      <xdr:rowOff>123840</xdr:rowOff>
    </xdr:from>
    <xdr:to>
      <xdr:col>9</xdr:col>
      <xdr:colOff>291960</xdr:colOff>
      <xdr:row>29</xdr:row>
      <xdr:rowOff>190080</xdr:rowOff>
    </xdr:to>
    <xdr:graphicFrame>
      <xdr:nvGraphicFramePr>
        <xdr:cNvPr id="21" name="Chart 17"/>
        <xdr:cNvGraphicFramePr/>
      </xdr:nvGraphicFramePr>
      <xdr:xfrm>
        <a:off x="507960" y="2752920"/>
        <a:ext cx="10782720" cy="311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</xdr:col>
      <xdr:colOff>9360</xdr:colOff>
      <xdr:row>6</xdr:row>
      <xdr:rowOff>9000</xdr:rowOff>
    </xdr:from>
    <xdr:to>
      <xdr:col>2</xdr:col>
      <xdr:colOff>78840</xdr:colOff>
      <xdr:row>6</xdr:row>
      <xdr:rowOff>9360</xdr:rowOff>
    </xdr:to>
    <xdr:sp>
      <xdr:nvSpPr>
        <xdr:cNvPr id="22" name="Straight Arrow Connector 24"/>
        <xdr:cNvSpPr/>
      </xdr:nvSpPr>
      <xdr:spPr>
        <a:xfrm flipV="1">
          <a:off x="517320" y="1284480"/>
          <a:ext cx="31053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4f81bd">
              <a:lumMod val="20000"/>
              <a:lumOff val="80000"/>
            </a:srgbClr>
          </a:solidFill>
          <a:round/>
          <a:headEnd len="med" type="oval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9360</xdr:colOff>
      <xdr:row>8</xdr:row>
      <xdr:rowOff>6120</xdr:rowOff>
    </xdr:from>
    <xdr:to>
      <xdr:col>2</xdr:col>
      <xdr:colOff>78840</xdr:colOff>
      <xdr:row>8</xdr:row>
      <xdr:rowOff>15120</xdr:rowOff>
    </xdr:to>
    <xdr:sp>
      <xdr:nvSpPr>
        <xdr:cNvPr id="23" name="Straight Arrow Connector 25"/>
        <xdr:cNvSpPr/>
      </xdr:nvSpPr>
      <xdr:spPr>
        <a:xfrm flipV="1">
          <a:off x="517320" y="1672200"/>
          <a:ext cx="310536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700">
          <a:solidFill>
            <a:srgbClr val="ffffff">
              <a:lumMod val="85000"/>
            </a:srgbClr>
          </a:solidFill>
          <a:round/>
          <a:headEnd len="med" type="oval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9360</xdr:colOff>
      <xdr:row>10</xdr:row>
      <xdr:rowOff>6120</xdr:rowOff>
    </xdr:from>
    <xdr:to>
      <xdr:col>2</xdr:col>
      <xdr:colOff>78840</xdr:colOff>
      <xdr:row>10</xdr:row>
      <xdr:rowOff>15120</xdr:rowOff>
    </xdr:to>
    <xdr:sp>
      <xdr:nvSpPr>
        <xdr:cNvPr id="24" name="Straight Arrow Connector 26"/>
        <xdr:cNvSpPr/>
      </xdr:nvSpPr>
      <xdr:spPr>
        <a:xfrm flipV="1">
          <a:off x="517320" y="2062800"/>
          <a:ext cx="310536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700">
          <a:solidFill>
            <a:srgbClr val="ffffff">
              <a:lumMod val="85000"/>
            </a:srgbClr>
          </a:solidFill>
          <a:round/>
          <a:headEnd len="med" type="oval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638280</xdr:colOff>
      <xdr:row>1</xdr:row>
      <xdr:rowOff>219240</xdr:rowOff>
    </xdr:from>
    <xdr:to>
      <xdr:col>9</xdr:col>
      <xdr:colOff>18720</xdr:colOff>
      <xdr:row>3</xdr:row>
      <xdr:rowOff>114120</xdr:rowOff>
    </xdr:to>
    <xdr:sp>
      <xdr:nvSpPr>
        <xdr:cNvPr id="25" name="Retângulo: Cantos Arredondados 1">
          <a:hlinkClick r:id="rId4"/>
        </xdr:cNvPr>
        <xdr:cNvSpPr/>
      </xdr:nvSpPr>
      <xdr:spPr>
        <a:xfrm>
          <a:off x="8449560" y="333720"/>
          <a:ext cx="2567880" cy="38052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solidFill>
            <a:srgbClr val="4a7ebb"/>
          </a:solidFill>
          <a:round/>
        </a:ln>
        <a:effectLst>
          <a:outerShdw blurRad="39960" dir="5400000" dist="2304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000000"/>
              </a:solidFill>
              <a:latin typeface="Arial"/>
            </a:rPr>
            <a:t>PLANEJAR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19080</xdr:colOff>
      <xdr:row>4</xdr:row>
      <xdr:rowOff>9000</xdr:rowOff>
    </xdr:from>
    <xdr:to>
      <xdr:col>2</xdr:col>
      <xdr:colOff>88560</xdr:colOff>
      <xdr:row>4</xdr:row>
      <xdr:rowOff>9360</xdr:rowOff>
    </xdr:to>
    <xdr:sp>
      <xdr:nvSpPr>
        <xdr:cNvPr id="26" name="Straight Arrow Connector 24"/>
        <xdr:cNvSpPr/>
      </xdr:nvSpPr>
      <xdr:spPr>
        <a:xfrm flipV="1">
          <a:off x="527040" y="865440"/>
          <a:ext cx="31053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50">
          <a:solidFill>
            <a:srgbClr val="4f81bd">
              <a:lumMod val="20000"/>
              <a:lumOff val="80000"/>
            </a:srgbClr>
          </a:solidFill>
          <a:round/>
          <a:headEnd len="med" type="oval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632160</xdr:colOff>
      <xdr:row>3</xdr:row>
      <xdr:rowOff>233640</xdr:rowOff>
    </xdr:from>
    <xdr:to>
      <xdr:col>9</xdr:col>
      <xdr:colOff>12600</xdr:colOff>
      <xdr:row>5</xdr:row>
      <xdr:rowOff>163080</xdr:rowOff>
    </xdr:to>
    <xdr:sp>
      <xdr:nvSpPr>
        <xdr:cNvPr id="27" name="Retângulo: Cantos Arredondados 9">
          <a:hlinkClick r:id="rId5"/>
        </xdr:cNvPr>
        <xdr:cNvSpPr/>
      </xdr:nvSpPr>
      <xdr:spPr>
        <a:xfrm>
          <a:off x="8443440" y="833760"/>
          <a:ext cx="2567880" cy="376920"/>
        </a:xfrm>
        <a:prstGeom prst="roundRect">
          <a:avLst>
            <a:gd name="adj" fmla="val 16667"/>
          </a:avLst>
        </a:prstGeom>
        <a:solidFill>
          <a:srgbClr val="92d050"/>
        </a:solidFill>
        <a:ln>
          <a:solidFill>
            <a:srgbClr val="4a7ebb"/>
          </a:solidFill>
          <a:round/>
        </a:ln>
        <a:effectLst>
          <a:outerShdw blurRad="39960" dir="5400000" dist="2304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400" spc="-1" strike="noStrike">
              <a:solidFill>
                <a:srgbClr val="000000"/>
              </a:solidFill>
              <a:latin typeface="Arial"/>
            </a:rPr>
            <a:t>DESAFIO R$ 0,01</a:t>
          </a:r>
          <a:endParaRPr b="0" lang="pt-BR" sz="14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0</xdr:colOff>
      <xdr:row>7</xdr:row>
      <xdr:rowOff>0</xdr:rowOff>
    </xdr:from>
    <xdr:to>
      <xdr:col>5</xdr:col>
      <xdr:colOff>551160</xdr:colOff>
      <xdr:row>8</xdr:row>
      <xdr:rowOff>189360</xdr:rowOff>
    </xdr:to>
    <xdr:sp>
      <xdr:nvSpPr>
        <xdr:cNvPr id="28" name="Retângulo: Cantos Arredondados 1">
          <a:hlinkClick r:id="rId1"/>
        </xdr:cNvPr>
        <xdr:cNvSpPr/>
      </xdr:nvSpPr>
      <xdr:spPr>
        <a:xfrm>
          <a:off x="2994840" y="1333440"/>
          <a:ext cx="2068560" cy="379800"/>
        </a:xfrm>
        <a:prstGeom prst="roundRect">
          <a:avLst>
            <a:gd name="adj" fmla="val 16667"/>
          </a:avLst>
        </a:prstGeom>
        <a:solidFill>
          <a:srgbClr val="f79646"/>
        </a:solidFill>
        <a:ln>
          <a:solidFill>
            <a:srgbClr val="b66e33"/>
          </a:solidFill>
          <a:round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>
              <a:solidFill>
                <a:srgbClr val="000000"/>
              </a:solidFill>
              <a:latin typeface="Arial"/>
            </a:rPr>
            <a:t>VOLTAR</a:t>
          </a:r>
          <a:endParaRPr b="0" lang="pt-BR" sz="16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139680</xdr:colOff>
          <xdr:row>23</xdr:row>
          <xdr:rowOff>123480</xdr:rowOff>
        </xdr:from>
        <xdr:to>
          <xdr:col>55</xdr:col>
          <xdr:colOff>-333720</xdr:colOff>
          <xdr:row>25</xdr:row>
          <xdr:rowOff>9360</xdr:rowOff>
        </xdr:to>
        <xdr:sp>
          <xdr:nvSpPr>
            <xdr:cNvPr id="1001" name="Check Box 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139680</xdr:colOff>
          <xdr:row>27</xdr:row>
          <xdr:rowOff>76320</xdr:rowOff>
        </xdr:from>
        <xdr:to>
          <xdr:col>55</xdr:col>
          <xdr:colOff>-333720</xdr:colOff>
          <xdr:row>28</xdr:row>
          <xdr:rowOff>152640</xdr:rowOff>
        </xdr:to>
        <xdr:sp>
          <xdr:nvSpPr>
            <xdr:cNvPr id="1002" name="Check Box 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139680</xdr:colOff>
          <xdr:row>30</xdr:row>
          <xdr:rowOff>161640</xdr:rowOff>
        </xdr:from>
        <xdr:to>
          <xdr:col>55</xdr:col>
          <xdr:colOff>-333720</xdr:colOff>
          <xdr:row>32</xdr:row>
          <xdr:rowOff>47520</xdr:rowOff>
        </xdr:to>
        <xdr:sp>
          <xdr:nvSpPr>
            <xdr:cNvPr id="1003" name="Check Box 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316800</xdr:colOff>
          <xdr:row>33</xdr:row>
          <xdr:rowOff>38160</xdr:rowOff>
        </xdr:from>
        <xdr:to>
          <xdr:col>49</xdr:col>
          <xdr:colOff>-156600</xdr:colOff>
          <xdr:row>34</xdr:row>
          <xdr:rowOff>114120</xdr:rowOff>
        </xdr:to>
        <xdr:sp>
          <xdr:nvSpPr>
            <xdr:cNvPr id="1004" name="Check Box 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316800</xdr:colOff>
          <xdr:row>36</xdr:row>
          <xdr:rowOff>123840</xdr:rowOff>
        </xdr:from>
        <xdr:to>
          <xdr:col>49</xdr:col>
          <xdr:colOff>-156600</xdr:colOff>
          <xdr:row>38</xdr:row>
          <xdr:rowOff>9000</xdr:rowOff>
        </xdr:to>
        <xdr:sp>
          <xdr:nvSpPr>
            <xdr:cNvPr id="1005" name="Check Box 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martin.kirsten/Downloads/Planilha%20Financeira%20-%20Otimiza&#231;&#227;o%20de%20Carteiras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Users/martin.kirsten/Downloads/HC%20Investimentos%20-%20Planejamento%20Financeiro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Otimização 1994"/>
      <sheetName val="Otimização 1999"/>
      <sheetName val="Otimização 2006"/>
      <sheetName val="Otimização 2008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ício"/>
      <sheetName val="Dados de Entrada"/>
      <sheetName val="Calc"/>
      <sheetName val="Auxiliar"/>
      <sheetName val="Resultados"/>
      <sheetName val="Calc (2)"/>
      <sheetName val="Nova Simulação"/>
      <sheetName val="Calc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portalbrasil.net/ipca.htm" TargetMode="External"/><Relationship Id="rId2" Type="http://schemas.openxmlformats.org/officeDocument/2006/relationships/hyperlink" Target="http://www.portalbrasil.net/igpm.htm" TargetMode="External"/><Relationship Id="rId3" Type="http://schemas.openxmlformats.org/officeDocument/2006/relationships/hyperlink" Target="http://www.portalbrasil.net/poupanca_mensal.htm" TargetMode="External"/><Relationship Id="rId4" Type="http://schemas.openxmlformats.org/officeDocument/2006/relationships/hyperlink" Target="http://www.portalbrasil.net/indices_cdi.htm" TargetMode="External"/><Relationship Id="rId5" Type="http://schemas.openxmlformats.org/officeDocument/2006/relationships/hyperlink" Target="http://www.bcb.gov.br/?SERIETEMP" TargetMode="External"/><Relationship Id="rId6" Type="http://schemas.openxmlformats.org/officeDocument/2006/relationships/hyperlink" Target="http://www.bcb.gov.br/?SERIETEMP" TargetMode="External"/><Relationship Id="rId7" Type="http://schemas.openxmlformats.org/officeDocument/2006/relationships/hyperlink" Target="http://www.bcb.gov.br/?SERIETEMP" TargetMode="External"/><Relationship Id="rId8" Type="http://schemas.openxmlformats.org/officeDocument/2006/relationships/hyperlink" Target="http://www.bcb.gov.br/?SERIETEMP" TargetMode="External"/><Relationship Id="rId9" Type="http://schemas.openxmlformats.org/officeDocument/2006/relationships/hyperlink" Target="http://www.bcb.gov.br/?SERIETEMP" TargetMode="External"/><Relationship Id="rId10" Type="http://schemas.openxmlformats.org/officeDocument/2006/relationships/hyperlink" Target="http://www.bcb.gov.br/?SERIETEMP" TargetMode="External"/><Relationship Id="rId11" Type="http://schemas.openxmlformats.org/officeDocument/2006/relationships/hyperlink" Target="http://www.bcb.gov.br/?SERIETEMP" TargetMode="External"/><Relationship Id="rId12" Type="http://schemas.openxmlformats.org/officeDocument/2006/relationships/hyperlink" Target="http://www.bcb.gov.br/?SERIETEMP" TargetMode="External"/><Relationship Id="rId13" Type="http://schemas.openxmlformats.org/officeDocument/2006/relationships/hyperlink" Target="http://www.bcb.gov.br/?SERIETEMP" TargetMode="External"/><Relationship Id="rId14" Type="http://schemas.openxmlformats.org/officeDocument/2006/relationships/hyperlink" Target="http://www.bcb.gov.br/?SERIETEMP" TargetMode="External"/><Relationship Id="rId15" Type="http://schemas.openxmlformats.org/officeDocument/2006/relationships/hyperlink" Target="http://www.bcb.gov.br/?SERIETEMP" TargetMode="External"/><Relationship Id="rId16" Type="http://schemas.openxmlformats.org/officeDocument/2006/relationships/hyperlink" Target="http://www.bcb.gov.br/?SERIETEMP" TargetMode="External"/><Relationship Id="rId17" Type="http://schemas.openxmlformats.org/officeDocument/2006/relationships/hyperlink" Target="http://www.tesouro.fazenda.gov.br/tesouro_direto/" TargetMode="External"/><Relationship Id="rId18" Type="http://schemas.openxmlformats.org/officeDocument/2006/relationships/hyperlink" Target="http://www.tesouro.fazenda.gov.br/tesouro_direto/" TargetMode="External"/><Relationship Id="rId19" Type="http://schemas.openxmlformats.org/officeDocument/2006/relationships/hyperlink" Target="http://www.tesouro.fazenda.gov.br/tesouro_direto/" TargetMode="External"/><Relationship Id="rId20" Type="http://schemas.openxmlformats.org/officeDocument/2006/relationships/hyperlink" Target="http://www.bmf.com.br/bmfbovespa/pages/boletim1/bd_manual/indicadoresFinanceiros1.asp" TargetMode="External"/><Relationship Id="rId21" Type="http://schemas.openxmlformats.org/officeDocument/2006/relationships/hyperlink" Target="http://www.assetbancoreal.com.br/index_internas.htm?sUrl=https://www128.abnamro.com.br/scripts/comunic_sfi.dll?OPERA=SFI_RENTABILIDADE&amp;GMERC=23&amp;BANCO=2" TargetMode="External"/><Relationship Id="rId2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3.xml"/><Relationship Id="rId4" Type="http://schemas.openxmlformats.org/officeDocument/2006/relationships/ctrlProp" Target="../ctrlProps/ctrlProps4.xml"/><Relationship Id="rId5" Type="http://schemas.openxmlformats.org/officeDocument/2006/relationships/ctrlProp" Target="../ctrlProps/ctrlProps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s9.xml"/><Relationship Id="rId4" Type="http://schemas.openxmlformats.org/officeDocument/2006/relationships/ctrlProp" Target="../ctrlProps/ctrlProps10.xml"/><Relationship Id="rId5" Type="http://schemas.openxmlformats.org/officeDocument/2006/relationships/ctrlProp" Target="../ctrlProps/ctrlProps11.xml"/><Relationship Id="rId6" Type="http://schemas.openxmlformats.org/officeDocument/2006/relationships/ctrlProp" Target="../ctrlProps/ctrlProps12.xml"/><Relationship Id="rId7" Type="http://schemas.openxmlformats.org/officeDocument/2006/relationships/ctrlProp" Target="../ctrlProps/ctrlProps1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2F2F2"/>
    <pageSetUpPr fitToPage="false"/>
  </sheetPr>
  <dimension ref="B2:W199"/>
  <sheetViews>
    <sheetView showFormulas="false" showGridLines="false" showRowColHeaders="false" showZeros="true" rightToLeft="false" tabSelected="false" showOutlineSymbols="true" defaultGridColor="true" view="normal" topLeftCell="A1" colorId="64" zoomScale="80" zoomScaleNormal="80" zoomScalePageLayoutView="100" workbookViewId="0">
      <pane xSplit="2" ySplit="4" topLeftCell="C59" activePane="bottomRight" state="frozen"/>
      <selection pane="topLeft" activeCell="A1" activeCellId="0" sqref="A1"/>
      <selection pane="topRight" activeCell="C1" activeCellId="0" sqref="C1"/>
      <selection pane="bottomLeft" activeCell="A59" activeCellId="0" sqref="A59"/>
      <selection pane="bottomRight" activeCell="R4" activeCellId="0" sqref="R4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3" min="3" style="0" width="6.28"/>
    <col collapsed="false" customWidth="true" hidden="false" outlineLevel="0" max="4" min="4" style="0" width="6.71"/>
    <col collapsed="false" customWidth="true" hidden="false" outlineLevel="0" max="5" min="5" style="0" width="10.14"/>
    <col collapsed="false" customWidth="true" hidden="false" outlineLevel="0" max="6" min="6" style="0" width="5.71"/>
    <col collapsed="false" customWidth="true" hidden="false" outlineLevel="0" max="7" min="7" style="0" width="6.85"/>
    <col collapsed="false" customWidth="true" hidden="false" outlineLevel="0" max="8" min="8" style="0" width="8.28"/>
    <col collapsed="false" customWidth="true" hidden="false" outlineLevel="0" max="10" min="10" style="0" width="6.85"/>
    <col collapsed="false" customWidth="true" hidden="false" outlineLevel="0" max="11" min="11" style="0" width="7"/>
    <col collapsed="false" customWidth="true" hidden="false" outlineLevel="0" max="12" min="12" style="0" width="8.43"/>
    <col collapsed="false" customWidth="true" hidden="false" outlineLevel="0" max="13" min="13" style="0" width="9.71"/>
    <col collapsed="false" customWidth="true" hidden="false" outlineLevel="0" max="14" min="14" style="0" width="7"/>
    <col collapsed="false" customWidth="true" hidden="false" outlineLevel="0" max="15" min="15" style="0" width="8.43"/>
    <col collapsed="false" customWidth="true" hidden="false" outlineLevel="0" max="16" min="16" style="0" width="9.28"/>
    <col collapsed="false" customWidth="true" hidden="false" outlineLevel="0" max="17" min="17" style="0" width="11.14"/>
    <col collapsed="false" customWidth="true" hidden="false" outlineLevel="0" max="18" min="18" style="0" width="14.14"/>
    <col collapsed="false" customWidth="true" hidden="false" outlineLevel="0" max="19" min="19" style="0" width="7.43"/>
    <col collapsed="false" customWidth="true" hidden="false" outlineLevel="0" max="23" min="20" style="0" width="7.28"/>
    <col collapsed="false" customWidth="true" hidden="false" outlineLevel="0" max="24" min="24" style="0" width="4.43"/>
  </cols>
  <sheetData>
    <row r="2" customFormat="false" ht="18.75" hidden="false" customHeight="false" outlineLevel="0" collapsed="false">
      <c r="C2" s="1" t="s">
        <v>0</v>
      </c>
      <c r="F2" s="2" t="s">
        <v>1</v>
      </c>
    </row>
    <row r="3" customFormat="false" ht="15" hidden="false" customHeight="false" outlineLevel="0" collapsed="false">
      <c r="B3" s="3" t="s">
        <v>2</v>
      </c>
      <c r="C3" s="4" t="s">
        <v>3</v>
      </c>
      <c r="D3" s="4" t="s">
        <v>3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3</v>
      </c>
      <c r="Q3" s="4" t="s">
        <v>3</v>
      </c>
      <c r="R3" s="4" t="s">
        <v>3</v>
      </c>
      <c r="S3" s="4" t="s">
        <v>3</v>
      </c>
      <c r="T3" s="4" t="s">
        <v>3</v>
      </c>
      <c r="U3" s="4" t="s">
        <v>3</v>
      </c>
      <c r="V3" s="4" t="s">
        <v>3</v>
      </c>
      <c r="W3" s="4" t="s">
        <v>3</v>
      </c>
    </row>
    <row r="4" customFormat="false" ht="15.75" hidden="false" customHeight="false" outlineLevel="0" collapsed="false">
      <c r="B4" s="5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</row>
    <row r="5" customFormat="false" ht="15" hidden="false" customHeight="false" outlineLevel="0" collapsed="false">
      <c r="B5" s="7" t="n">
        <v>34516</v>
      </c>
      <c r="C5" s="8" t="n">
        <v>0.0684</v>
      </c>
      <c r="D5" s="8" t="n">
        <v>0.4</v>
      </c>
      <c r="E5" s="8" t="n">
        <v>0.055513</v>
      </c>
      <c r="F5" s="8" t="n">
        <v>0.0668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 t="n">
        <v>-0.00212765957446803</v>
      </c>
      <c r="T5" s="8"/>
      <c r="U5" s="8" t="n">
        <v>0.0064317180616742</v>
      </c>
      <c r="V5" s="8" t="n">
        <v>0.1595</v>
      </c>
      <c r="W5" s="8"/>
    </row>
    <row r="6" customFormat="false" ht="15" hidden="false" customHeight="false" outlineLevel="0" collapsed="false">
      <c r="B6" s="7" t="n">
        <v>34547</v>
      </c>
      <c r="C6" s="8" t="n">
        <v>0.0186</v>
      </c>
      <c r="D6" s="8" t="n">
        <v>0.0756</v>
      </c>
      <c r="E6" s="8" t="n">
        <v>0.026418</v>
      </c>
      <c r="F6" s="8" t="n">
        <v>0.0416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 t="n">
        <v>-0.0440860215053763</v>
      </c>
      <c r="T6" s="8"/>
      <c r="U6" s="8" t="n">
        <v>-0.00521247460022967</v>
      </c>
      <c r="V6" s="8" t="n">
        <v>0.2685</v>
      </c>
      <c r="W6" s="8"/>
    </row>
    <row r="7" customFormat="false" ht="15" hidden="false" customHeight="false" outlineLevel="0" collapsed="false">
      <c r="B7" s="7" t="n">
        <v>34578</v>
      </c>
      <c r="C7" s="8" t="n">
        <v>0.0153</v>
      </c>
      <c r="D7" s="8" t="n">
        <v>0.0175</v>
      </c>
      <c r="E7" s="8" t="n">
        <v>0.029512</v>
      </c>
      <c r="F7" s="8" t="n">
        <v>0.0385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 t="n">
        <v>-0.036117381489842</v>
      </c>
      <c r="T7" s="8"/>
      <c r="U7" s="8" t="n">
        <v>-0.0152193375111906</v>
      </c>
      <c r="V7" s="8" t="n">
        <v>0.029</v>
      </c>
      <c r="W7" s="8"/>
    </row>
    <row r="8" customFormat="false" ht="15" hidden="false" customHeight="false" outlineLevel="0" collapsed="false">
      <c r="B8" s="7" t="n">
        <v>34608</v>
      </c>
      <c r="C8" s="8" t="n">
        <v>0.0262</v>
      </c>
      <c r="D8" s="8" t="n">
        <v>0.0182</v>
      </c>
      <c r="E8" s="8" t="n">
        <v>0.030678</v>
      </c>
      <c r="F8" s="8" t="n">
        <v>0.0365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 t="n">
        <v>-0.00353356890459366</v>
      </c>
      <c r="T8" s="8"/>
      <c r="U8" s="8" t="n">
        <v>-0.0406451612903227</v>
      </c>
      <c r="V8" s="8" t="n">
        <v>-0.1251</v>
      </c>
      <c r="W8" s="8"/>
    </row>
    <row r="9" customFormat="false" ht="15" hidden="false" customHeight="false" outlineLevel="0" collapsed="false">
      <c r="B9" s="7" t="n">
        <v>34639</v>
      </c>
      <c r="C9" s="8" t="n">
        <v>0.0281</v>
      </c>
      <c r="D9" s="8" t="n">
        <v>0.0285</v>
      </c>
      <c r="E9" s="8" t="n">
        <v>0.034356</v>
      </c>
      <c r="F9" s="8" t="n">
        <v>0.0411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 t="n">
        <v>0.00118343195266268</v>
      </c>
      <c r="T9" s="8"/>
      <c r="U9" s="8" t="n">
        <v>-0.00471199153764801</v>
      </c>
      <c r="V9" s="8" t="n">
        <v>-0.0295</v>
      </c>
      <c r="W9" s="8"/>
    </row>
    <row r="10" customFormat="false" ht="15" hidden="false" customHeight="false" outlineLevel="0" collapsed="false">
      <c r="B10" s="9" t="n">
        <v>34669</v>
      </c>
      <c r="C10" s="10" t="n">
        <v>0.0171</v>
      </c>
      <c r="D10" s="10" t="n">
        <v>0.0084</v>
      </c>
      <c r="E10" s="10" t="n">
        <v>0.033875</v>
      </c>
      <c r="F10" s="10" t="n">
        <v>0.0384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 t="n">
        <v>-0.00819672131147542</v>
      </c>
      <c r="T10" s="10"/>
      <c r="U10" s="10" t="n">
        <v>0.0182608695652176</v>
      </c>
      <c r="V10" s="10" t="n">
        <v>-0.0648</v>
      </c>
      <c r="W10" s="10"/>
    </row>
    <row r="11" customFormat="false" ht="15" hidden="false" customHeight="false" outlineLevel="0" collapsed="false">
      <c r="B11" s="7" t="n">
        <v>34700</v>
      </c>
      <c r="C11" s="8" t="n">
        <v>0.017</v>
      </c>
      <c r="D11" s="8" t="n">
        <v>0.0092</v>
      </c>
      <c r="E11" s="8" t="n">
        <v>0.026118</v>
      </c>
      <c r="F11" s="8" t="n">
        <v>0.0347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 t="n">
        <v>-0.00118483412322279</v>
      </c>
      <c r="T11" s="8"/>
      <c r="U11" s="8" t="n">
        <v>-0.0332699619771862</v>
      </c>
      <c r="V11" s="8" t="n">
        <v>-0.1076</v>
      </c>
      <c r="W11" s="8"/>
    </row>
    <row r="12" customFormat="false" ht="15" hidden="false" customHeight="false" outlineLevel="0" collapsed="false">
      <c r="B12" s="7" t="n">
        <v>34731</v>
      </c>
      <c r="C12" s="8" t="n">
        <v>0.0102</v>
      </c>
      <c r="D12" s="8" t="n">
        <v>0.0139</v>
      </c>
      <c r="E12" s="8" t="n">
        <v>0.023624</v>
      </c>
      <c r="F12" s="8" t="n">
        <v>0.0323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 t="n">
        <v>0.0118764845605701</v>
      </c>
      <c r="T12" s="8"/>
      <c r="U12" s="8" t="n">
        <v>0.00972495088408643</v>
      </c>
      <c r="V12" s="8" t="n">
        <v>-0.158</v>
      </c>
      <c r="W12" s="8"/>
    </row>
    <row r="13" customFormat="false" ht="15" hidden="false" customHeight="false" outlineLevel="0" collapsed="false">
      <c r="B13" s="7" t="n">
        <v>34759</v>
      </c>
      <c r="C13" s="8" t="n">
        <v>0.0155</v>
      </c>
      <c r="D13" s="8" t="n">
        <v>0.0112</v>
      </c>
      <c r="E13" s="8" t="n">
        <v>0.028113</v>
      </c>
      <c r="F13" s="8" t="n">
        <v>0.0441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 t="n">
        <v>0.0562719812426731</v>
      </c>
      <c r="T13" s="8"/>
      <c r="U13" s="8" t="n">
        <v>0.101365853658536</v>
      </c>
      <c r="V13" s="8" t="n">
        <v>-0.0892</v>
      </c>
      <c r="W13" s="8"/>
    </row>
    <row r="14" customFormat="false" ht="15" hidden="false" customHeight="false" outlineLevel="0" collapsed="false">
      <c r="B14" s="7" t="n">
        <v>34790</v>
      </c>
      <c r="C14" s="8" t="n">
        <v>0.0243</v>
      </c>
      <c r="D14" s="8" t="n">
        <v>0.021</v>
      </c>
      <c r="E14" s="8" t="n">
        <v>0.03984</v>
      </c>
      <c r="F14" s="8" t="n">
        <v>0.0422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 t="n">
        <v>0.0121412803532008</v>
      </c>
      <c r="T14" s="8"/>
      <c r="U14" s="8" t="n">
        <v>-0.00824272185198172</v>
      </c>
      <c r="V14" s="8" t="n">
        <v>0.2802</v>
      </c>
      <c r="W14" s="8"/>
    </row>
    <row r="15" customFormat="false" ht="15" hidden="false" customHeight="false" outlineLevel="0" collapsed="false">
      <c r="B15" s="7" t="n">
        <v>34820</v>
      </c>
      <c r="C15" s="8" t="n">
        <v>0.0267</v>
      </c>
      <c r="D15" s="8" t="n">
        <v>0.0058</v>
      </c>
      <c r="E15" s="8" t="n">
        <v>0.037633</v>
      </c>
      <c r="F15" s="8" t="n">
        <v>0.0427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 t="n">
        <v>-0.00110011001100108</v>
      </c>
      <c r="T15" s="8"/>
      <c r="U15" s="8" t="n">
        <v>-0.0159408673969186</v>
      </c>
      <c r="V15" s="8" t="n">
        <v>-0.0244</v>
      </c>
      <c r="W15" s="8"/>
    </row>
    <row r="16" customFormat="false" ht="15" hidden="false" customHeight="false" outlineLevel="0" collapsed="false">
      <c r="B16" s="7" t="n">
        <v>34851</v>
      </c>
      <c r="C16" s="8" t="n">
        <v>0.0226</v>
      </c>
      <c r="D16" s="8" t="n">
        <v>0.0246</v>
      </c>
      <c r="E16" s="8" t="n">
        <v>0.034007</v>
      </c>
      <c r="F16" s="8" t="n">
        <v>0.0405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 t="n">
        <v>0.0143329658213891</v>
      </c>
      <c r="T16" s="8"/>
      <c r="U16" s="8" t="n">
        <v>0.0225225225225225</v>
      </c>
      <c r="V16" s="8" t="n">
        <v>-0.0315</v>
      </c>
      <c r="W16" s="8"/>
    </row>
    <row r="17" customFormat="false" ht="15" hidden="false" customHeight="false" outlineLevel="0" collapsed="false">
      <c r="B17" s="7" t="n">
        <v>34881</v>
      </c>
      <c r="C17" s="8" t="n">
        <v>0.0236</v>
      </c>
      <c r="D17" s="8" t="n">
        <v>0.0182</v>
      </c>
      <c r="E17" s="8" t="n">
        <v>0.035055</v>
      </c>
      <c r="F17" s="8" t="n">
        <v>0.0401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 t="n">
        <v>0.0163043478260869</v>
      </c>
      <c r="T17" s="8"/>
      <c r="U17" s="8" t="n">
        <v>0.00167992926613625</v>
      </c>
      <c r="V17" s="8" t="n">
        <v>0.076</v>
      </c>
      <c r="W17" s="8"/>
    </row>
    <row r="18" customFormat="false" ht="15" hidden="false" customHeight="false" outlineLevel="0" collapsed="false">
      <c r="B18" s="7" t="n">
        <v>34912</v>
      </c>
      <c r="C18" s="8" t="n">
        <v>0.0099</v>
      </c>
      <c r="D18" s="8" t="n">
        <v>0.022</v>
      </c>
      <c r="E18" s="8" t="n">
        <v>0.031175</v>
      </c>
      <c r="F18" s="8" t="n">
        <v>0.0381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 t="n">
        <v>0.0149732620320855</v>
      </c>
      <c r="T18" s="8"/>
      <c r="U18" s="8" t="n">
        <v>0.0204081632653064</v>
      </c>
      <c r="V18" s="8" t="n">
        <v>0.1116</v>
      </c>
      <c r="W18" s="8"/>
    </row>
    <row r="19" customFormat="false" ht="15" hidden="false" customHeight="false" outlineLevel="0" collapsed="false">
      <c r="B19" s="7" t="n">
        <v>34943</v>
      </c>
      <c r="C19" s="8" t="n">
        <v>0.0099</v>
      </c>
      <c r="D19" s="8" t="n">
        <v>-0.0071</v>
      </c>
      <c r="E19" s="8" t="n">
        <v>0.02449</v>
      </c>
      <c r="F19" s="8" t="n">
        <v>0.0325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 t="n">
        <v>0.00421496311907266</v>
      </c>
      <c r="T19" s="8"/>
      <c r="U19" s="8" t="n">
        <v>0.0165525608804924</v>
      </c>
      <c r="V19" s="8" t="n">
        <v>0.0834</v>
      </c>
      <c r="W19" s="8"/>
    </row>
    <row r="20" customFormat="false" ht="15" hidden="false" customHeight="false" outlineLevel="0" collapsed="false">
      <c r="B20" s="7" t="n">
        <v>34973</v>
      </c>
      <c r="C20" s="8" t="n">
        <v>0.0141</v>
      </c>
      <c r="D20" s="8" t="n">
        <v>0.0052</v>
      </c>
      <c r="E20" s="8" t="n">
        <v>0.021623</v>
      </c>
      <c r="F20" s="8" t="n">
        <v>0.0306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 t="n">
        <v>0.00365306335455595</v>
      </c>
      <c r="T20" s="8"/>
      <c r="U20" s="8" t="n">
        <v>0.00771869639794165</v>
      </c>
      <c r="V20" s="8" t="n">
        <v>-0.116</v>
      </c>
      <c r="W20" s="8"/>
    </row>
    <row r="21" customFormat="false" ht="15" hidden="false" customHeight="false" outlineLevel="0" collapsed="false">
      <c r="B21" s="7" t="n">
        <v>35004</v>
      </c>
      <c r="C21" s="8" t="n">
        <v>0.0147</v>
      </c>
      <c r="D21" s="8" t="n">
        <v>0.012</v>
      </c>
      <c r="E21" s="8" t="n">
        <v>0.019459</v>
      </c>
      <c r="F21" s="8" t="n">
        <v>0.0284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 t="n">
        <v>0.00332294911734166</v>
      </c>
      <c r="T21" s="8"/>
      <c r="U21" s="8" t="n">
        <v>0.0230179028132993</v>
      </c>
      <c r="V21" s="8" t="n">
        <v>0.0605</v>
      </c>
      <c r="W21" s="8"/>
    </row>
    <row r="22" customFormat="false" ht="15" hidden="false" customHeight="false" outlineLevel="0" collapsed="false">
      <c r="B22" s="9" t="n">
        <v>35034</v>
      </c>
      <c r="C22" s="10" t="n">
        <v>0.0156</v>
      </c>
      <c r="D22" s="10" t="n">
        <v>0.0071</v>
      </c>
      <c r="E22" s="10" t="n">
        <v>0.018467</v>
      </c>
      <c r="F22" s="10" t="n">
        <v>0.0273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 t="n">
        <v>0.00620732464307894</v>
      </c>
      <c r="T22" s="10"/>
      <c r="U22" s="10" t="n">
        <v>0.0116666666666667</v>
      </c>
      <c r="V22" s="10" t="n">
        <v>-0.0181</v>
      </c>
      <c r="W22" s="10"/>
    </row>
    <row r="23" customFormat="false" ht="15" hidden="false" customHeight="false" outlineLevel="0" collapsed="false">
      <c r="B23" s="7" t="n">
        <v>35065</v>
      </c>
      <c r="C23" s="8" t="n">
        <v>0.0134</v>
      </c>
      <c r="D23" s="8" t="n">
        <v>0.0173</v>
      </c>
      <c r="E23" s="8" t="n">
        <v>0.017589</v>
      </c>
      <c r="F23" s="8" t="n">
        <v>0.0256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 t="n">
        <v>0.00627249357326476</v>
      </c>
      <c r="T23" s="8"/>
      <c r="U23" s="8" t="n">
        <v>0.0435497124075595</v>
      </c>
      <c r="V23" s="8" t="n">
        <v>0.1983</v>
      </c>
      <c r="W23" s="8"/>
    </row>
    <row r="24" customFormat="false" ht="15" hidden="false" customHeight="false" outlineLevel="0" collapsed="false">
      <c r="B24" s="7" t="n">
        <v>35096</v>
      </c>
      <c r="C24" s="8" t="n">
        <v>0.0103</v>
      </c>
      <c r="D24" s="8" t="n">
        <v>0.0097</v>
      </c>
      <c r="E24" s="8" t="n">
        <v>0.014673</v>
      </c>
      <c r="F24" s="8" t="n">
        <v>0.0231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 t="n">
        <v>0.00602963719979566</v>
      </c>
      <c r="T24" s="8"/>
      <c r="U24" s="8" t="n">
        <v>-0.0209790209790209</v>
      </c>
      <c r="V24" s="8" t="n">
        <v>-0.0376</v>
      </c>
      <c r="W24" s="8"/>
    </row>
    <row r="25" customFormat="false" ht="15" hidden="false" customHeight="false" outlineLevel="0" collapsed="false">
      <c r="B25" s="7" t="n">
        <v>35125</v>
      </c>
      <c r="C25" s="8" t="n">
        <v>0.0035</v>
      </c>
      <c r="D25" s="8" t="n">
        <v>0.004</v>
      </c>
      <c r="E25" s="8" t="n">
        <v>0.01318</v>
      </c>
      <c r="F25" s="8" t="n">
        <v>0.022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 t="n">
        <v>0.00386139619957326</v>
      </c>
      <c r="T25" s="8"/>
      <c r="U25" s="8" t="n">
        <v>0.00237341772151889</v>
      </c>
      <c r="V25" s="8" t="n">
        <v>-0.0005</v>
      </c>
      <c r="W25" s="8"/>
    </row>
    <row r="26" customFormat="false" ht="15" hidden="false" customHeight="false" outlineLevel="0" collapsed="false">
      <c r="B26" s="7" t="n">
        <v>35156</v>
      </c>
      <c r="C26" s="8" t="n">
        <v>0.0126</v>
      </c>
      <c r="D26" s="8" t="n">
        <v>0.0032</v>
      </c>
      <c r="E26" s="8" t="n">
        <v>0.011629</v>
      </c>
      <c r="F26" s="8" t="n">
        <v>0.0203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 t="n">
        <v>0.00445253997166573</v>
      </c>
      <c r="T26" s="8"/>
      <c r="U26" s="8" t="n">
        <v>-0.00238284352660834</v>
      </c>
      <c r="V26" s="8" t="n">
        <v>0.0422</v>
      </c>
      <c r="W26" s="8"/>
    </row>
    <row r="27" customFormat="false" ht="15" hidden="false" customHeight="false" outlineLevel="0" collapsed="false">
      <c r="B27" s="7" t="n">
        <v>35186</v>
      </c>
      <c r="C27" s="8" t="n">
        <v>0.0122</v>
      </c>
      <c r="D27" s="8" t="n">
        <v>0.0155</v>
      </c>
      <c r="E27" s="8" t="n">
        <v>0.010917</v>
      </c>
      <c r="F27" s="8" t="n">
        <v>0.02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 t="n">
        <v>0.00594458438287138</v>
      </c>
      <c r="T27" s="8"/>
      <c r="U27" s="8" t="n">
        <v>0</v>
      </c>
      <c r="V27" s="8" t="n">
        <v>0.1091</v>
      </c>
      <c r="W27" s="8"/>
    </row>
    <row r="28" customFormat="false" ht="15" hidden="false" customHeight="false" outlineLevel="0" collapsed="false">
      <c r="B28" s="7" t="n">
        <v>35217</v>
      </c>
      <c r="C28" s="8" t="n">
        <v>0.0119</v>
      </c>
      <c r="D28" s="8" t="n">
        <v>0.0102</v>
      </c>
      <c r="E28" s="8" t="n">
        <v>0.011129</v>
      </c>
      <c r="F28" s="8" t="n">
        <v>0.0194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 t="n">
        <v>0.00550771079511314</v>
      </c>
      <c r="T28" s="8"/>
      <c r="U28" s="8" t="n">
        <v>-0.0230158730158729</v>
      </c>
      <c r="V28" s="8" t="n">
        <v>0.0551</v>
      </c>
      <c r="W28" s="8"/>
    </row>
    <row r="29" customFormat="false" ht="15" hidden="false" customHeight="false" outlineLevel="0" collapsed="false">
      <c r="B29" s="7" t="n">
        <v>35247</v>
      </c>
      <c r="C29" s="8" t="n">
        <v>0.0111</v>
      </c>
      <c r="D29" s="8" t="n">
        <v>0.0135</v>
      </c>
      <c r="E29" s="8" t="n">
        <v>0.01088</v>
      </c>
      <c r="F29" s="8" t="n">
        <v>0.0191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 t="n">
        <v>0.00985957573946816</v>
      </c>
      <c r="T29" s="8"/>
      <c r="U29" s="8" t="n">
        <v>0.0169765561843169</v>
      </c>
      <c r="V29" s="8" t="n">
        <v>0.0131</v>
      </c>
      <c r="W29" s="8"/>
    </row>
    <row r="30" customFormat="false" ht="15" hidden="false" customHeight="false" outlineLevel="0" collapsed="false">
      <c r="B30" s="7" t="n">
        <v>35278</v>
      </c>
      <c r="C30" s="8" t="n">
        <v>0.0044</v>
      </c>
      <c r="D30" s="8" t="n">
        <v>0.0028</v>
      </c>
      <c r="E30" s="8" t="n">
        <v>0.011306</v>
      </c>
      <c r="F30" s="8" t="n">
        <v>0.0195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 t="n">
        <v>0.00593765462642248</v>
      </c>
      <c r="T30" s="8"/>
      <c r="U30" s="8" t="n">
        <v>0.00963375796178356</v>
      </c>
      <c r="V30" s="8" t="n">
        <v>0.0222</v>
      </c>
      <c r="W30" s="8"/>
    </row>
    <row r="31" customFormat="false" ht="15" hidden="false" customHeight="false" outlineLevel="0" collapsed="false">
      <c r="B31" s="7" t="n">
        <v>35309</v>
      </c>
      <c r="C31" s="8" t="n">
        <v>0.0015</v>
      </c>
      <c r="D31" s="8" t="n">
        <v>0.001</v>
      </c>
      <c r="E31" s="8" t="n">
        <v>0.011653</v>
      </c>
      <c r="F31" s="8" t="n">
        <v>0.0188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 t="n">
        <v>0.00492077551422088</v>
      </c>
      <c r="T31" s="8"/>
      <c r="U31" s="8" t="n">
        <v>-0.0118953211736715</v>
      </c>
      <c r="V31" s="8" t="n">
        <v>0.0299</v>
      </c>
      <c r="W31" s="8"/>
    </row>
    <row r="32" customFormat="false" ht="15" hidden="false" customHeight="false" outlineLevel="0" collapsed="false">
      <c r="B32" s="7" t="n">
        <v>35339</v>
      </c>
      <c r="C32" s="8" t="n">
        <v>0.003</v>
      </c>
      <c r="D32" s="8" t="n">
        <v>0.0019</v>
      </c>
      <c r="E32" s="8" t="n">
        <v>0.012456</v>
      </c>
      <c r="F32" s="8" t="n">
        <v>0.0186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 t="n">
        <v>0.00656155126824021</v>
      </c>
      <c r="T32" s="8"/>
      <c r="U32" s="8" t="n">
        <v>0.00890136327185243</v>
      </c>
      <c r="V32" s="8" t="n">
        <v>0.0133</v>
      </c>
      <c r="W32" s="8"/>
    </row>
    <row r="33" customFormat="false" ht="15" hidden="false" customHeight="false" outlineLevel="0" collapsed="false">
      <c r="B33" s="7" t="n">
        <v>35370</v>
      </c>
      <c r="C33" s="8" t="n">
        <v>0.0032</v>
      </c>
      <c r="D33" s="8" t="n">
        <v>0.002</v>
      </c>
      <c r="E33" s="8" t="n">
        <v>0.013187</v>
      </c>
      <c r="F33" s="8" t="n">
        <v>0.0179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 t="n">
        <v>0.00486334014200951</v>
      </c>
      <c r="T33" s="8"/>
      <c r="U33" s="8" t="n">
        <v>-0.00693227091633475</v>
      </c>
      <c r="V33" s="8" t="n">
        <v>0.0203</v>
      </c>
      <c r="W33" s="8"/>
    </row>
    <row r="34" customFormat="false" ht="15" hidden="false" customHeight="false" outlineLevel="0" collapsed="false">
      <c r="B34" s="9" t="n">
        <v>35400</v>
      </c>
      <c r="C34" s="10" t="n">
        <v>0.0047</v>
      </c>
      <c r="D34" s="10" t="n">
        <v>0.0073</v>
      </c>
      <c r="E34" s="10" t="n">
        <v>0.013761</v>
      </c>
      <c r="F34" s="10" t="n">
        <v>0.0179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 t="n">
        <v>0.00609874152952572</v>
      </c>
      <c r="T34" s="10"/>
      <c r="U34" s="10" t="n">
        <v>0.00185483870967729</v>
      </c>
      <c r="V34" s="10" t="n">
        <v>0.056</v>
      </c>
      <c r="W34" s="10"/>
    </row>
    <row r="35" customFormat="false" ht="15" hidden="false" customHeight="false" outlineLevel="0" collapsed="false">
      <c r="B35" s="7" t="n">
        <v>35431</v>
      </c>
      <c r="C35" s="8" t="n">
        <v>0.0118</v>
      </c>
      <c r="D35" s="8" t="n">
        <v>0.0177</v>
      </c>
      <c r="E35" s="8" t="n">
        <v>0.012477</v>
      </c>
      <c r="F35" s="8" t="n">
        <v>0.0174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 t="n">
        <v>0.00654097729896108</v>
      </c>
      <c r="T35" s="8"/>
      <c r="U35" s="8" t="n">
        <v>-0.053061224489796</v>
      </c>
      <c r="V35" s="8" t="n">
        <v>0.1313</v>
      </c>
      <c r="W35" s="8"/>
    </row>
    <row r="36" customFormat="false" ht="15" hidden="false" customHeight="false" outlineLevel="0" collapsed="false">
      <c r="B36" s="7" t="n">
        <v>35462</v>
      </c>
      <c r="C36" s="8" t="n">
        <v>0.005</v>
      </c>
      <c r="D36" s="8" t="n">
        <v>0.0043</v>
      </c>
      <c r="E36" s="8" t="n">
        <v>0.011649</v>
      </c>
      <c r="F36" s="8" t="n">
        <v>0.0166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 t="n">
        <v>0.00535475234270399</v>
      </c>
      <c r="T36" s="8"/>
      <c r="U36" s="8" t="n">
        <v>0.0509854327335049</v>
      </c>
      <c r="V36" s="8" t="n">
        <v>0.1084</v>
      </c>
      <c r="W36" s="8"/>
    </row>
    <row r="37" customFormat="false" ht="15" hidden="false" customHeight="false" outlineLevel="0" collapsed="false">
      <c r="B37" s="7" t="n">
        <v>35490</v>
      </c>
      <c r="C37" s="8" t="n">
        <v>0.0051</v>
      </c>
      <c r="D37" s="8" t="n">
        <v>0.0115</v>
      </c>
      <c r="E37" s="8" t="n">
        <v>0.011348</v>
      </c>
      <c r="F37" s="8" t="n">
        <v>0.0162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 t="n">
        <v>0.00951565324959569</v>
      </c>
      <c r="T37" s="8"/>
      <c r="U37" s="8" t="n">
        <v>-0.0307941653160453</v>
      </c>
      <c r="V37" s="8" t="n">
        <v>0.0244</v>
      </c>
      <c r="W37" s="8"/>
    </row>
    <row r="38" customFormat="false" ht="15" hidden="false" customHeight="false" outlineLevel="0" collapsed="false">
      <c r="B38" s="7" t="n">
        <v>35521</v>
      </c>
      <c r="C38" s="8" t="n">
        <v>0.0088</v>
      </c>
      <c r="D38" s="8" t="n">
        <v>0.0068</v>
      </c>
      <c r="E38" s="8" t="n">
        <v>0.011242</v>
      </c>
      <c r="F38" s="8" t="n">
        <v>0.0166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 t="n">
        <v>0.00424889056746314</v>
      </c>
      <c r="T38" s="8"/>
      <c r="U38" s="8" t="n">
        <v>-0.0255230125523013</v>
      </c>
      <c r="V38" s="8" t="n">
        <v>0.1037</v>
      </c>
      <c r="W38" s="8"/>
    </row>
    <row r="39" customFormat="false" ht="15" hidden="false" customHeight="false" outlineLevel="0" collapsed="false">
      <c r="B39" s="7" t="n">
        <v>35551</v>
      </c>
      <c r="C39" s="8" t="n">
        <v>0.0041</v>
      </c>
      <c r="D39" s="8" t="n">
        <v>0.0021</v>
      </c>
      <c r="E39" s="8" t="n">
        <v>0.011386</v>
      </c>
      <c r="F39" s="8" t="n">
        <v>0.0158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 t="n">
        <v>0.00920879533922192</v>
      </c>
      <c r="T39" s="8"/>
      <c r="U39" s="8" t="n">
        <v>0.0300429184549356</v>
      </c>
      <c r="V39" s="8" t="n">
        <v>0.1364</v>
      </c>
      <c r="W39" s="8"/>
    </row>
    <row r="40" customFormat="false" ht="15" hidden="false" customHeight="false" outlineLevel="0" collapsed="false">
      <c r="B40" s="7" t="n">
        <v>35582</v>
      </c>
      <c r="C40" s="8" t="n">
        <v>0.0054</v>
      </c>
      <c r="D40" s="8" t="n">
        <v>0.0074</v>
      </c>
      <c r="E40" s="8" t="n">
        <v>0.011568</v>
      </c>
      <c r="F40" s="8" t="n">
        <v>0.0159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 t="n">
        <v>0.00588620013080443</v>
      </c>
      <c r="T40" s="8"/>
      <c r="U40" s="8" t="n">
        <v>-0.0168067226890757</v>
      </c>
      <c r="V40" s="8" t="n">
        <v>0.1077</v>
      </c>
      <c r="W40" s="8"/>
    </row>
    <row r="41" customFormat="false" ht="15" hidden="false" customHeight="false" outlineLevel="0" collapsed="false">
      <c r="B41" s="7" t="n">
        <v>35612</v>
      </c>
      <c r="C41" s="8" t="n">
        <v>0.0022</v>
      </c>
      <c r="D41" s="8" t="n">
        <v>0.0009</v>
      </c>
      <c r="E41" s="8" t="n">
        <v>0.011613</v>
      </c>
      <c r="F41" s="8" t="n">
        <v>0.0161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 t="n">
        <v>0.00603808639108205</v>
      </c>
      <c r="T41" s="8"/>
      <c r="U41" s="8" t="n">
        <v>-0.0492359932088285</v>
      </c>
      <c r="V41" s="8" t="n">
        <v>0.0242</v>
      </c>
      <c r="W41" s="8"/>
    </row>
    <row r="42" customFormat="false" ht="15" hidden="false" customHeight="false" outlineLevel="0" collapsed="false">
      <c r="B42" s="7" t="n">
        <v>35643</v>
      </c>
      <c r="C42" s="8" t="n">
        <v>-0.0002</v>
      </c>
      <c r="D42" s="8" t="n">
        <v>0.0009</v>
      </c>
      <c r="E42" s="8" t="n">
        <v>0.011301</v>
      </c>
      <c r="F42" s="8" t="n">
        <v>0.0158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 t="n">
        <v>0.00812482688579097</v>
      </c>
      <c r="T42" s="8"/>
      <c r="U42" s="8" t="n">
        <v>-0.00438596491228072</v>
      </c>
      <c r="V42" s="8" t="n">
        <v>-0.1758</v>
      </c>
      <c r="W42" s="8"/>
    </row>
    <row r="43" customFormat="false" ht="15" hidden="false" customHeight="false" outlineLevel="0" collapsed="false">
      <c r="B43" s="7" t="n">
        <v>35674</v>
      </c>
      <c r="C43" s="8" t="n">
        <v>0.0006</v>
      </c>
      <c r="D43" s="8" t="n">
        <v>0.0048</v>
      </c>
      <c r="E43" s="8" t="n">
        <v>0.011506</v>
      </c>
      <c r="F43" s="8" t="n">
        <v>0.0158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 t="n">
        <v>0.00347889773871657</v>
      </c>
      <c r="T43" s="8"/>
      <c r="U43" s="8" t="n">
        <v>0.0259085376456269</v>
      </c>
      <c r="V43" s="8" t="n">
        <v>0.1119</v>
      </c>
      <c r="W43" s="8"/>
    </row>
    <row r="44" customFormat="false" ht="15" hidden="false" customHeight="false" outlineLevel="0" collapsed="false">
      <c r="B44" s="7" t="n">
        <v>35704</v>
      </c>
      <c r="C44" s="8" t="n">
        <v>0.0023</v>
      </c>
      <c r="D44" s="8" t="n">
        <v>0.0037</v>
      </c>
      <c r="E44" s="8" t="n">
        <v>0.011586</v>
      </c>
      <c r="F44" s="8" t="n">
        <v>0.0168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 t="n">
        <v>0.00602134841711521</v>
      </c>
      <c r="T44" s="8"/>
      <c r="U44" s="8" t="n">
        <v>-0.0416312659303314</v>
      </c>
      <c r="V44" s="8" t="n">
        <v>-0.2382</v>
      </c>
      <c r="W44" s="8"/>
    </row>
    <row r="45" customFormat="false" ht="15" hidden="false" customHeight="false" outlineLevel="0" collapsed="false">
      <c r="B45" s="7" t="n">
        <v>35735</v>
      </c>
      <c r="C45" s="8" t="n">
        <v>0.0017</v>
      </c>
      <c r="D45" s="8" t="n">
        <v>0.0064</v>
      </c>
      <c r="E45" s="8" t="n">
        <v>0.020411</v>
      </c>
      <c r="F45" s="8" t="n">
        <v>0.0298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 t="n">
        <v>0.00589515690186837</v>
      </c>
      <c r="T45" s="8"/>
      <c r="U45" s="8" t="n">
        <v>-0.0530973451327434</v>
      </c>
      <c r="V45" s="8" t="n">
        <v>0.0454</v>
      </c>
      <c r="W45" s="8"/>
    </row>
    <row r="46" customFormat="false" ht="15" hidden="false" customHeight="false" outlineLevel="0" collapsed="false">
      <c r="B46" s="9" t="n">
        <v>35765</v>
      </c>
      <c r="C46" s="10" t="n">
        <v>0.0043</v>
      </c>
      <c r="D46" s="10" t="n">
        <v>0.0084</v>
      </c>
      <c r="E46" s="10" t="n">
        <v>0.01815</v>
      </c>
      <c r="F46" s="10" t="n">
        <v>0.0291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 t="n">
        <v>0.00631142367685511</v>
      </c>
      <c r="T46" s="10"/>
      <c r="U46" s="10" t="n">
        <v>-0.00608614232209737</v>
      </c>
      <c r="V46" s="10" t="n">
        <v>0.0853</v>
      </c>
      <c r="W46" s="10"/>
    </row>
    <row r="47" customFormat="false" ht="15" hidden="false" customHeight="false" outlineLevel="0" collapsed="false">
      <c r="B47" s="7" t="n">
        <v>35796</v>
      </c>
      <c r="C47" s="8" t="n">
        <v>0.0071</v>
      </c>
      <c r="D47" s="8" t="n">
        <v>0.0096</v>
      </c>
      <c r="E47" s="8" t="n">
        <v>0.016516</v>
      </c>
      <c r="F47" s="8" t="n">
        <v>0.0267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 t="n">
        <v>0.00636143714720894</v>
      </c>
      <c r="T47" s="8"/>
      <c r="U47" s="8" t="n">
        <v>0.0610687022900762</v>
      </c>
      <c r="V47" s="8" t="n">
        <v>-0.0467</v>
      </c>
      <c r="W47" s="8"/>
    </row>
    <row r="48" customFormat="false" ht="15" hidden="false" customHeight="false" outlineLevel="0" collapsed="false">
      <c r="B48" s="7" t="n">
        <v>35827</v>
      </c>
      <c r="C48" s="8" t="n">
        <v>0.0046</v>
      </c>
      <c r="D48" s="8" t="n">
        <v>0.0018</v>
      </c>
      <c r="E48" s="8" t="n">
        <v>0.009483</v>
      </c>
      <c r="F48" s="8" t="n">
        <v>0.0211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 t="n">
        <v>0.0062327486421514</v>
      </c>
      <c r="T48" s="8"/>
      <c r="U48" s="8" t="n">
        <v>-0.0161579892280072</v>
      </c>
      <c r="V48" s="8" t="n">
        <v>0.0875</v>
      </c>
      <c r="W48" s="8"/>
    </row>
    <row r="49" customFormat="false" ht="15" hidden="false" customHeight="false" outlineLevel="0" collapsed="false">
      <c r="B49" s="7" t="n">
        <v>35855</v>
      </c>
      <c r="C49" s="8" t="n">
        <v>0.0034</v>
      </c>
      <c r="D49" s="8" t="n">
        <v>0.0019</v>
      </c>
      <c r="E49" s="8" t="n">
        <v>0.01404</v>
      </c>
      <c r="F49" s="8" t="n">
        <v>0.0218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 t="n">
        <v>0.00619414211131741</v>
      </c>
      <c r="T49" s="8"/>
      <c r="U49" s="8" t="n">
        <v>0.0209471766848817</v>
      </c>
      <c r="V49" s="8" t="n">
        <v>0.1301</v>
      </c>
      <c r="W49" s="8"/>
    </row>
    <row r="50" customFormat="false" ht="15" hidden="false" customHeight="false" outlineLevel="0" collapsed="false">
      <c r="B50" s="7" t="n">
        <v>35886</v>
      </c>
      <c r="C50" s="8" t="n">
        <v>0.0024</v>
      </c>
      <c r="D50" s="8" t="n">
        <v>0.0013</v>
      </c>
      <c r="E50" s="8" t="n">
        <v>0.009744</v>
      </c>
      <c r="F50" s="8" t="n">
        <v>0.0169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 t="n">
        <v>0.00536263736263742</v>
      </c>
      <c r="T50" s="8"/>
      <c r="U50" s="8" t="n">
        <v>0.017857142857143</v>
      </c>
      <c r="V50" s="8" t="n">
        <v>-0.0225</v>
      </c>
      <c r="W50" s="8"/>
    </row>
    <row r="51" customFormat="false" ht="15" hidden="false" customHeight="false" outlineLevel="0" collapsed="false">
      <c r="B51" s="7" t="n">
        <v>35916</v>
      </c>
      <c r="C51" s="8" t="n">
        <v>0.005</v>
      </c>
      <c r="D51" s="8" t="n">
        <v>0.0014</v>
      </c>
      <c r="E51" s="8" t="n">
        <v>0.009566</v>
      </c>
      <c r="F51" s="8" t="n">
        <v>0.0163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 t="n">
        <v>0.00594613501224206</v>
      </c>
      <c r="T51" s="8"/>
      <c r="U51" s="8" t="n">
        <v>-0.0263157894736843</v>
      </c>
      <c r="V51" s="8" t="n">
        <v>-0.1567</v>
      </c>
      <c r="W51" s="8"/>
    </row>
    <row r="52" customFormat="false" ht="15" hidden="false" customHeight="false" outlineLevel="0" collapsed="false">
      <c r="B52" s="7" t="n">
        <v>35947</v>
      </c>
      <c r="C52" s="8" t="n">
        <v>0.0002</v>
      </c>
      <c r="D52" s="8" t="n">
        <v>0.0038</v>
      </c>
      <c r="E52" s="8" t="n">
        <v>0.009938</v>
      </c>
      <c r="F52" s="8" t="n">
        <v>0.016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 t="n">
        <v>0.00416739017190504</v>
      </c>
      <c r="T52" s="8"/>
      <c r="U52" s="8" t="n">
        <v>0.0275229357798163</v>
      </c>
      <c r="V52" s="8" t="n">
        <v>-0.017</v>
      </c>
      <c r="W52" s="8"/>
    </row>
    <row r="53" customFormat="false" ht="15" hidden="false" customHeight="false" outlineLevel="0" collapsed="false">
      <c r="B53" s="7" t="n">
        <v>35977</v>
      </c>
      <c r="C53" s="8" t="n">
        <v>-0.0012</v>
      </c>
      <c r="D53" s="8" t="n">
        <v>-0.0017</v>
      </c>
      <c r="E53" s="8" t="n">
        <v>0.010531</v>
      </c>
      <c r="F53" s="8" t="n">
        <v>0.0169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 t="n">
        <v>0.00553298175845063</v>
      </c>
      <c r="T53" s="8"/>
      <c r="U53" s="8" t="n">
        <v>-0.0357142857142856</v>
      </c>
      <c r="V53" s="8" t="n">
        <v>0.1063</v>
      </c>
      <c r="W53" s="8"/>
    </row>
    <row r="54" customFormat="false" ht="15" hidden="false" customHeight="false" outlineLevel="0" collapsed="false">
      <c r="B54" s="7" t="n">
        <v>36008</v>
      </c>
      <c r="C54" s="8" t="n">
        <v>-0.0051</v>
      </c>
      <c r="D54" s="8" t="n">
        <v>-0.0016</v>
      </c>
      <c r="E54" s="8" t="n">
        <v>0.008768</v>
      </c>
      <c r="F54" s="8" t="n">
        <v>0.0147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 t="n">
        <v>0.0107342206955774</v>
      </c>
      <c r="T54" s="8"/>
      <c r="U54" s="8" t="n">
        <v>-0.0202020202020202</v>
      </c>
      <c r="V54" s="8" t="n">
        <v>-0.3955</v>
      </c>
      <c r="W54" s="8"/>
    </row>
    <row r="55" customFormat="false" ht="15" hidden="false" customHeight="false" outlineLevel="0" collapsed="false">
      <c r="B55" s="7" t="n">
        <v>36039</v>
      </c>
      <c r="C55" s="8" t="n">
        <v>-0.0022</v>
      </c>
      <c r="D55" s="8" t="n">
        <v>-0.0008</v>
      </c>
      <c r="E55" s="8" t="n">
        <v>0.009535</v>
      </c>
      <c r="F55" s="8" t="n">
        <v>0.0249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 t="n">
        <v>0.00637213254035696</v>
      </c>
      <c r="T55" s="8"/>
      <c r="U55" s="8" t="n">
        <v>0.0744186046511628</v>
      </c>
      <c r="V55" s="8" t="n">
        <v>0.0187</v>
      </c>
      <c r="W55" s="8"/>
    </row>
    <row r="56" customFormat="false" ht="15" hidden="false" customHeight="false" outlineLevel="0" collapsed="false">
      <c r="B56" s="7" t="n">
        <v>36069</v>
      </c>
      <c r="C56" s="8" t="n">
        <v>0.0002</v>
      </c>
      <c r="D56" s="8" t="n">
        <v>0.0008</v>
      </c>
      <c r="E56" s="8" t="n">
        <v>0.013936</v>
      </c>
      <c r="F56" s="8" t="n">
        <v>0.0293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 t="n">
        <v>0.0110169491525425</v>
      </c>
      <c r="T56" s="8"/>
      <c r="U56" s="8" t="n">
        <v>-0.0273270708795901</v>
      </c>
      <c r="V56" s="8" t="n">
        <v>0.0688</v>
      </c>
      <c r="W56" s="8"/>
    </row>
    <row r="57" customFormat="false" ht="15" hidden="false" customHeight="false" outlineLevel="0" collapsed="false">
      <c r="B57" s="7" t="n">
        <v>36100</v>
      </c>
      <c r="C57" s="8" t="n">
        <v>-0.0012</v>
      </c>
      <c r="D57" s="8" t="n">
        <v>-0.0032</v>
      </c>
      <c r="E57" s="8" t="n">
        <v>0.011167</v>
      </c>
      <c r="F57" s="8" t="n">
        <v>0.0258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 t="n">
        <v>0.00864674278038957</v>
      </c>
      <c r="T57" s="8"/>
      <c r="U57" s="8" t="n">
        <v>0.0106382978723405</v>
      </c>
      <c r="V57" s="8" t="n">
        <v>0.2247</v>
      </c>
      <c r="W57" s="8"/>
    </row>
    <row r="58" customFormat="false" ht="15" hidden="false" customHeight="false" outlineLevel="0" collapsed="false">
      <c r="B58" s="9" t="n">
        <v>36130</v>
      </c>
      <c r="C58" s="10" t="n">
        <v>0.0033</v>
      </c>
      <c r="D58" s="10" t="n">
        <v>0.0045</v>
      </c>
      <c r="E58" s="10" t="n">
        <v>0.012471</v>
      </c>
      <c r="F58" s="10" t="n">
        <v>0.0238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 t="n">
        <v>0.00574329948393526</v>
      </c>
      <c r="T58" s="10"/>
      <c r="U58" s="10" t="n">
        <v>-0.0476190476190477</v>
      </c>
      <c r="V58" s="10" t="n">
        <v>-0.2139</v>
      </c>
      <c r="W58" s="10"/>
    </row>
    <row r="59" customFormat="false" ht="15" hidden="false" customHeight="false" outlineLevel="0" collapsed="false">
      <c r="B59" s="7" t="n">
        <v>36161</v>
      </c>
      <c r="C59" s="8" t="n">
        <v>0.007</v>
      </c>
      <c r="D59" s="8" t="n">
        <v>0.0084</v>
      </c>
      <c r="E59" s="8" t="n">
        <v>0.010188</v>
      </c>
      <c r="F59" s="8" t="n">
        <v>0.0217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 t="n">
        <v>0.73970673515036</v>
      </c>
      <c r="T59" s="8" t="n">
        <v>0.680503847108464</v>
      </c>
      <c r="U59" s="8" t="n">
        <v>0.650485436893204</v>
      </c>
      <c r="V59" s="8" t="n">
        <v>0.2044</v>
      </c>
      <c r="W59" s="8"/>
    </row>
    <row r="60" customFormat="false" ht="15" hidden="false" customHeight="false" outlineLevel="0" collapsed="false">
      <c r="B60" s="7" t="n">
        <v>36192</v>
      </c>
      <c r="C60" s="8" t="n">
        <v>0.0105</v>
      </c>
      <c r="D60" s="8" t="n">
        <v>0.0361</v>
      </c>
      <c r="E60" s="8" t="n">
        <v>0.013339</v>
      </c>
      <c r="F60" s="8" t="n">
        <v>0.0235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 t="n">
        <v>0.0625</v>
      </c>
      <c r="T60" s="8" t="n">
        <v>-0.0609607502861573</v>
      </c>
      <c r="U60" s="8" t="n">
        <v>0.0738636363636362</v>
      </c>
      <c r="V60" s="8" t="n">
        <v>0.0904</v>
      </c>
      <c r="W60" s="8"/>
    </row>
    <row r="61" customFormat="false" ht="15" hidden="false" customHeight="false" outlineLevel="0" collapsed="false">
      <c r="B61" s="7" t="n">
        <v>36220</v>
      </c>
      <c r="C61" s="8" t="n">
        <v>0.011</v>
      </c>
      <c r="D61" s="8" t="n">
        <v>0.0283</v>
      </c>
      <c r="E61" s="8" t="n">
        <v>0.016672</v>
      </c>
      <c r="F61" s="8" t="n">
        <v>0.0329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 t="n">
        <v>-0.19392523364486</v>
      </c>
      <c r="T61" s="8" t="n">
        <v>-0.186818443955122</v>
      </c>
      <c r="U61" s="8" t="n">
        <v>-0.217821782178218</v>
      </c>
      <c r="V61" s="8" t="n">
        <v>0.2003</v>
      </c>
      <c r="W61" s="8"/>
    </row>
    <row r="62" customFormat="false" ht="15" hidden="false" customHeight="false" outlineLevel="0" collapsed="false">
      <c r="B62" s="7" t="n">
        <v>36251</v>
      </c>
      <c r="C62" s="8" t="n">
        <v>0.0056</v>
      </c>
      <c r="D62" s="8" t="n">
        <v>0.0071</v>
      </c>
      <c r="E62" s="8" t="n">
        <v>0.011122</v>
      </c>
      <c r="F62" s="8" t="n">
        <v>0.0228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 t="n">
        <v>-0.0452722063037251</v>
      </c>
      <c r="T62" s="8" t="n">
        <v>-0.0404684960578099</v>
      </c>
      <c r="U62" s="8" t="n">
        <v>-0.009493670886076</v>
      </c>
      <c r="V62" s="8" t="n">
        <v>0.0611</v>
      </c>
      <c r="W62" s="8"/>
    </row>
    <row r="63" customFormat="false" ht="15" hidden="false" customHeight="false" outlineLevel="0" collapsed="false">
      <c r="B63" s="7" t="n">
        <v>36281</v>
      </c>
      <c r="C63" s="8" t="n">
        <v>0.003</v>
      </c>
      <c r="D63" s="8" t="n">
        <v>-0.0029</v>
      </c>
      <c r="E63" s="8" t="n">
        <v>0.010789</v>
      </c>
      <c r="F63" s="8" t="n">
        <v>0.0196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 t="n">
        <v>0.0280597014925372</v>
      </c>
      <c r="T63" s="8" t="n">
        <v>0.0263820080270916</v>
      </c>
      <c r="U63" s="8" t="n">
        <v>-0.0312300828553219</v>
      </c>
      <c r="V63" s="8" t="n">
        <v>-0.0229</v>
      </c>
      <c r="W63" s="8"/>
    </row>
    <row r="64" customFormat="false" ht="15" hidden="false" customHeight="false" outlineLevel="0" collapsed="false">
      <c r="B64" s="7" t="n">
        <v>36312</v>
      </c>
      <c r="C64" s="8" t="n">
        <v>0.0019</v>
      </c>
      <c r="D64" s="8" t="n">
        <v>0.0036</v>
      </c>
      <c r="E64" s="8" t="n">
        <v>0.008123</v>
      </c>
      <c r="F64" s="8" t="n">
        <v>0.0163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 t="n">
        <v>0.00516351118760761</v>
      </c>
      <c r="T64" s="8" t="n">
        <v>-0.00532582243221624</v>
      </c>
      <c r="U64" s="8" t="n">
        <v>-0.00657894736842102</v>
      </c>
      <c r="V64" s="8" t="n">
        <v>0.0484</v>
      </c>
      <c r="W64" s="8"/>
    </row>
    <row r="65" customFormat="false" ht="15" hidden="false" customHeight="false" outlineLevel="0" collapsed="false">
      <c r="B65" s="7" t="n">
        <v>36342</v>
      </c>
      <c r="C65" s="8" t="n">
        <v>0.0109</v>
      </c>
      <c r="D65" s="8" t="n">
        <v>0.0155</v>
      </c>
      <c r="E65" s="8" t="n">
        <v>0.007947</v>
      </c>
      <c r="F65" s="8" t="n">
        <v>0.0162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 t="n">
        <v>0.0169491525423728</v>
      </c>
      <c r="T65" s="8" t="n">
        <v>0.0257189905108652</v>
      </c>
      <c r="U65" s="8" t="n">
        <v>-0.0163934426229508</v>
      </c>
      <c r="V65" s="8" t="n">
        <v>-0.1019</v>
      </c>
      <c r="W65" s="8"/>
    </row>
    <row r="66" customFormat="false" ht="15" hidden="false" customHeight="false" outlineLevel="0" collapsed="false">
      <c r="B66" s="7" t="n">
        <v>36373</v>
      </c>
      <c r="C66" s="8" t="n">
        <v>0.0056</v>
      </c>
      <c r="D66" s="8" t="n">
        <v>0.0156</v>
      </c>
      <c r="E66" s="8" t="n">
        <v>0.007959</v>
      </c>
      <c r="F66" s="8" t="n">
        <v>0.0155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 t="n">
        <v>0.0492072170585021</v>
      </c>
      <c r="T66" s="8" t="n">
        <v>0.090019088867501</v>
      </c>
      <c r="U66" s="8" t="n">
        <v>0.0327868852459017</v>
      </c>
      <c r="V66" s="8" t="n">
        <v>0.0117</v>
      </c>
      <c r="W66" s="8"/>
    </row>
    <row r="67" customFormat="false" ht="15" hidden="false" customHeight="false" outlineLevel="0" collapsed="false">
      <c r="B67" s="7" t="n">
        <v>36404</v>
      </c>
      <c r="C67" s="8" t="n">
        <v>0.0031</v>
      </c>
      <c r="D67" s="8" t="n">
        <v>0.0145</v>
      </c>
      <c r="E67" s="8" t="n">
        <v>0.007728</v>
      </c>
      <c r="F67" s="8" t="n">
        <v>0.0147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 t="n">
        <v>0.00155038759689918</v>
      </c>
      <c r="T67" s="8" t="n">
        <v>-8.10868999918668E-005</v>
      </c>
      <c r="U67" s="8" t="n">
        <v>0.164086687306502</v>
      </c>
      <c r="V67" s="8" t="n">
        <v>0.0512</v>
      </c>
      <c r="W67" s="8"/>
    </row>
    <row r="68" customFormat="false" ht="15" hidden="false" customHeight="false" outlineLevel="0" collapsed="false">
      <c r="B68" s="7" t="n">
        <v>36434</v>
      </c>
      <c r="C68" s="8" t="n">
        <v>0.0119</v>
      </c>
      <c r="D68" s="8" t="n">
        <v>0.017</v>
      </c>
      <c r="E68" s="8" t="n">
        <v>0.007276</v>
      </c>
      <c r="F68" s="8" t="n">
        <v>0.0137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 t="n">
        <v>0.00619195046439636</v>
      </c>
      <c r="T68" s="8" t="n">
        <v>0.0257073676439681</v>
      </c>
      <c r="U68" s="8" t="n">
        <v>-0.0157894736842106</v>
      </c>
      <c r="V68" s="8" t="n">
        <v>0.0534</v>
      </c>
      <c r="W68" s="8"/>
    </row>
    <row r="69" customFormat="false" ht="15" hidden="false" customHeight="false" outlineLevel="0" collapsed="false">
      <c r="B69" s="7" t="n">
        <v>36465</v>
      </c>
      <c r="C69" s="8" t="n">
        <v>0.0095</v>
      </c>
      <c r="D69" s="8" t="n">
        <v>0.0239</v>
      </c>
      <c r="E69" s="8" t="n">
        <v>0.007007</v>
      </c>
      <c r="F69" s="8" t="n">
        <v>0.0137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 t="n">
        <v>-0.0102933607822955</v>
      </c>
      <c r="T69" s="8" t="n">
        <v>-0.0491644784985579</v>
      </c>
      <c r="U69" s="8" t="n">
        <v>0.0138121546961325</v>
      </c>
      <c r="V69" s="8" t="n">
        <v>0.1776</v>
      </c>
      <c r="W69" s="8"/>
    </row>
    <row r="70" customFormat="false" ht="15" hidden="false" customHeight="false" outlineLevel="0" collapsed="false">
      <c r="B70" s="9" t="n">
        <v>36495</v>
      </c>
      <c r="C70" s="10" t="n">
        <v>0.006</v>
      </c>
      <c r="D70" s="10" t="n">
        <v>0.0181</v>
      </c>
      <c r="E70" s="10" t="n">
        <v>0.008012</v>
      </c>
      <c r="F70" s="10" t="n">
        <v>0.0158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 t="n">
        <v>-0.055439330543933</v>
      </c>
      <c r="T70" s="10" t="n">
        <v>-0.0793748523011146</v>
      </c>
      <c r="U70" s="10" t="n">
        <v>-0.0718232044198895</v>
      </c>
      <c r="V70" s="10" t="n">
        <v>0.2404</v>
      </c>
      <c r="W70" s="10"/>
    </row>
    <row r="71" customFormat="false" ht="15" hidden="false" customHeight="false" outlineLevel="0" collapsed="false">
      <c r="B71" s="7" t="n">
        <v>36526</v>
      </c>
      <c r="C71" s="8" t="n">
        <v>0.0062</v>
      </c>
      <c r="D71" s="8" t="n">
        <v>0.0124</v>
      </c>
      <c r="E71" s="8" t="n">
        <v>0.007159</v>
      </c>
      <c r="F71" s="8" t="n">
        <v>0.0144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 t="n">
        <v>-0.0203185063152114</v>
      </c>
      <c r="T71" s="8" t="n">
        <v>-0.0302174995849245</v>
      </c>
      <c r="U71" s="8" t="n">
        <v>-0.0235294117647058</v>
      </c>
      <c r="V71" s="8" t="n">
        <v>-0.0411</v>
      </c>
      <c r="W71" s="8"/>
    </row>
    <row r="72" customFormat="false" ht="15" hidden="false" customHeight="false" outlineLevel="0" collapsed="false">
      <c r="B72" s="7" t="n">
        <v>36557</v>
      </c>
      <c r="C72" s="8" t="n">
        <v>0.0013</v>
      </c>
      <c r="D72" s="8" t="n">
        <v>0.0035</v>
      </c>
      <c r="E72" s="8" t="n">
        <v>0.007339</v>
      </c>
      <c r="F72" s="8" t="n">
        <v>0.0144</v>
      </c>
      <c r="G72" s="8" t="n">
        <v>0.0157289715160347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 t="n">
        <v>-0.0134003350083752</v>
      </c>
      <c r="T72" s="8" t="n">
        <v>-0.024767448496262</v>
      </c>
      <c r="U72" s="8" t="n">
        <v>0.0169184290030211</v>
      </c>
      <c r="V72" s="8" t="n">
        <v>0.0776</v>
      </c>
      <c r="W72" s="8"/>
    </row>
    <row r="73" customFormat="false" ht="15" hidden="false" customHeight="false" outlineLevel="0" collapsed="false">
      <c r="B73" s="7" t="n">
        <v>36586</v>
      </c>
      <c r="C73" s="8" t="n">
        <v>0.0022</v>
      </c>
      <c r="D73" s="8" t="n">
        <v>0.0015</v>
      </c>
      <c r="E73" s="8" t="n">
        <v>0.007253</v>
      </c>
      <c r="F73" s="8" t="n">
        <v>0.0144</v>
      </c>
      <c r="G73" s="8" t="n">
        <v>0.0194584427954945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 t="n">
        <v>-0.0158730158730159</v>
      </c>
      <c r="T73" s="8" t="n">
        <v>-0.0207150798759437</v>
      </c>
      <c r="U73" s="8" t="n">
        <v>-0.0545346769413161</v>
      </c>
      <c r="V73" s="8" t="n">
        <v>0.009</v>
      </c>
      <c r="W73" s="8"/>
    </row>
    <row r="74" customFormat="false" ht="15" hidden="false" customHeight="false" outlineLevel="0" collapsed="false">
      <c r="B74" s="7" t="n">
        <v>36617</v>
      </c>
      <c r="C74" s="8" t="n">
        <v>0.0042</v>
      </c>
      <c r="D74" s="8" t="n">
        <v>0.0023</v>
      </c>
      <c r="E74" s="8" t="n">
        <v>0.006307</v>
      </c>
      <c r="F74" s="8" t="n">
        <v>0.0128</v>
      </c>
      <c r="G74" s="8" t="n">
        <v>0.00664104115752817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 t="n">
        <v>0.0367393800229621</v>
      </c>
      <c r="T74" s="8" t="n">
        <v>-0.0135046310128473</v>
      </c>
      <c r="U74" s="8" t="n">
        <v>0.0467289719626167</v>
      </c>
      <c r="V74" s="8" t="n">
        <v>-0.128</v>
      </c>
      <c r="W74" s="8"/>
    </row>
    <row r="75" customFormat="false" ht="15" hidden="false" customHeight="false" outlineLevel="0" collapsed="false">
      <c r="B75" s="7" t="n">
        <v>36647</v>
      </c>
      <c r="C75" s="8" t="n">
        <v>0.0001</v>
      </c>
      <c r="D75" s="8" t="n">
        <v>0.0031</v>
      </c>
      <c r="E75" s="8" t="n">
        <v>0.007504</v>
      </c>
      <c r="F75" s="8" t="n">
        <v>0.0149</v>
      </c>
      <c r="G75" s="8" t="n">
        <v>0.014458704727732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 t="n">
        <v>0.0116407982261639</v>
      </c>
      <c r="T75" s="8" t="n">
        <v>0.0392513174632019</v>
      </c>
      <c r="U75" s="8" t="n">
        <v>0.00593471810089019</v>
      </c>
      <c r="V75" s="8" t="n">
        <v>-0.0373</v>
      </c>
      <c r="W75" s="8"/>
    </row>
    <row r="76" customFormat="false" ht="15" hidden="false" customHeight="false" outlineLevel="0" collapsed="false">
      <c r="B76" s="7" t="n">
        <v>36678</v>
      </c>
      <c r="C76" s="8" t="n">
        <v>0.0023</v>
      </c>
      <c r="D76" s="8" t="n">
        <v>0.0085</v>
      </c>
      <c r="E76" s="8" t="n">
        <v>0.00715</v>
      </c>
      <c r="F76" s="8" t="n">
        <v>0.0139</v>
      </c>
      <c r="G76" s="8" t="n">
        <v>0.0231146209520534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 t="n">
        <v>-0.00714285714285723</v>
      </c>
      <c r="T76" s="8" t="n">
        <v>0.00192341318412304</v>
      </c>
      <c r="U76" s="8" t="n">
        <v>0.0346854791299236</v>
      </c>
      <c r="V76" s="8" t="n">
        <v>0.1184</v>
      </c>
      <c r="W76" s="8"/>
    </row>
    <row r="77" customFormat="false" ht="15" hidden="false" customHeight="false" outlineLevel="0" collapsed="false">
      <c r="B77" s="7" t="n">
        <v>36708</v>
      </c>
      <c r="C77" s="8" t="n">
        <v>0.0161</v>
      </c>
      <c r="D77" s="8" t="n">
        <v>0.0157</v>
      </c>
      <c r="E77" s="8" t="n">
        <v>0.006554</v>
      </c>
      <c r="F77" s="8" t="n">
        <v>0.013</v>
      </c>
      <c r="G77" s="8" t="n">
        <v>0.0167484098146939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 t="n">
        <v>-0.0176308539944904</v>
      </c>
      <c r="T77" s="8" t="n">
        <v>-0.0418266433973241</v>
      </c>
      <c r="U77" s="8" t="n">
        <v>-0.0214689265536723</v>
      </c>
      <c r="V77" s="8" t="n">
        <v>-0.0163</v>
      </c>
      <c r="W77" s="8"/>
    </row>
    <row r="78" customFormat="false" ht="15" hidden="false" customHeight="false" outlineLevel="0" collapsed="false">
      <c r="B78" s="7" t="n">
        <v>36739</v>
      </c>
      <c r="C78" s="8" t="n">
        <v>0.0131</v>
      </c>
      <c r="D78" s="8" t="n">
        <v>0.0239</v>
      </c>
      <c r="E78" s="8" t="n">
        <v>0.007035</v>
      </c>
      <c r="F78" s="8" t="n">
        <v>0.014</v>
      </c>
      <c r="G78" s="8" t="n">
        <v>0.0164655668587161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 t="n">
        <v>0.0195640022358861</v>
      </c>
      <c r="T78" s="8" t="n">
        <v>-0.0149960536700868</v>
      </c>
      <c r="U78" s="8" t="n">
        <v>0.0156703424260012</v>
      </c>
      <c r="V78" s="8" t="n">
        <v>0.0542</v>
      </c>
      <c r="W78" s="8"/>
    </row>
    <row r="79" customFormat="false" ht="15" hidden="false" customHeight="false" outlineLevel="0" collapsed="false">
      <c r="B79" s="7" t="n">
        <v>36770</v>
      </c>
      <c r="C79" s="8" t="n">
        <v>0.0023</v>
      </c>
      <c r="D79" s="8" t="n">
        <v>0.0116</v>
      </c>
      <c r="E79" s="8" t="n">
        <v>0.006043</v>
      </c>
      <c r="F79" s="8" t="n">
        <v>0.0122</v>
      </c>
      <c r="G79" s="8" t="n">
        <v>0.0129150263535001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 t="n">
        <v>0.010958904109589</v>
      </c>
      <c r="T79" s="8" t="n">
        <v>0.00567061143984216</v>
      </c>
      <c r="U79" s="8" t="n">
        <v>0.0086455331412103</v>
      </c>
      <c r="V79" s="8" t="n">
        <v>-0.0817</v>
      </c>
      <c r="W79" s="8"/>
    </row>
    <row r="80" customFormat="false" ht="15" hidden="false" customHeight="false" outlineLevel="0" collapsed="false">
      <c r="B80" s="7" t="n">
        <v>36800</v>
      </c>
      <c r="C80" s="8" t="n">
        <v>0.0014</v>
      </c>
      <c r="D80" s="8" t="n">
        <v>0.0038</v>
      </c>
      <c r="E80" s="8" t="n">
        <v>0.006322</v>
      </c>
      <c r="F80" s="8" t="n">
        <v>0.0128</v>
      </c>
      <c r="G80" s="8" t="n">
        <v>0.0112951093421763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 t="n">
        <v>0.0259039395574745</v>
      </c>
      <c r="T80" s="8" t="n">
        <v>-0.00508703113508213</v>
      </c>
      <c r="U80" s="8" t="n">
        <v>0.00405092592592604</v>
      </c>
      <c r="V80" s="8" t="n">
        <v>-0.0666</v>
      </c>
      <c r="W80" s="8"/>
    </row>
    <row r="81" customFormat="false" ht="15" hidden="false" customHeight="false" outlineLevel="0" collapsed="false">
      <c r="B81" s="7" t="n">
        <v>36831</v>
      </c>
      <c r="C81" s="8" t="n">
        <v>0.0032</v>
      </c>
      <c r="D81" s="8" t="n">
        <v>0.0029</v>
      </c>
      <c r="E81" s="8" t="n">
        <v>0.006202</v>
      </c>
      <c r="F81" s="8" t="n">
        <v>0.0122</v>
      </c>
      <c r="G81" s="8" t="n">
        <v>0.0105874420776506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 t="n">
        <v>0.0301612064482579</v>
      </c>
      <c r="T81" s="8" t="n">
        <v>0.0552578081685455</v>
      </c>
      <c r="U81" s="8" t="n">
        <v>0.0277456647398844</v>
      </c>
      <c r="V81" s="8" t="n">
        <v>-0.1062</v>
      </c>
      <c r="W81" s="8"/>
    </row>
    <row r="82" customFormat="false" ht="15" hidden="false" customHeight="false" outlineLevel="0" collapsed="false">
      <c r="B82" s="9" t="n">
        <v>36861</v>
      </c>
      <c r="C82" s="10" t="n">
        <v>0.0059</v>
      </c>
      <c r="D82" s="10" t="n">
        <v>0.0063</v>
      </c>
      <c r="E82" s="10" t="n">
        <v>0.005995</v>
      </c>
      <c r="F82" s="10" t="n">
        <v>0.0119</v>
      </c>
      <c r="G82" s="10" t="n">
        <v>0.0191030320862562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 t="n">
        <v>-0.0121518987341772</v>
      </c>
      <c r="T82" s="10" t="n">
        <v>0.0751313485113834</v>
      </c>
      <c r="U82" s="10" t="n">
        <v>0.00394811054709532</v>
      </c>
      <c r="V82" s="10" t="n">
        <v>0.1484</v>
      </c>
      <c r="W82" s="10"/>
    </row>
    <row r="83" customFormat="false" ht="15" hidden="false" customHeight="false" outlineLevel="0" collapsed="false">
      <c r="B83" s="7" t="n">
        <v>36892</v>
      </c>
      <c r="C83" s="8" t="n">
        <v>0.0057</v>
      </c>
      <c r="D83" s="8" t="n">
        <v>0.0062</v>
      </c>
      <c r="E83" s="8" t="n">
        <v>0.006375</v>
      </c>
      <c r="F83" s="8" t="n">
        <v>0.0126</v>
      </c>
      <c r="G83" s="8" t="n">
        <v>0.0173548361750608</v>
      </c>
      <c r="H83" s="8" t="n">
        <v>0.0169290372493698</v>
      </c>
      <c r="I83" s="8" t="n">
        <v>0.0276476009391613</v>
      </c>
      <c r="J83" s="8"/>
      <c r="K83" s="8"/>
      <c r="L83" s="8"/>
      <c r="M83" s="8"/>
      <c r="N83" s="8"/>
      <c r="O83" s="8"/>
      <c r="P83" s="8"/>
      <c r="Q83" s="8"/>
      <c r="R83" s="8"/>
      <c r="S83" s="8" t="n">
        <v>0.0154400411734432</v>
      </c>
      <c r="T83" s="8" t="n">
        <v>0.00108595319541727</v>
      </c>
      <c r="U83" s="8" t="n">
        <v>-0.0169491525423729</v>
      </c>
      <c r="V83" s="8" t="n">
        <v>0.1581</v>
      </c>
      <c r="W83" s="8"/>
    </row>
    <row r="84" customFormat="false" ht="15" hidden="false" customHeight="false" outlineLevel="0" collapsed="false">
      <c r="B84" s="7" t="n">
        <v>36923</v>
      </c>
      <c r="C84" s="8" t="n">
        <v>0.0046</v>
      </c>
      <c r="D84" s="8" t="n">
        <v>0.0023</v>
      </c>
      <c r="E84" s="8" t="n">
        <v>0.005369</v>
      </c>
      <c r="F84" s="8" t="n">
        <v>0.0101</v>
      </c>
      <c r="G84" s="8" t="n">
        <v>0.00659374607802454</v>
      </c>
      <c r="H84" s="8" t="n">
        <v>0.00754951613992083</v>
      </c>
      <c r="I84" s="8" t="n">
        <v>-0.00154526216613993</v>
      </c>
      <c r="J84" s="8"/>
      <c r="K84" s="8"/>
      <c r="L84" s="8"/>
      <c r="M84" s="8"/>
      <c r="N84" s="8"/>
      <c r="O84" s="8"/>
      <c r="P84" s="8"/>
      <c r="Q84" s="8"/>
      <c r="R84" s="8"/>
      <c r="S84" s="8" t="n">
        <v>0.0281265695630337</v>
      </c>
      <c r="T84" s="8" t="n">
        <v>0.0259261268102187</v>
      </c>
      <c r="U84" s="8" t="n">
        <v>-0.00279329608938528</v>
      </c>
      <c r="V84" s="8" t="n">
        <v>-0.1007</v>
      </c>
      <c r="W84" s="8"/>
    </row>
    <row r="85" customFormat="false" ht="15" hidden="false" customHeight="false" outlineLevel="0" collapsed="false">
      <c r="B85" s="7" t="n">
        <v>36951</v>
      </c>
      <c r="C85" s="8" t="n">
        <v>0.0038</v>
      </c>
      <c r="D85" s="8" t="n">
        <v>0.0056</v>
      </c>
      <c r="E85" s="8" t="n">
        <v>0.006732</v>
      </c>
      <c r="F85" s="8" t="n">
        <v>0.0125</v>
      </c>
      <c r="G85" s="8" t="n">
        <v>-0.00099744883279318</v>
      </c>
      <c r="H85" s="8" t="n">
        <v>0.00126427773026139</v>
      </c>
      <c r="I85" s="8" t="n">
        <v>-0.0209200776403564</v>
      </c>
      <c r="J85" s="8"/>
      <c r="K85" s="8"/>
      <c r="L85" s="8"/>
      <c r="M85" s="8"/>
      <c r="N85" s="8"/>
      <c r="O85" s="8"/>
      <c r="P85" s="8"/>
      <c r="Q85" s="8"/>
      <c r="R85" s="8"/>
      <c r="S85" s="8" t="n">
        <v>0.0548750612444882</v>
      </c>
      <c r="T85" s="8" t="n">
        <v>0.00539254559873115</v>
      </c>
      <c r="U85" s="8" t="n">
        <v>0.0225988700564972</v>
      </c>
      <c r="V85" s="8" t="n">
        <v>-0.0914</v>
      </c>
      <c r="W85" s="8"/>
    </row>
    <row r="86" customFormat="false" ht="15" hidden="false" customHeight="false" outlineLevel="0" collapsed="false">
      <c r="B86" s="7" t="n">
        <v>36982</v>
      </c>
      <c r="C86" s="8" t="n">
        <v>0.0058</v>
      </c>
      <c r="D86" s="8" t="n">
        <v>0.01</v>
      </c>
      <c r="E86" s="8" t="n">
        <v>0.006553</v>
      </c>
      <c r="F86" s="8" t="n">
        <v>0.0118</v>
      </c>
      <c r="G86" s="8" t="n">
        <v>0.00836197461646293</v>
      </c>
      <c r="H86" s="8" t="n">
        <v>0.00968886616451936</v>
      </c>
      <c r="I86" s="8" t="n">
        <v>-0.00361663544212742</v>
      </c>
      <c r="J86" s="8"/>
      <c r="K86" s="8"/>
      <c r="L86" s="8"/>
      <c r="M86" s="8"/>
      <c r="N86" s="8"/>
      <c r="O86" s="8"/>
      <c r="P86" s="8"/>
      <c r="Q86" s="8"/>
      <c r="R86" s="8"/>
      <c r="S86" s="8" t="n">
        <v>0.0161588180978762</v>
      </c>
      <c r="T86" s="8" t="n">
        <v>0.0209812273229215</v>
      </c>
      <c r="U86" s="8" t="n">
        <v>0.0520547945205478</v>
      </c>
      <c r="V86" s="8" t="n">
        <v>0.0331</v>
      </c>
      <c r="W86" s="8"/>
    </row>
    <row r="87" customFormat="false" ht="15" hidden="false" customHeight="false" outlineLevel="0" collapsed="false">
      <c r="B87" s="7" t="n">
        <v>37012</v>
      </c>
      <c r="C87" s="8" t="n">
        <v>0.0041</v>
      </c>
      <c r="D87" s="8" t="n">
        <v>0.0086</v>
      </c>
      <c r="E87" s="8" t="n">
        <v>0.006836</v>
      </c>
      <c r="F87" s="8" t="n">
        <v>0.0133</v>
      </c>
      <c r="G87" s="8" t="n">
        <v>0.0143288299867663</v>
      </c>
      <c r="H87" s="8" t="n">
        <v>0.0159994680537747</v>
      </c>
      <c r="I87" s="8" t="n">
        <v>0.000250142645943807</v>
      </c>
      <c r="J87" s="8"/>
      <c r="K87" s="8"/>
      <c r="L87" s="8"/>
      <c r="M87" s="8"/>
      <c r="N87" s="8"/>
      <c r="O87" s="8"/>
      <c r="P87" s="8"/>
      <c r="Q87" s="8"/>
      <c r="R87" s="8"/>
      <c r="S87" s="8" t="n">
        <v>0.0612153708668455</v>
      </c>
      <c r="T87" s="8" t="n">
        <v>0.0307478368355996</v>
      </c>
      <c r="U87" s="8" t="n">
        <v>0.110526315789474</v>
      </c>
      <c r="V87" s="8" t="n">
        <v>-0.0179</v>
      </c>
      <c r="W87" s="8"/>
    </row>
    <row r="88" customFormat="false" ht="15" hidden="false" customHeight="false" outlineLevel="0" collapsed="false">
      <c r="B88" s="7" t="n">
        <v>37043</v>
      </c>
      <c r="C88" s="8" t="n">
        <v>0.0052</v>
      </c>
      <c r="D88" s="8" t="n">
        <v>0.0098</v>
      </c>
      <c r="E88" s="8" t="n">
        <v>0.006465</v>
      </c>
      <c r="F88" s="8" t="n">
        <v>0.0127</v>
      </c>
      <c r="G88" s="8" t="n">
        <v>0.0113199046349659</v>
      </c>
      <c r="H88" s="8" t="n">
        <v>0.0116512040996708</v>
      </c>
      <c r="I88" s="8" t="n">
        <v>0.00974965289374419</v>
      </c>
      <c r="J88" s="8"/>
      <c r="K88" s="8"/>
      <c r="L88" s="8"/>
      <c r="M88" s="8"/>
      <c r="N88" s="8"/>
      <c r="O88" s="8"/>
      <c r="P88" s="8"/>
      <c r="Q88" s="8"/>
      <c r="R88" s="8"/>
      <c r="S88" s="8" t="n">
        <v>-0.0293870696893368</v>
      </c>
      <c r="T88" s="8" t="n">
        <v>-0.0188377554589517</v>
      </c>
      <c r="U88" s="8" t="n">
        <v>0</v>
      </c>
      <c r="V88" s="8" t="n">
        <v>-0.0061</v>
      </c>
      <c r="W88" s="8"/>
    </row>
    <row r="89" customFormat="false" ht="15" hidden="false" customHeight="false" outlineLevel="0" collapsed="false">
      <c r="B89" s="7" t="n">
        <v>37073</v>
      </c>
      <c r="C89" s="8" t="n">
        <v>0.0133</v>
      </c>
      <c r="D89" s="8" t="n">
        <v>0.0148</v>
      </c>
      <c r="E89" s="8" t="n">
        <v>0.007453</v>
      </c>
      <c r="F89" s="8" t="n">
        <v>0.015</v>
      </c>
      <c r="G89" s="8" t="n">
        <v>0.0127802940302939</v>
      </c>
      <c r="H89" s="8" t="n">
        <v>0.0132676190995504</v>
      </c>
      <c r="I89" s="8" t="n">
        <v>-0.00369224972058124</v>
      </c>
      <c r="J89" s="8"/>
      <c r="K89" s="8"/>
      <c r="L89" s="8"/>
      <c r="M89" s="8"/>
      <c r="N89" s="8"/>
      <c r="O89" s="8"/>
      <c r="P89" s="8"/>
      <c r="Q89" s="8"/>
      <c r="R89" s="8"/>
      <c r="S89" s="8" t="n">
        <v>0.0591766723842198</v>
      </c>
      <c r="T89" s="8" t="n">
        <v>0.0861682623752291</v>
      </c>
      <c r="U89" s="8" t="n">
        <v>0.00382409177820264</v>
      </c>
      <c r="V89" s="8" t="n">
        <v>-0.0553</v>
      </c>
      <c r="W89" s="8"/>
    </row>
    <row r="90" customFormat="false" ht="15" hidden="false" customHeight="false" outlineLevel="0" collapsed="false">
      <c r="B90" s="7" t="n">
        <v>37104</v>
      </c>
      <c r="C90" s="8" t="n">
        <v>0.007</v>
      </c>
      <c r="D90" s="8" t="n">
        <v>0.0138</v>
      </c>
      <c r="E90" s="8" t="n">
        <v>0.008453</v>
      </c>
      <c r="F90" s="8" t="n">
        <v>0.016</v>
      </c>
      <c r="G90" s="8" t="n">
        <v>0.0257054095911877</v>
      </c>
      <c r="H90" s="8" t="n">
        <v>0.025575992012131</v>
      </c>
      <c r="I90" s="8" t="n">
        <v>0.03521901184753</v>
      </c>
      <c r="J90" s="8"/>
      <c r="K90" s="8"/>
      <c r="L90" s="8"/>
      <c r="M90" s="8"/>
      <c r="N90" s="8"/>
      <c r="O90" s="8"/>
      <c r="P90" s="8"/>
      <c r="Q90" s="8"/>
      <c r="R90" s="8"/>
      <c r="S90" s="8" t="n">
        <v>0.0280561122244489</v>
      </c>
      <c r="T90" s="8" t="n">
        <v>0.092741935483871</v>
      </c>
      <c r="U90" s="8" t="n">
        <v>0.00691244239631339</v>
      </c>
      <c r="V90" s="8" t="n">
        <v>-0.0664</v>
      </c>
      <c r="W90" s="8"/>
    </row>
    <row r="91" customFormat="false" ht="15" hidden="false" customHeight="false" outlineLevel="0" collapsed="false">
      <c r="B91" s="7" t="n">
        <v>37135</v>
      </c>
      <c r="C91" s="8" t="n">
        <v>0.0028</v>
      </c>
      <c r="D91" s="8" t="n">
        <v>0.0031</v>
      </c>
      <c r="E91" s="8" t="n">
        <v>0.006635</v>
      </c>
      <c r="F91" s="8" t="n">
        <v>0.0132</v>
      </c>
      <c r="G91" s="8" t="n">
        <v>0.0138931079463216</v>
      </c>
      <c r="H91" s="8" t="n">
        <v>0.0141149516405483</v>
      </c>
      <c r="I91" s="8" t="n">
        <v>-0.00325406228659342</v>
      </c>
      <c r="J91" s="8"/>
      <c r="K91" s="8"/>
      <c r="L91" s="8"/>
      <c r="M91" s="8"/>
      <c r="N91" s="8"/>
      <c r="O91" s="8"/>
      <c r="P91" s="8"/>
      <c r="Q91" s="8"/>
      <c r="R91" s="8"/>
      <c r="S91" s="8" t="n">
        <v>0.0409197194076383</v>
      </c>
      <c r="T91" s="8" t="n">
        <v>0.0451385909207929</v>
      </c>
      <c r="U91" s="8" t="n">
        <v>0.132420091324201</v>
      </c>
      <c r="V91" s="8" t="n">
        <v>-0.1717</v>
      </c>
      <c r="W91" s="8"/>
    </row>
    <row r="92" customFormat="false" ht="15" hidden="false" customHeight="false" outlineLevel="0" collapsed="false">
      <c r="B92" s="7" t="n">
        <v>37165</v>
      </c>
      <c r="C92" s="8" t="n">
        <v>0.0083</v>
      </c>
      <c r="D92" s="8" t="n">
        <v>0.0118</v>
      </c>
      <c r="E92" s="8" t="n">
        <v>0.007927</v>
      </c>
      <c r="F92" s="8" t="n">
        <v>0.0153</v>
      </c>
      <c r="G92" s="8" t="n">
        <v>0.0208757413135239</v>
      </c>
      <c r="H92" s="8" t="n">
        <v>0.0204838393856706</v>
      </c>
      <c r="I92" s="8" t="n">
        <v>0.0475109155092774</v>
      </c>
      <c r="J92" s="8"/>
      <c r="K92" s="8"/>
      <c r="L92" s="8"/>
      <c r="M92" s="8"/>
      <c r="N92" s="8"/>
      <c r="O92" s="8"/>
      <c r="P92" s="8"/>
      <c r="Q92" s="8"/>
      <c r="R92" s="8"/>
      <c r="S92" s="8" t="n">
        <v>0.00746547219111604</v>
      </c>
      <c r="T92" s="8" t="n">
        <v>0.00242220215124389</v>
      </c>
      <c r="U92" s="8" t="n">
        <v>-0.052</v>
      </c>
      <c r="V92" s="8" t="n">
        <v>0.0685</v>
      </c>
      <c r="W92" s="8"/>
    </row>
    <row r="93" customFormat="false" ht="15" hidden="false" customHeight="false" outlineLevel="0" collapsed="false">
      <c r="B93" s="7" t="n">
        <v>37196</v>
      </c>
      <c r="C93" s="8" t="n">
        <v>0.0071</v>
      </c>
      <c r="D93" s="8" t="n">
        <v>0.011</v>
      </c>
      <c r="E93" s="8" t="n">
        <v>0.006937</v>
      </c>
      <c r="F93" s="8" t="n">
        <v>0.0139</v>
      </c>
      <c r="G93" s="8" t="n">
        <v>0.0176866637893829</v>
      </c>
      <c r="H93" s="8" t="n">
        <v>0.0174112540933362</v>
      </c>
      <c r="I93" s="8" t="n">
        <v>0.0382418670565134</v>
      </c>
      <c r="J93" s="8"/>
      <c r="K93" s="8"/>
      <c r="L93" s="8"/>
      <c r="M93" s="8"/>
      <c r="N93" s="8"/>
      <c r="O93" s="8"/>
      <c r="P93" s="8"/>
      <c r="Q93" s="8"/>
      <c r="R93" s="8"/>
      <c r="S93" s="8" t="n">
        <v>-0.0669158878504672</v>
      </c>
      <c r="T93" s="8" t="n">
        <v>-0.0700741286808372</v>
      </c>
      <c r="U93" s="8" t="n">
        <v>-0.0833333333333334</v>
      </c>
      <c r="V93" s="8" t="n">
        <v>0.1378</v>
      </c>
      <c r="W93" s="8"/>
    </row>
    <row r="94" customFormat="false" ht="15" hidden="false" customHeight="false" outlineLevel="0" collapsed="false">
      <c r="B94" s="9" t="n">
        <v>37226</v>
      </c>
      <c r="C94" s="10" t="n">
        <v>0.0065</v>
      </c>
      <c r="D94" s="10" t="n">
        <v>0.0022</v>
      </c>
      <c r="E94" s="10" t="n">
        <v>0.006992</v>
      </c>
      <c r="F94" s="10" t="n">
        <v>0.0139</v>
      </c>
      <c r="G94" s="10" t="n">
        <v>0.0189484219543845</v>
      </c>
      <c r="H94" s="10" t="n">
        <v>0.0181646179802484</v>
      </c>
      <c r="I94" s="10" t="n">
        <v>0.0498909075488199</v>
      </c>
      <c r="J94" s="10"/>
      <c r="K94" s="10"/>
      <c r="L94" s="10"/>
      <c r="M94" s="10"/>
      <c r="N94" s="10"/>
      <c r="O94" s="10"/>
      <c r="P94" s="10"/>
      <c r="Q94" s="10"/>
      <c r="R94" s="10"/>
      <c r="S94" s="10" t="n">
        <v>-0.0558499796167957</v>
      </c>
      <c r="T94" s="10" t="n">
        <v>-0.0911653307495816</v>
      </c>
      <c r="U94" s="10" t="n">
        <v>-0.0137614678899083</v>
      </c>
      <c r="V94" s="10" t="n">
        <v>0.0499</v>
      </c>
      <c r="W94" s="10"/>
    </row>
    <row r="95" customFormat="false" ht="15" hidden="false" customHeight="false" outlineLevel="0" collapsed="false">
      <c r="B95" s="7" t="n">
        <v>37257</v>
      </c>
      <c r="C95" s="8" t="n">
        <v>0.0052</v>
      </c>
      <c r="D95" s="8" t="n">
        <v>0.0036</v>
      </c>
      <c r="E95" s="8" t="n">
        <v>0.007603</v>
      </c>
      <c r="F95" s="8" t="n">
        <v>0.0153</v>
      </c>
      <c r="G95" s="8" t="n">
        <v>0.0155327844971824</v>
      </c>
      <c r="H95" s="8" t="n">
        <v>0.0154974276141855</v>
      </c>
      <c r="I95" s="8" t="n">
        <v>0.0164698078331635</v>
      </c>
      <c r="J95" s="8"/>
      <c r="K95" s="8"/>
      <c r="L95" s="8"/>
      <c r="M95" s="8"/>
      <c r="N95" s="8"/>
      <c r="O95" s="8"/>
      <c r="P95" s="8"/>
      <c r="Q95" s="8"/>
      <c r="R95" s="8"/>
      <c r="S95" s="8" t="n">
        <v>0.0477430555555558</v>
      </c>
      <c r="T95" s="8" t="n">
        <v>0.00915875169606517</v>
      </c>
      <c r="U95" s="8" t="n">
        <v>0.0558139534883722</v>
      </c>
      <c r="V95" s="8" t="n">
        <v>-0.063</v>
      </c>
      <c r="W95" s="8"/>
    </row>
    <row r="96" customFormat="false" ht="15" hidden="false" customHeight="false" outlineLevel="0" collapsed="false">
      <c r="B96" s="7" t="n">
        <v>37288</v>
      </c>
      <c r="C96" s="8" t="n">
        <v>0.0036</v>
      </c>
      <c r="D96" s="8" t="n">
        <v>0.0006</v>
      </c>
      <c r="E96" s="8" t="n">
        <v>0.006177</v>
      </c>
      <c r="F96" s="8" t="n">
        <v>0.0125</v>
      </c>
      <c r="G96" s="8" t="n">
        <v>0.0161804604955778</v>
      </c>
      <c r="H96" s="8" t="n">
        <v>0.0149299952484041</v>
      </c>
      <c r="I96" s="8" t="n">
        <v>0.0296494841340529</v>
      </c>
      <c r="J96" s="8"/>
      <c r="K96" s="8"/>
      <c r="L96" s="8"/>
      <c r="M96" s="8"/>
      <c r="N96" s="8"/>
      <c r="O96" s="8"/>
      <c r="P96" s="8"/>
      <c r="Q96" s="8"/>
      <c r="R96" s="8"/>
      <c r="S96" s="8" t="n">
        <v>-0.0186721991701244</v>
      </c>
      <c r="T96" s="8" t="n">
        <v>-0.018391356542617</v>
      </c>
      <c r="U96" s="8" t="n">
        <v>-0.021505376344086</v>
      </c>
      <c r="V96" s="8" t="n">
        <v>0.1031</v>
      </c>
      <c r="W96" s="8"/>
    </row>
    <row r="97" customFormat="false" ht="15" hidden="false" customHeight="false" outlineLevel="0" collapsed="false">
      <c r="B97" s="7" t="n">
        <v>37316</v>
      </c>
      <c r="C97" s="8" t="n">
        <v>0.006</v>
      </c>
      <c r="D97" s="8" t="n">
        <v>0.0009</v>
      </c>
      <c r="E97" s="8" t="n">
        <v>0.006767</v>
      </c>
      <c r="F97" s="8" t="n">
        <v>0.0137</v>
      </c>
      <c r="G97" s="8" t="n">
        <v>0.0147209473030419</v>
      </c>
      <c r="H97" s="8" t="n">
        <v>0.0140599437026114</v>
      </c>
      <c r="I97" s="8" t="n">
        <v>0.0212421501577855</v>
      </c>
      <c r="J97" s="8"/>
      <c r="K97" s="8"/>
      <c r="L97" s="8"/>
      <c r="M97" s="8"/>
      <c r="N97" s="8"/>
      <c r="O97" s="8"/>
      <c r="P97" s="8"/>
      <c r="Q97" s="8"/>
      <c r="R97" s="8"/>
      <c r="S97" s="8" t="n">
        <v>-0.00852878464818763</v>
      </c>
      <c r="T97" s="8" t="n">
        <v>-0.00890323843068208</v>
      </c>
      <c r="U97" s="8" t="n">
        <v>0.0110326566637247</v>
      </c>
      <c r="V97" s="8" t="n">
        <v>-0.0554</v>
      </c>
      <c r="W97" s="8"/>
    </row>
    <row r="98" customFormat="false" ht="15" hidden="false" customHeight="false" outlineLevel="0" collapsed="false">
      <c r="B98" s="7" t="n">
        <v>37347</v>
      </c>
      <c r="C98" s="8" t="n">
        <v>0.008</v>
      </c>
      <c r="D98" s="8" t="n">
        <v>0.0056</v>
      </c>
      <c r="E98" s="8" t="n">
        <v>0.007369</v>
      </c>
      <c r="F98" s="8" t="n">
        <v>0.0148</v>
      </c>
      <c r="G98" s="8" t="n">
        <v>0.0120908122545669</v>
      </c>
      <c r="H98" s="8" t="n">
        <v>0.0123490216140525</v>
      </c>
      <c r="I98" s="8" t="n">
        <v>-0.0179297784041891</v>
      </c>
      <c r="J98" s="8"/>
      <c r="K98" s="8"/>
      <c r="L98" s="8"/>
      <c r="M98" s="8"/>
      <c r="N98" s="8"/>
      <c r="O98" s="8"/>
      <c r="P98" s="8"/>
      <c r="Q98" s="8"/>
      <c r="R98" s="8"/>
      <c r="S98" s="8" t="n">
        <v>0.0251736111111112</v>
      </c>
      <c r="T98" s="8" t="n">
        <v>0.0510365251727543</v>
      </c>
      <c r="U98" s="8" t="n">
        <v>0.0627802690582959</v>
      </c>
      <c r="V98" s="8" t="n">
        <v>-0.0127</v>
      </c>
      <c r="W98" s="8"/>
    </row>
    <row r="99" customFormat="false" ht="15" hidden="false" customHeight="false" outlineLevel="0" collapsed="false">
      <c r="B99" s="7" t="n">
        <v>37377</v>
      </c>
      <c r="C99" s="8" t="n">
        <v>0.0021</v>
      </c>
      <c r="D99" s="8" t="n">
        <v>0.0083</v>
      </c>
      <c r="E99" s="8" t="n">
        <v>0.007113</v>
      </c>
      <c r="F99" s="8" t="n">
        <v>0.014</v>
      </c>
      <c r="G99" s="8" t="n">
        <v>0.0154965087693117</v>
      </c>
      <c r="H99" s="8" t="n">
        <v>0.0155890395984861</v>
      </c>
      <c r="I99" s="8" t="n">
        <v>0.00121981385833347</v>
      </c>
      <c r="J99" s="8"/>
      <c r="K99" s="8"/>
      <c r="L99" s="8"/>
      <c r="M99" s="8"/>
      <c r="N99" s="8"/>
      <c r="O99" s="8"/>
      <c r="P99" s="8"/>
      <c r="Q99" s="8"/>
      <c r="R99" s="8"/>
      <c r="S99" s="8" t="n">
        <v>0.0500834724540902</v>
      </c>
      <c r="T99" s="8" t="n">
        <v>0.108199492814878</v>
      </c>
      <c r="U99" s="8" t="n">
        <v>0.094650205761317</v>
      </c>
      <c r="V99" s="8" t="n">
        <v>-0.017</v>
      </c>
      <c r="W99" s="8"/>
    </row>
    <row r="100" customFormat="false" ht="15" hidden="false" customHeight="false" outlineLevel="0" collapsed="false">
      <c r="B100" s="7" t="n">
        <v>37408</v>
      </c>
      <c r="C100" s="8" t="n">
        <v>0.0042</v>
      </c>
      <c r="D100" s="8" t="n">
        <v>0.0154</v>
      </c>
      <c r="E100" s="8" t="n">
        <v>0.00659</v>
      </c>
      <c r="F100" s="8" t="n">
        <v>0.0131</v>
      </c>
      <c r="G100" s="8" t="n">
        <v>0.000680629892027218</v>
      </c>
      <c r="H100" s="8" t="n">
        <v>0.00113289168556507</v>
      </c>
      <c r="I100" s="8" t="n">
        <v>-0.0678406312177213</v>
      </c>
      <c r="J100" s="8"/>
      <c r="K100" s="8"/>
      <c r="L100" s="8"/>
      <c r="M100" s="8"/>
      <c r="N100" s="8"/>
      <c r="O100" s="8"/>
      <c r="P100" s="8"/>
      <c r="Q100" s="8"/>
      <c r="R100" s="8"/>
      <c r="S100" s="8" t="n">
        <v>0.11198738170347</v>
      </c>
      <c r="T100" s="8" t="n">
        <v>0.196923468090516</v>
      </c>
      <c r="U100" s="8" t="n">
        <v>0.0780669144981414</v>
      </c>
      <c r="V100" s="8" t="n">
        <v>-0.1339</v>
      </c>
      <c r="W100" s="8"/>
    </row>
    <row r="101" customFormat="false" ht="15" hidden="false" customHeight="false" outlineLevel="0" collapsed="false">
      <c r="B101" s="7" t="n">
        <v>37438</v>
      </c>
      <c r="C101" s="8" t="n">
        <v>0.0119</v>
      </c>
      <c r="D101" s="8" t="n">
        <v>0.0195</v>
      </c>
      <c r="E101" s="8" t="n">
        <v>0.007669</v>
      </c>
      <c r="F101" s="8" t="n">
        <v>0.0153</v>
      </c>
      <c r="G101" s="8" t="n">
        <v>0.0125212552171896</v>
      </c>
      <c r="H101" s="8" t="n">
        <v>0.0126325073774793</v>
      </c>
      <c r="I101" s="8" t="n">
        <v>-0.00571288597177311</v>
      </c>
      <c r="J101" s="8"/>
      <c r="K101" s="8"/>
      <c r="L101" s="8"/>
      <c r="M101" s="8"/>
      <c r="N101" s="8"/>
      <c r="O101" s="8"/>
      <c r="P101" s="8"/>
      <c r="Q101" s="8"/>
      <c r="R101" s="8"/>
      <c r="S101" s="8" t="n">
        <v>0.198204419889503</v>
      </c>
      <c r="T101" s="8" t="n">
        <v>0.188812179146752</v>
      </c>
      <c r="U101" s="8" t="n">
        <v>0.173986486486486</v>
      </c>
      <c r="V101" s="8" t="n">
        <v>-0.1235</v>
      </c>
      <c r="W101" s="8"/>
    </row>
    <row r="102" customFormat="false" ht="15" hidden="false" customHeight="false" outlineLevel="0" collapsed="false">
      <c r="B102" s="7" t="n">
        <v>37469</v>
      </c>
      <c r="C102" s="8" t="n">
        <v>0.0065</v>
      </c>
      <c r="D102" s="8" t="n">
        <v>0.0232</v>
      </c>
      <c r="E102" s="8" t="n">
        <v>0.007493</v>
      </c>
      <c r="F102" s="8" t="n">
        <v>0.0145</v>
      </c>
      <c r="G102" s="8" t="n">
        <v>0.0305801526717557</v>
      </c>
      <c r="H102" s="8" t="n">
        <v>0.030141419531984</v>
      </c>
      <c r="I102" s="8" t="n">
        <v>0.0926402208287644</v>
      </c>
      <c r="J102" s="8"/>
      <c r="K102" s="8"/>
      <c r="L102" s="8"/>
      <c r="M102" s="8"/>
      <c r="N102" s="8"/>
      <c r="O102" s="8"/>
      <c r="P102" s="8"/>
      <c r="Q102" s="8"/>
      <c r="R102" s="8"/>
      <c r="S102" s="8" t="n">
        <v>-0.0414012738853504</v>
      </c>
      <c r="T102" s="8" t="n">
        <v>-0.11442015605456</v>
      </c>
      <c r="U102" s="8" t="n">
        <v>-0.0282131661442006</v>
      </c>
      <c r="V102" s="8" t="n">
        <v>0.0634</v>
      </c>
      <c r="W102" s="8"/>
    </row>
    <row r="103" customFormat="false" ht="15" hidden="false" customHeight="false" outlineLevel="0" collapsed="false">
      <c r="B103" s="7" t="n">
        <v>37500</v>
      </c>
      <c r="C103" s="8" t="n">
        <v>0.0072</v>
      </c>
      <c r="D103" s="8" t="n">
        <v>0.024</v>
      </c>
      <c r="E103" s="8" t="n">
        <v>0.006965</v>
      </c>
      <c r="F103" s="8" t="n">
        <v>0.0138</v>
      </c>
      <c r="G103" s="8" t="n">
        <v>0.010303245781669</v>
      </c>
      <c r="H103" s="8" t="n">
        <v>0.0108510608823242</v>
      </c>
      <c r="I103" s="8" t="n">
        <v>-0.052855951733667</v>
      </c>
      <c r="J103" s="8"/>
      <c r="K103" s="8"/>
      <c r="L103" s="8"/>
      <c r="M103" s="8"/>
      <c r="N103" s="8"/>
      <c r="O103" s="8"/>
      <c r="P103" s="8"/>
      <c r="Q103" s="8"/>
      <c r="R103" s="8"/>
      <c r="S103" s="8" t="n">
        <v>0.227955584585238</v>
      </c>
      <c r="T103" s="8" t="n">
        <v>0.295937584073177</v>
      </c>
      <c r="U103" s="8" t="n">
        <v>0.196172248803828</v>
      </c>
      <c r="V103" s="8" t="n">
        <v>-0.1694</v>
      </c>
      <c r="W103" s="8"/>
    </row>
    <row r="104" customFormat="false" ht="15" hidden="false" customHeight="false" outlineLevel="0" collapsed="false">
      <c r="B104" s="7" t="n">
        <v>37530</v>
      </c>
      <c r="C104" s="8" t="n">
        <v>0.0131</v>
      </c>
      <c r="D104" s="8" t="n">
        <v>0.0387</v>
      </c>
      <c r="E104" s="8" t="n">
        <v>0.007782</v>
      </c>
      <c r="F104" s="8" t="n">
        <v>0.0164</v>
      </c>
      <c r="G104" s="8" t="n">
        <v>0.0174857218267264</v>
      </c>
      <c r="H104" s="8" t="n">
        <v>0.0173364441526236</v>
      </c>
      <c r="I104" s="8" t="n">
        <v>0.0351202661592194</v>
      </c>
      <c r="J104" s="8"/>
      <c r="K104" s="8"/>
      <c r="L104" s="8"/>
      <c r="M104" s="8"/>
      <c r="N104" s="8"/>
      <c r="O104" s="8"/>
      <c r="P104" s="8"/>
      <c r="Q104" s="8"/>
      <c r="R104" s="8"/>
      <c r="S104" s="8" t="n">
        <v>0.0055401662049861</v>
      </c>
      <c r="T104" s="8" t="n">
        <v>-0.0620718289391738</v>
      </c>
      <c r="U104" s="8" t="n">
        <v>-0.0408719346049047</v>
      </c>
      <c r="V104" s="8" t="n">
        <v>0.1792</v>
      </c>
      <c r="W104" s="8"/>
    </row>
    <row r="105" customFormat="false" ht="15" hidden="false" customHeight="false" outlineLevel="0" collapsed="false">
      <c r="B105" s="7" t="n">
        <v>37561</v>
      </c>
      <c r="C105" s="8" t="n">
        <v>0.0302</v>
      </c>
      <c r="D105" s="8" t="n">
        <v>0.0519</v>
      </c>
      <c r="E105" s="8" t="n">
        <v>0.007657</v>
      </c>
      <c r="F105" s="8" t="n">
        <v>0.0153</v>
      </c>
      <c r="G105" s="8" t="n">
        <v>0.017559914109899</v>
      </c>
      <c r="H105" s="8" t="n">
        <v>0.0174559311634608</v>
      </c>
      <c r="I105" s="8" t="n">
        <v>0.0178325241343267</v>
      </c>
      <c r="J105" s="8"/>
      <c r="K105" s="8"/>
      <c r="L105" s="8"/>
      <c r="M105" s="8"/>
      <c r="N105" s="8"/>
      <c r="O105" s="8"/>
      <c r="P105" s="8"/>
      <c r="Q105" s="8"/>
      <c r="R105" s="8"/>
      <c r="S105" s="8" t="n">
        <v>0.0152777777777777</v>
      </c>
      <c r="T105" s="8" t="n">
        <v>0.0021027003098717</v>
      </c>
      <c r="U105" s="8" t="n">
        <v>0.0108204355567729</v>
      </c>
      <c r="V105" s="8" t="n">
        <v>0.0335</v>
      </c>
      <c r="W105" s="8"/>
    </row>
    <row r="106" customFormat="false" ht="15" hidden="false" customHeight="false" outlineLevel="0" collapsed="false">
      <c r="B106" s="9" t="n">
        <v>37591</v>
      </c>
      <c r="C106" s="10" t="n">
        <v>0.021</v>
      </c>
      <c r="D106" s="10" t="n">
        <v>0.0375</v>
      </c>
      <c r="E106" s="10" t="n">
        <v>0.008627</v>
      </c>
      <c r="F106" s="10" t="n">
        <v>0.0173</v>
      </c>
      <c r="G106" s="10" t="n">
        <v>0.0212506815655118</v>
      </c>
      <c r="H106" s="10" t="n">
        <v>0.0203966372722135</v>
      </c>
      <c r="I106" s="10" t="n">
        <v>0.0516796204785488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 t="n">
        <v>-0.0242557883131203</v>
      </c>
      <c r="T106" s="10" t="n">
        <v>0.0218663721700718</v>
      </c>
      <c r="U106" s="10" t="n">
        <v>0.0672153635116597</v>
      </c>
      <c r="V106" s="10" t="n">
        <v>0.0722</v>
      </c>
      <c r="W106" s="10"/>
    </row>
    <row r="107" customFormat="false" ht="15" hidden="false" customHeight="false" outlineLevel="0" collapsed="false">
      <c r="B107" s="7" t="n">
        <v>37622</v>
      </c>
      <c r="C107" s="8" t="n">
        <v>0.0225</v>
      </c>
      <c r="D107" s="8" t="n">
        <v>0.0233</v>
      </c>
      <c r="E107" s="8" t="n">
        <v>0.009902</v>
      </c>
      <c r="F107" s="8" t="n">
        <v>0.0197</v>
      </c>
      <c r="G107" s="8" t="n">
        <v>0.0222645957564831</v>
      </c>
      <c r="H107" s="8" t="n">
        <v>0.0217463288502104</v>
      </c>
      <c r="I107" s="8" t="n">
        <v>0.0399163008049359</v>
      </c>
      <c r="J107" s="8"/>
      <c r="K107" s="8"/>
      <c r="L107" s="8"/>
      <c r="M107" s="8"/>
      <c r="N107" s="8"/>
      <c r="O107" s="8"/>
      <c r="P107" s="8"/>
      <c r="Q107" s="8"/>
      <c r="R107" s="8"/>
      <c r="S107" s="8" t="n">
        <v>-0.00424929178470246</v>
      </c>
      <c r="T107" s="8" t="n">
        <v>0.0260996433589107</v>
      </c>
      <c r="U107" s="8" t="n">
        <v>0.0462724935732648</v>
      </c>
      <c r="V107" s="8" t="n">
        <v>-0.029</v>
      </c>
      <c r="W107" s="8"/>
    </row>
    <row r="108" customFormat="false" ht="15" hidden="false" customHeight="false" outlineLevel="0" collapsed="false">
      <c r="B108" s="7" t="n">
        <v>37653</v>
      </c>
      <c r="C108" s="8" t="n">
        <v>0.0157</v>
      </c>
      <c r="D108" s="8" t="n">
        <v>0.0228</v>
      </c>
      <c r="E108" s="8" t="n">
        <v>0.009137</v>
      </c>
      <c r="F108" s="8" t="n">
        <v>0.0183</v>
      </c>
      <c r="G108" s="8" t="n">
        <v>0.018822364360277</v>
      </c>
      <c r="H108" s="8" t="n">
        <v>0.0188232498319099</v>
      </c>
      <c r="I108" s="8" t="n">
        <v>0.0188232494089131</v>
      </c>
      <c r="J108" s="8"/>
      <c r="K108" s="8"/>
      <c r="L108" s="8"/>
      <c r="M108" s="8"/>
      <c r="N108" s="8"/>
      <c r="O108" s="8"/>
      <c r="P108" s="8"/>
      <c r="Q108" s="8"/>
      <c r="R108" s="8"/>
      <c r="S108" s="8" t="n">
        <v>0.0170697012802277</v>
      </c>
      <c r="T108" s="8" t="n">
        <v>0.0147190478698194</v>
      </c>
      <c r="U108" s="8" t="n">
        <v>-0.0572792362768496</v>
      </c>
      <c r="V108" s="8" t="n">
        <v>-0.0603</v>
      </c>
      <c r="W108" s="8"/>
    </row>
    <row r="109" customFormat="false" ht="15" hidden="false" customHeight="false" outlineLevel="0" collapsed="false">
      <c r="B109" s="7" t="n">
        <v>37681</v>
      </c>
      <c r="C109" s="8" t="n">
        <v>0.0123</v>
      </c>
      <c r="D109" s="8" t="n">
        <v>0.0153</v>
      </c>
      <c r="E109" s="8" t="n">
        <v>0.008801</v>
      </c>
      <c r="F109" s="8" t="n">
        <v>0.0177</v>
      </c>
      <c r="G109" s="8" t="n">
        <v>0.0191803256860579</v>
      </c>
      <c r="H109" s="8" t="n">
        <v>0.0191838122678922</v>
      </c>
      <c r="I109" s="8" t="n">
        <v>0.0191838127977435</v>
      </c>
      <c r="J109" s="8"/>
      <c r="K109" s="8"/>
      <c r="L109" s="8"/>
      <c r="M109" s="8"/>
      <c r="N109" s="8"/>
      <c r="O109" s="8"/>
      <c r="P109" s="8"/>
      <c r="Q109" s="8"/>
      <c r="R109" s="8"/>
      <c r="S109" s="8" t="n">
        <v>-0.0559932470455824</v>
      </c>
      <c r="T109" s="8" t="n">
        <v>-0.0485766925292576</v>
      </c>
      <c r="U109" s="8" t="n">
        <v>-0.110834371108344</v>
      </c>
      <c r="V109" s="8" t="n">
        <v>0.0965</v>
      </c>
      <c r="W109" s="8"/>
    </row>
    <row r="110" customFormat="false" ht="15" hidden="false" customHeight="false" outlineLevel="0" collapsed="false">
      <c r="B110" s="7" t="n">
        <v>37712</v>
      </c>
      <c r="C110" s="8" t="n">
        <v>0.0097</v>
      </c>
      <c r="D110" s="8" t="n">
        <v>0.0092</v>
      </c>
      <c r="E110" s="8" t="n">
        <v>0.009205</v>
      </c>
      <c r="F110" s="8" t="n">
        <v>0.0187</v>
      </c>
      <c r="G110" s="8" t="n">
        <v>0.0284805372108672</v>
      </c>
      <c r="H110" s="8" t="n">
        <v>0.0278441729506302</v>
      </c>
      <c r="I110" s="8" t="n">
        <v>0.0423631186235345</v>
      </c>
      <c r="J110" s="8"/>
      <c r="K110" s="8"/>
      <c r="L110" s="8"/>
      <c r="M110" s="8"/>
      <c r="N110" s="8"/>
      <c r="O110" s="8"/>
      <c r="P110" s="8"/>
      <c r="Q110" s="8"/>
      <c r="R110" s="8"/>
      <c r="S110" s="8" t="n">
        <v>-0.121340175067914</v>
      </c>
      <c r="T110" s="8" t="n">
        <v>-0.117850811400518</v>
      </c>
      <c r="U110" s="8" t="n">
        <v>-0.111111111111111</v>
      </c>
      <c r="V110" s="8" t="n">
        <v>0.1138</v>
      </c>
      <c r="W110" s="8"/>
    </row>
    <row r="111" customFormat="false" ht="15" hidden="false" customHeight="false" outlineLevel="0" collapsed="false">
      <c r="B111" s="7" t="n">
        <v>37742</v>
      </c>
      <c r="C111" s="8" t="n">
        <v>0.0061</v>
      </c>
      <c r="D111" s="8" t="n">
        <v>-0.0026</v>
      </c>
      <c r="E111" s="8" t="n">
        <v>0.009673</v>
      </c>
      <c r="F111" s="8" t="n">
        <v>0.0196</v>
      </c>
      <c r="G111" s="8" t="n">
        <v>0.0166468716456967</v>
      </c>
      <c r="H111" s="8" t="n">
        <v>0.0165197730905162</v>
      </c>
      <c r="I111" s="8" t="n">
        <v>0.0234042861201404</v>
      </c>
      <c r="J111" s="8"/>
      <c r="K111" s="8"/>
      <c r="L111" s="8"/>
      <c r="M111" s="8"/>
      <c r="N111" s="8"/>
      <c r="O111" s="8"/>
      <c r="P111" s="8"/>
      <c r="Q111" s="8"/>
      <c r="R111" s="8"/>
      <c r="S111" s="8" t="n">
        <v>0.00101180438448578</v>
      </c>
      <c r="T111" s="8" t="n">
        <v>0.0817462280484789</v>
      </c>
      <c r="U111" s="8" t="n">
        <v>0.0971786833855799</v>
      </c>
      <c r="V111" s="8" t="n">
        <v>0.0688</v>
      </c>
      <c r="W111" s="8"/>
    </row>
    <row r="112" customFormat="false" ht="15" hidden="false" customHeight="false" outlineLevel="0" collapsed="false">
      <c r="B112" s="7" t="n">
        <v>37773</v>
      </c>
      <c r="C112" s="8" t="n">
        <v>-0.0015</v>
      </c>
      <c r="D112" s="8" t="n">
        <v>-0.01</v>
      </c>
      <c r="E112" s="8" t="n">
        <v>0.009187</v>
      </c>
      <c r="F112" s="8" t="n">
        <v>0.0185</v>
      </c>
      <c r="G112" s="8" t="n">
        <v>0.0229152610140688</v>
      </c>
      <c r="H112" s="8" t="n">
        <v>0.0222037534240849</v>
      </c>
      <c r="I112" s="8" t="n">
        <v>0.0272285766431499</v>
      </c>
      <c r="J112" s="8"/>
      <c r="K112" s="8"/>
      <c r="L112" s="8"/>
      <c r="M112" s="8"/>
      <c r="N112" s="8"/>
      <c r="O112" s="8"/>
      <c r="P112" s="8"/>
      <c r="Q112" s="8"/>
      <c r="R112" s="8"/>
      <c r="S112" s="8" t="n">
        <v>-0.0456375838926175</v>
      </c>
      <c r="T112" s="8" t="n">
        <v>-0.0536469646736024</v>
      </c>
      <c r="U112" s="8" t="n">
        <v>-0.0808510638297872</v>
      </c>
      <c r="V112" s="8" t="n">
        <v>-0.0334</v>
      </c>
      <c r="W112" s="8"/>
    </row>
    <row r="113" customFormat="false" ht="15" hidden="false" customHeight="false" outlineLevel="0" collapsed="false">
      <c r="B113" s="7" t="n">
        <v>37803</v>
      </c>
      <c r="C113" s="8" t="n">
        <v>0.002</v>
      </c>
      <c r="D113" s="8" t="n">
        <v>-0.0042</v>
      </c>
      <c r="E113" s="8" t="n">
        <v>0.010492</v>
      </c>
      <c r="F113" s="8" t="n">
        <v>0.0208</v>
      </c>
      <c r="G113" s="8" t="n">
        <v>0.0224507744173548</v>
      </c>
      <c r="H113" s="8" t="n">
        <v>0.0222091013129655</v>
      </c>
      <c r="I113" s="8" t="n">
        <v>0.0240426889768957</v>
      </c>
      <c r="J113" s="8"/>
      <c r="K113" s="8"/>
      <c r="L113" s="8"/>
      <c r="M113" s="8"/>
      <c r="N113" s="8"/>
      <c r="O113" s="8"/>
      <c r="P113" s="8"/>
      <c r="Q113" s="8"/>
      <c r="R113" s="8"/>
      <c r="S113" s="8" t="n">
        <v>0.0461592670894995</v>
      </c>
      <c r="T113" s="8" t="n">
        <v>0.00800338256168653</v>
      </c>
      <c r="U113" s="8" t="n">
        <v>0.040341085271318</v>
      </c>
      <c r="V113" s="8" t="n">
        <v>0.0461</v>
      </c>
      <c r="W113" s="8"/>
    </row>
    <row r="114" customFormat="false" ht="15" hidden="false" customHeight="false" outlineLevel="0" collapsed="false">
      <c r="B114" s="7" t="n">
        <v>37834</v>
      </c>
      <c r="C114" s="8" t="n">
        <v>0.0034</v>
      </c>
      <c r="D114" s="8" t="n">
        <v>0.0038</v>
      </c>
      <c r="E114" s="8" t="n">
        <v>0.009058</v>
      </c>
      <c r="F114" s="8" t="n">
        <v>0.0176</v>
      </c>
      <c r="G114" s="8" t="n">
        <v>0.0267424079516403</v>
      </c>
      <c r="H114" s="8" t="n">
        <v>0.0255698537187983</v>
      </c>
      <c r="I114" s="8" t="n">
        <v>0.0386045534852713</v>
      </c>
      <c r="J114" s="8"/>
      <c r="K114" s="8"/>
      <c r="L114" s="8"/>
      <c r="M114" s="8"/>
      <c r="N114" s="8"/>
      <c r="O114" s="8"/>
      <c r="P114" s="8"/>
      <c r="Q114" s="8"/>
      <c r="R114" s="8"/>
      <c r="S114" s="8" t="n">
        <v>-0.0184514003294893</v>
      </c>
      <c r="T114" s="8" t="n">
        <v>-0.0229805848513903</v>
      </c>
      <c r="U114" s="8" t="n">
        <v>0.0720720720720722</v>
      </c>
      <c r="V114" s="8" t="n">
        <v>0.118</v>
      </c>
      <c r="W114" s="8"/>
    </row>
    <row r="115" customFormat="false" ht="15" hidden="false" customHeight="false" outlineLevel="0" collapsed="false">
      <c r="B115" s="7" t="n">
        <v>37865</v>
      </c>
      <c r="C115" s="8" t="n">
        <v>0.0078</v>
      </c>
      <c r="D115" s="8" t="n">
        <v>0.0118</v>
      </c>
      <c r="E115" s="8" t="n">
        <v>0.008381</v>
      </c>
      <c r="F115" s="8" t="n">
        <v>0.0167</v>
      </c>
      <c r="G115" s="8" t="n">
        <v>0.0206121392293863</v>
      </c>
      <c r="H115" s="8" t="n">
        <v>0.0201440133636883</v>
      </c>
      <c r="I115" s="8" t="n">
        <v>0.0244264828905478</v>
      </c>
      <c r="J115" s="8"/>
      <c r="K115" s="8"/>
      <c r="L115" s="8"/>
      <c r="M115" s="8"/>
      <c r="N115" s="8"/>
      <c r="O115" s="8"/>
      <c r="P115" s="8"/>
      <c r="Q115" s="8"/>
      <c r="R115" s="8"/>
      <c r="S115" s="8" t="n">
        <v>-0.0314802411252513</v>
      </c>
      <c r="T115" s="8" t="n">
        <v>0.0467355638014046</v>
      </c>
      <c r="U115" s="8" t="n">
        <v>0.0127118644067799</v>
      </c>
      <c r="V115" s="8" t="n">
        <v>0.0551</v>
      </c>
      <c r="W115" s="8"/>
    </row>
    <row r="116" customFormat="false" ht="15" hidden="false" customHeight="false" outlineLevel="0" collapsed="false">
      <c r="B116" s="7" t="n">
        <v>37895</v>
      </c>
      <c r="C116" s="8" t="n">
        <v>0.0029</v>
      </c>
      <c r="D116" s="8" t="n">
        <v>0.0038</v>
      </c>
      <c r="E116" s="8" t="n">
        <v>0.008229</v>
      </c>
      <c r="F116" s="8" t="n">
        <v>0.0163</v>
      </c>
      <c r="G116" s="8" t="n">
        <v>0.018138081991883</v>
      </c>
      <c r="H116" s="8" t="n">
        <v>0.0177566180722586</v>
      </c>
      <c r="I116" s="8" t="n">
        <v>0.0217100990425241</v>
      </c>
      <c r="J116" s="8"/>
      <c r="K116" s="8"/>
      <c r="L116" s="8"/>
      <c r="M116" s="8"/>
      <c r="N116" s="8"/>
      <c r="O116" s="8"/>
      <c r="P116" s="8"/>
      <c r="Q116" s="8"/>
      <c r="R116" s="8"/>
      <c r="S116" s="8" t="n">
        <v>-0.0134251290877796</v>
      </c>
      <c r="T116" s="8" t="n">
        <v>-0.0305862361937128</v>
      </c>
      <c r="U116" s="8" t="n">
        <v>-0.007252440725244</v>
      </c>
      <c r="V116" s="8" t="n">
        <v>0.1231</v>
      </c>
      <c r="W116" s="8"/>
    </row>
    <row r="117" customFormat="false" ht="15" hidden="false" customHeight="false" outlineLevel="0" collapsed="false">
      <c r="B117" s="7" t="n">
        <v>37926</v>
      </c>
      <c r="C117" s="8" t="n">
        <v>0.0034</v>
      </c>
      <c r="D117" s="8" t="n">
        <v>0.0049</v>
      </c>
      <c r="E117" s="8" t="n">
        <v>0.006785</v>
      </c>
      <c r="F117" s="8" t="n">
        <v>0.0134</v>
      </c>
      <c r="G117" s="8" t="n">
        <v>0.0213365133752113</v>
      </c>
      <c r="H117" s="8" t="n">
        <v>0.0199476556964375</v>
      </c>
      <c r="I117" s="8" t="n">
        <v>0.0303647895266859</v>
      </c>
      <c r="J117" s="8"/>
      <c r="K117" s="8"/>
      <c r="L117" s="8"/>
      <c r="M117" s="8"/>
      <c r="N117" s="8"/>
      <c r="O117" s="8"/>
      <c r="P117" s="8"/>
      <c r="Q117" s="8"/>
      <c r="R117" s="8"/>
      <c r="S117" s="8" t="n">
        <v>0.0340350877192983</v>
      </c>
      <c r="T117" s="8" t="n">
        <v>0.0696303907643023</v>
      </c>
      <c r="U117" s="8" t="n">
        <v>0.0909090909090908</v>
      </c>
      <c r="V117" s="8" t="n">
        <v>0.1224</v>
      </c>
      <c r="W117" s="8"/>
    </row>
    <row r="118" customFormat="false" ht="15" hidden="false" customHeight="false" outlineLevel="0" collapsed="false">
      <c r="B118" s="9" t="n">
        <v>37956</v>
      </c>
      <c r="C118" s="10" t="n">
        <v>0.0052</v>
      </c>
      <c r="D118" s="10" t="n">
        <v>0.0061</v>
      </c>
      <c r="E118" s="10" t="n">
        <v>0.006908</v>
      </c>
      <c r="F118" s="10" t="n">
        <v>0.0137</v>
      </c>
      <c r="G118" s="10" t="n">
        <v>0.0141592435247362</v>
      </c>
      <c r="H118" s="10" t="n">
        <v>0.0139419797329872</v>
      </c>
      <c r="I118" s="10" t="n">
        <v>0.0155586811137003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 t="n">
        <v>-0.00820232399179766</v>
      </c>
      <c r="T118" s="10" t="n">
        <v>0.0314468962789252</v>
      </c>
      <c r="U118" s="10" t="n">
        <v>0.0293333333333334</v>
      </c>
      <c r="V118" s="10" t="n">
        <v>0.1016</v>
      </c>
      <c r="W118" s="10"/>
    </row>
    <row r="119" customFormat="false" ht="15" hidden="false" customHeight="false" outlineLevel="0" collapsed="false">
      <c r="B119" s="7" t="n">
        <v>37987</v>
      </c>
      <c r="C119" s="8" t="n">
        <v>0.0076</v>
      </c>
      <c r="D119" s="8" t="n">
        <v>0.0088</v>
      </c>
      <c r="E119" s="8" t="n">
        <v>0.006286</v>
      </c>
      <c r="F119" s="8" t="n">
        <v>0.0126</v>
      </c>
      <c r="G119" s="8" t="n">
        <v>0.0113778863616709</v>
      </c>
      <c r="H119" s="8" t="n">
        <v>0.0112693897861704</v>
      </c>
      <c r="I119" s="8" t="n">
        <v>0.0168887283408348</v>
      </c>
      <c r="J119" s="8"/>
      <c r="K119" s="8"/>
      <c r="L119" s="8"/>
      <c r="M119" s="8"/>
      <c r="N119" s="8"/>
      <c r="O119" s="8"/>
      <c r="P119" s="8"/>
      <c r="Q119" s="8"/>
      <c r="R119" s="8"/>
      <c r="S119" s="8" t="n">
        <v>0.0184091698506426</v>
      </c>
      <c r="T119" s="8" t="n">
        <v>0.00482112529447232</v>
      </c>
      <c r="U119" s="8" t="n">
        <v>-0.0130890052356021</v>
      </c>
      <c r="V119" s="8" t="n">
        <v>-0.0173</v>
      </c>
      <c r="W119" s="8"/>
    </row>
    <row r="120" customFormat="false" ht="15" hidden="false" customHeight="false" outlineLevel="0" collapsed="false">
      <c r="B120" s="7" t="n">
        <v>38018</v>
      </c>
      <c r="C120" s="8" t="n">
        <v>0.0061</v>
      </c>
      <c r="D120" s="8" t="n">
        <v>0.0069</v>
      </c>
      <c r="E120" s="8" t="n">
        <v>0.00546</v>
      </c>
      <c r="F120" s="8" t="n">
        <v>0.0108</v>
      </c>
      <c r="G120" s="8" t="n">
        <v>0.0106085627401624</v>
      </c>
      <c r="H120" s="8" t="n">
        <v>0.0107489883289369</v>
      </c>
      <c r="I120" s="8" t="n">
        <v>0.00900103267996721</v>
      </c>
      <c r="J120" s="8"/>
      <c r="K120" s="8"/>
      <c r="L120" s="8"/>
      <c r="M120" s="8"/>
      <c r="N120" s="8"/>
      <c r="O120" s="8"/>
      <c r="P120" s="8"/>
      <c r="Q120" s="8"/>
      <c r="R120" s="8"/>
      <c r="S120" s="8" t="n">
        <v>-0.0115567641060504</v>
      </c>
      <c r="T120" s="8" t="n">
        <v>-0.00632462788288535</v>
      </c>
      <c r="U120" s="8" t="n">
        <v>-0.0133333333333333</v>
      </c>
      <c r="V120" s="8" t="n">
        <v>-0.0044</v>
      </c>
      <c r="W120" s="8"/>
    </row>
    <row r="121" customFormat="false" ht="15" hidden="false" customHeight="false" outlineLevel="0" collapsed="false">
      <c r="B121" s="7" t="n">
        <v>38047</v>
      </c>
      <c r="C121" s="8" t="n">
        <v>0.0047</v>
      </c>
      <c r="D121" s="8" t="n">
        <v>0.0113</v>
      </c>
      <c r="E121" s="8" t="n">
        <v>0.006787</v>
      </c>
      <c r="F121" s="8" t="n">
        <v>0.0137</v>
      </c>
      <c r="G121" s="8" t="n">
        <v>0.0157484478947425</v>
      </c>
      <c r="H121" s="8" t="n">
        <v>0.0157422266208094</v>
      </c>
      <c r="I121" s="8" t="n">
        <v>0.0167849011823811</v>
      </c>
      <c r="J121" s="8"/>
      <c r="K121" s="8"/>
      <c r="L121" s="8"/>
      <c r="M121" s="8"/>
      <c r="N121" s="8"/>
      <c r="O121" s="8"/>
      <c r="P121" s="8"/>
      <c r="Q121" s="8"/>
      <c r="R121" s="8"/>
      <c r="S121" s="8" t="n">
        <v>0.000691085003455383</v>
      </c>
      <c r="T121" s="8" t="n">
        <v>-0.0170370370370371</v>
      </c>
      <c r="U121" s="8" t="n">
        <v>0.0621621621621622</v>
      </c>
      <c r="V121" s="8" t="n">
        <v>0.0177</v>
      </c>
      <c r="W121" s="8"/>
    </row>
    <row r="122" customFormat="false" ht="15" hidden="false" customHeight="false" outlineLevel="0" collapsed="false">
      <c r="B122" s="7" t="n">
        <v>38078</v>
      </c>
      <c r="C122" s="8" t="n">
        <v>0.0037</v>
      </c>
      <c r="D122" s="8" t="n">
        <v>0.0121</v>
      </c>
      <c r="E122" s="8" t="n">
        <v>0.005878</v>
      </c>
      <c r="F122" s="8" t="n">
        <v>0.0117</v>
      </c>
      <c r="G122" s="8" t="n">
        <v>0.00774693350548739</v>
      </c>
      <c r="H122" s="8" t="n">
        <v>0.00913817978308851</v>
      </c>
      <c r="I122" s="8" t="n">
        <v>-0.00206688945116462</v>
      </c>
      <c r="J122" s="8"/>
      <c r="K122" s="8"/>
      <c r="L122" s="8"/>
      <c r="M122" s="8"/>
      <c r="N122" s="8"/>
      <c r="O122" s="8"/>
      <c r="P122" s="8"/>
      <c r="Q122" s="8"/>
      <c r="R122" s="8"/>
      <c r="S122" s="8" t="n">
        <v>0.0145328719723183</v>
      </c>
      <c r="T122" s="8" t="n">
        <v>-0.0144017416059616</v>
      </c>
      <c r="U122" s="8" t="n">
        <v>-0.0771175726927938</v>
      </c>
      <c r="V122" s="8" t="n">
        <v>-0.1144</v>
      </c>
      <c r="W122" s="8"/>
    </row>
    <row r="123" customFormat="false" ht="15" hidden="false" customHeight="false" outlineLevel="0" collapsed="false">
      <c r="B123" s="7" t="n">
        <v>38108</v>
      </c>
      <c r="C123" s="8" t="n">
        <v>0.0051</v>
      </c>
      <c r="D123" s="8" t="n">
        <v>0.0131</v>
      </c>
      <c r="E123" s="8" t="n">
        <v>0.006554</v>
      </c>
      <c r="F123" s="8" t="n">
        <v>0.0122</v>
      </c>
      <c r="G123" s="8" t="n">
        <v>-0.000185984997210342</v>
      </c>
      <c r="H123" s="8" t="n">
        <v>0.00351507549851116</v>
      </c>
      <c r="I123" s="8" t="n">
        <v>-0.0255928859730653</v>
      </c>
      <c r="J123" s="8" t="n">
        <v>0.0121584126916094</v>
      </c>
      <c r="K123" s="8" t="n">
        <v>0.0280040345603048</v>
      </c>
      <c r="L123" s="8" t="n">
        <v>0.0299482806732565</v>
      </c>
      <c r="M123" s="8" t="n">
        <v>0.0265692623259632</v>
      </c>
      <c r="N123" s="8" t="n">
        <v>-0.00371352452265661</v>
      </c>
      <c r="O123" s="8" t="n">
        <v>0.00691731960142583</v>
      </c>
      <c r="P123" s="8" t="n">
        <v>-0.00616616088263977</v>
      </c>
      <c r="Q123" s="8" t="n">
        <v>0.0112398949004071</v>
      </c>
      <c r="R123" s="8"/>
      <c r="S123" s="8" t="n">
        <v>0.070110701107011</v>
      </c>
      <c r="T123" s="8" t="n">
        <v>0.0819528219069465</v>
      </c>
      <c r="U123" s="8" t="n">
        <v>0.0818553888130968</v>
      </c>
      <c r="V123" s="8" t="n">
        <v>-0.0031</v>
      </c>
      <c r="W123" s="8"/>
    </row>
    <row r="124" customFormat="false" ht="15" hidden="false" customHeight="false" outlineLevel="0" collapsed="false">
      <c r="B124" s="7" t="n">
        <v>38139</v>
      </c>
      <c r="C124" s="8" t="n">
        <v>0.0071</v>
      </c>
      <c r="D124" s="8" t="n">
        <v>0.0138</v>
      </c>
      <c r="E124" s="8" t="n">
        <v>0.00677</v>
      </c>
      <c r="F124" s="8" t="n">
        <v>0.0122</v>
      </c>
      <c r="G124" s="8" t="n">
        <v>0.0211803976685545</v>
      </c>
      <c r="H124" s="8" t="n">
        <v>0.0184618734009228</v>
      </c>
      <c r="I124" s="8" t="n">
        <v>0.0409074541233072</v>
      </c>
      <c r="J124" s="8" t="n">
        <v>0.0133529864583821</v>
      </c>
      <c r="K124" s="8" t="n">
        <v>0.0240616637151412</v>
      </c>
      <c r="L124" s="8" t="n">
        <v>0.0179753454191549</v>
      </c>
      <c r="M124" s="8" t="n">
        <v>0.028512658715576</v>
      </c>
      <c r="N124" s="8" t="n">
        <v>0.013758039855597</v>
      </c>
      <c r="O124" s="8" t="n">
        <v>0.0175915909284459</v>
      </c>
      <c r="P124" s="8" t="n">
        <v>0.0114334852011468</v>
      </c>
      <c r="Q124" s="8" t="n">
        <v>0.016247568005183</v>
      </c>
      <c r="R124" s="8"/>
      <c r="S124" s="8" t="n">
        <v>-0.0184419713831478</v>
      </c>
      <c r="T124" s="8" t="n">
        <v>-0.0066741696547753</v>
      </c>
      <c r="U124" s="8" t="n">
        <v>-0.0240811153358682</v>
      </c>
      <c r="V124" s="8" t="n">
        <v>0.082</v>
      </c>
      <c r="W124" s="8"/>
    </row>
    <row r="125" customFormat="false" ht="15" hidden="false" customHeight="false" outlineLevel="0" collapsed="false">
      <c r="B125" s="7" t="n">
        <v>38169</v>
      </c>
      <c r="C125" s="8" t="n">
        <v>0.0091</v>
      </c>
      <c r="D125" s="8" t="n">
        <v>0.0131</v>
      </c>
      <c r="E125" s="8" t="n">
        <v>0.006962</v>
      </c>
      <c r="F125" s="8" t="n">
        <v>0.0128</v>
      </c>
      <c r="G125" s="8" t="n">
        <v>0.0118050671213954</v>
      </c>
      <c r="H125" s="8" t="n">
        <v>0.0232620902399911</v>
      </c>
      <c r="I125" s="8" t="n">
        <v>0.00355671746567099</v>
      </c>
      <c r="J125" s="8" t="n">
        <v>0.0127891424765709</v>
      </c>
      <c r="K125" s="8" t="n">
        <v>0.0193312072487659</v>
      </c>
      <c r="L125" s="8" t="n">
        <v>0.0139524693264634</v>
      </c>
      <c r="M125" s="8" t="n">
        <v>0.0232016656221792</v>
      </c>
      <c r="N125" s="8" t="n">
        <v>0.016832890433385</v>
      </c>
      <c r="O125" s="8" t="n">
        <v>0.0160133949814536</v>
      </c>
      <c r="P125" s="8" t="n">
        <v>0.017381354299552</v>
      </c>
      <c r="Q125" s="8" t="n">
        <v>0.0136505424537501</v>
      </c>
      <c r="R125" s="8"/>
      <c r="S125" s="8" t="n">
        <v>-0.0117111255692909</v>
      </c>
      <c r="T125" s="8" t="n">
        <v>-0.0408937605396289</v>
      </c>
      <c r="U125" s="8" t="n">
        <v>-0.0104166666666666</v>
      </c>
      <c r="V125" s="8" t="n">
        <v>0.0561</v>
      </c>
      <c r="W125" s="8"/>
    </row>
    <row r="126" customFormat="false" ht="15" hidden="false" customHeight="false" outlineLevel="0" collapsed="false">
      <c r="B126" s="7" t="n">
        <v>38200</v>
      </c>
      <c r="C126" s="8" t="n">
        <v>0.0069</v>
      </c>
      <c r="D126" s="8" t="n">
        <v>0.0122</v>
      </c>
      <c r="E126" s="8" t="n">
        <v>0.007015</v>
      </c>
      <c r="F126" s="8" t="n">
        <v>0.0129</v>
      </c>
      <c r="G126" s="8" t="n">
        <v>0.013122624524905</v>
      </c>
      <c r="H126" s="8" t="n">
        <v>0.0131842741885944</v>
      </c>
      <c r="I126" s="8" t="n">
        <v>0.0122276119167182</v>
      </c>
      <c r="J126" s="8" t="n">
        <v>0.0129306576408492</v>
      </c>
      <c r="K126" s="8" t="n">
        <v>-0.000822976927514096</v>
      </c>
      <c r="L126" s="8" t="n">
        <v>0.0025860195317613</v>
      </c>
      <c r="M126" s="8" t="n">
        <v>-0.00325582310397909</v>
      </c>
      <c r="N126" s="8" t="n">
        <v>0.0093556426889152</v>
      </c>
      <c r="O126" s="8" t="n">
        <v>0.0112033170248775</v>
      </c>
      <c r="P126" s="8" t="n">
        <v>0.00812808202256576</v>
      </c>
      <c r="Q126" s="8" t="n">
        <v>0.0109562510584751</v>
      </c>
      <c r="R126" s="8"/>
      <c r="S126" s="8" t="n">
        <v>-0.0390419947506563</v>
      </c>
      <c r="T126" s="8" t="n">
        <v>-0.0170879120879122</v>
      </c>
      <c r="U126" s="8" t="n">
        <v>0.00906582577847859</v>
      </c>
      <c r="V126" s="8" t="n">
        <v>0.0208</v>
      </c>
      <c r="W126" s="8"/>
    </row>
    <row r="127" customFormat="false" ht="15" hidden="false" customHeight="false" outlineLevel="0" collapsed="false">
      <c r="B127" s="7" t="n">
        <v>38231</v>
      </c>
      <c r="C127" s="8" t="n">
        <v>0.0033</v>
      </c>
      <c r="D127" s="8" t="n">
        <v>0.0069</v>
      </c>
      <c r="E127" s="8" t="n">
        <v>0.006737</v>
      </c>
      <c r="F127" s="8" t="n">
        <v>0.0124</v>
      </c>
      <c r="G127" s="8" t="n">
        <v>0.0147000750306046</v>
      </c>
      <c r="H127" s="8" t="n">
        <v>0.0140403551045827</v>
      </c>
      <c r="I127" s="8" t="n">
        <v>0.0242006320203083</v>
      </c>
      <c r="J127" s="8" t="n">
        <v>0.0119754628486097</v>
      </c>
      <c r="K127" s="8" t="n">
        <v>0.0153331101626442</v>
      </c>
      <c r="L127" s="8" t="n">
        <v>0.0171649800499567</v>
      </c>
      <c r="M127" s="8" t="n">
        <v>0.0140003971360954</v>
      </c>
      <c r="N127" s="8" t="n">
        <v>0.0130277147240434</v>
      </c>
      <c r="O127" s="8" t="n">
        <v>0.0132707225410844</v>
      </c>
      <c r="P127" s="8" t="n">
        <v>0.0128683715391478</v>
      </c>
      <c r="Q127" s="8" t="n">
        <v>0.0129356997100918</v>
      </c>
      <c r="R127" s="8"/>
      <c r="S127" s="8" t="n">
        <v>-0.024889191953631</v>
      </c>
      <c r="T127" s="8" t="n">
        <v>-0.00572977807591246</v>
      </c>
      <c r="U127" s="8" t="n">
        <v>0.00260416666666674</v>
      </c>
      <c r="V127" s="8" t="n">
        <v>0.0193</v>
      </c>
      <c r="W127" s="8"/>
    </row>
    <row r="128" customFormat="false" ht="15" hidden="false" customHeight="false" outlineLevel="0" collapsed="false">
      <c r="B128" s="7" t="n">
        <v>38261</v>
      </c>
      <c r="C128" s="8" t="n">
        <v>0.0044</v>
      </c>
      <c r="D128" s="8" t="n">
        <v>0.0039</v>
      </c>
      <c r="E128" s="8" t="n">
        <v>0.006114</v>
      </c>
      <c r="F128" s="8" t="n">
        <v>0.0121</v>
      </c>
      <c r="G128" s="8" t="n">
        <v>0.0106342611961356</v>
      </c>
      <c r="H128" s="8" t="n">
        <v>0.0108500943256797</v>
      </c>
      <c r="I128" s="8" t="n">
        <v>0.00851515252396329</v>
      </c>
      <c r="J128" s="8" t="n">
        <v>0.0126916857890707</v>
      </c>
      <c r="K128" s="8" t="n">
        <v>0.00569567539467908</v>
      </c>
      <c r="L128" s="8" t="n">
        <v>0.00427949403250127</v>
      </c>
      <c r="M128" s="8" t="n">
        <v>0.00670471768507874</v>
      </c>
      <c r="N128" s="8" t="n">
        <v>0.00951247890711726</v>
      </c>
      <c r="O128" s="8" t="n">
        <v>0.00948859596018603</v>
      </c>
      <c r="P128" s="8" t="n">
        <v>0.00952536311540508</v>
      </c>
      <c r="Q128" s="8" t="n">
        <v>0.0112535038567119</v>
      </c>
      <c r="R128" s="8"/>
      <c r="S128" s="8" t="n">
        <v>0.007399577167019</v>
      </c>
      <c r="T128" s="8" t="n">
        <v>0.0281955415624209</v>
      </c>
      <c r="U128" s="8" t="n">
        <v>0.0289473684210526</v>
      </c>
      <c r="V128" s="8" t="n">
        <v>-0.0083</v>
      </c>
      <c r="W128" s="8"/>
    </row>
    <row r="129" customFormat="false" ht="15" hidden="false" customHeight="false" outlineLevel="0" collapsed="false">
      <c r="B129" s="7" t="n">
        <v>38292</v>
      </c>
      <c r="C129" s="8" t="n">
        <v>0.0069</v>
      </c>
      <c r="D129" s="8" t="n">
        <v>0.0082</v>
      </c>
      <c r="E129" s="8" t="n">
        <v>0.006152</v>
      </c>
      <c r="F129" s="8" t="n">
        <v>0.0125</v>
      </c>
      <c r="G129" s="8" t="n">
        <v>0.0129676338641047</v>
      </c>
      <c r="H129" s="8" t="n">
        <v>0.0126862458843011</v>
      </c>
      <c r="I129" s="8" t="n">
        <v>0.0156594131040038</v>
      </c>
      <c r="J129" s="8" t="n">
        <v>0.0126971461084309</v>
      </c>
      <c r="K129" s="8" t="n">
        <v>0.010789622043929</v>
      </c>
      <c r="L129" s="8" t="n">
        <v>0.012178107418066</v>
      </c>
      <c r="M129" s="8" t="n">
        <v>0.00980906897369405</v>
      </c>
      <c r="N129" s="8" t="n">
        <v>0.0118779967635694</v>
      </c>
      <c r="O129" s="8" t="n">
        <v>0.0113447684012256</v>
      </c>
      <c r="P129" s="8" t="n">
        <v>0.0122036744752434</v>
      </c>
      <c r="Q129" s="8" t="n">
        <v>0.0124358911749836</v>
      </c>
      <c r="R129" s="8"/>
      <c r="S129" s="8" t="n">
        <v>-0.0469516468114926</v>
      </c>
      <c r="T129" s="8" t="n">
        <v>-0.00639763779527558</v>
      </c>
      <c r="U129" s="8" t="n">
        <v>0.0145296966607189</v>
      </c>
      <c r="V129" s="8" t="n">
        <v>0.09</v>
      </c>
      <c r="W129" s="8"/>
    </row>
    <row r="130" customFormat="false" ht="15" hidden="false" customHeight="false" outlineLevel="0" collapsed="false">
      <c r="B130" s="9" t="n">
        <v>38322</v>
      </c>
      <c r="C130" s="10" t="n">
        <v>0.0086</v>
      </c>
      <c r="D130" s="10" t="n">
        <v>0.0074</v>
      </c>
      <c r="E130" s="10" t="n">
        <v>0.007412</v>
      </c>
      <c r="F130" s="10" t="n">
        <v>0.0148</v>
      </c>
      <c r="G130" s="10" t="n">
        <v>0.0148496973037702</v>
      </c>
      <c r="H130" s="10" t="n">
        <v>0.0144109184636085</v>
      </c>
      <c r="I130" s="10" t="n">
        <v>0.0191254455287999</v>
      </c>
      <c r="J130" s="10" t="n">
        <v>0.0158332337854878</v>
      </c>
      <c r="K130" s="10" t="n">
        <v>0.0147387119538442</v>
      </c>
      <c r="L130" s="10" t="n">
        <v>0.0149679904549487</v>
      </c>
      <c r="M130" s="10" t="n">
        <v>0.0145765948580743</v>
      </c>
      <c r="N130" s="10" t="n">
        <v>0.0150708859930655</v>
      </c>
      <c r="O130" s="10" t="n">
        <v>0.0146397273338079</v>
      </c>
      <c r="P130" s="10" t="n">
        <v>0.0153261351088578</v>
      </c>
      <c r="Q130" s="10" t="n">
        <v>0.0153542377898133</v>
      </c>
      <c r="R130" s="10"/>
      <c r="S130" s="10" t="n">
        <v>-0.0210254518627813</v>
      </c>
      <c r="T130" s="10" t="n">
        <v>-0.00404490671949809</v>
      </c>
      <c r="U130" s="10" t="n">
        <v>-0.0530303030303031</v>
      </c>
      <c r="V130" s="10" t="n">
        <v>0.0424</v>
      </c>
      <c r="W130" s="10"/>
    </row>
    <row r="131" customFormat="false" ht="15" hidden="false" customHeight="false" outlineLevel="0" collapsed="false">
      <c r="B131" s="7" t="n">
        <v>38353</v>
      </c>
      <c r="C131" s="8" t="n">
        <v>0.0058</v>
      </c>
      <c r="D131" s="8" t="n">
        <v>0.0039</v>
      </c>
      <c r="E131" s="8" t="n">
        <v>0.006889</v>
      </c>
      <c r="F131" s="8" t="n">
        <v>0.0138</v>
      </c>
      <c r="G131" s="8" t="n">
        <v>0.0105400178866584</v>
      </c>
      <c r="H131" s="8" t="n">
        <v>0.0108111516621534</v>
      </c>
      <c r="I131" s="8" t="n">
        <v>-0.00534748618326952</v>
      </c>
      <c r="J131" s="8" t="n">
        <v>0.0144630952317522</v>
      </c>
      <c r="K131" s="8" t="n">
        <v>0.00359900666664514</v>
      </c>
      <c r="L131" s="8" t="n">
        <v>-0.00207191397691631</v>
      </c>
      <c r="M131" s="8" t="n">
        <v>0.00765189567293456</v>
      </c>
      <c r="N131" s="8" t="n">
        <v>0.0120812851030714</v>
      </c>
      <c r="O131" s="8" t="n">
        <v>0.0128230744397833</v>
      </c>
      <c r="P131" s="8" t="n">
        <v>0.0116514867007085</v>
      </c>
      <c r="Q131" s="8" t="n">
        <v>0.0123471428229851</v>
      </c>
      <c r="R131" s="8"/>
      <c r="S131" s="8" t="n">
        <v>-0.0242990654205607</v>
      </c>
      <c r="T131" s="8" t="n">
        <v>-0.053736703964636</v>
      </c>
      <c r="U131" s="8" t="n">
        <v>-0.0448081566943923</v>
      </c>
      <c r="V131" s="8" t="n">
        <v>-0.0704</v>
      </c>
      <c r="W131" s="8"/>
    </row>
    <row r="132" customFormat="false" ht="15" hidden="false" customHeight="false" outlineLevel="0" collapsed="false">
      <c r="B132" s="7" t="n">
        <v>38384</v>
      </c>
      <c r="C132" s="8" t="n">
        <v>0.0059</v>
      </c>
      <c r="D132" s="8" t="n">
        <v>0.003</v>
      </c>
      <c r="E132" s="8" t="n">
        <v>0.005967</v>
      </c>
      <c r="F132" s="8" t="n">
        <v>0.0122</v>
      </c>
      <c r="G132" s="8" t="n">
        <v>0.0135808875997367</v>
      </c>
      <c r="H132" s="8" t="n">
        <v>0.0133022866114358</v>
      </c>
      <c r="I132" s="8" t="n">
        <v>0.015870269654795</v>
      </c>
      <c r="J132" s="8" t="n">
        <v>0.0126008462702656</v>
      </c>
      <c r="K132" s="8" t="n">
        <v>0.00611431076762492</v>
      </c>
      <c r="L132" s="8" t="n">
        <v>0.00576881837137377</v>
      </c>
      <c r="M132" s="8" t="n">
        <v>0.00636735014160883</v>
      </c>
      <c r="N132" s="8" t="n">
        <v>0.00547419801145144</v>
      </c>
      <c r="O132" s="8" t="n">
        <v>-0.00610506833771451</v>
      </c>
      <c r="P132" s="8" t="n">
        <v>0.0119157432961394</v>
      </c>
      <c r="Q132" s="8" t="n">
        <v>0.0117103768315052</v>
      </c>
      <c r="R132" s="8"/>
      <c r="S132" s="8" t="n">
        <v>-0.00804597701149423</v>
      </c>
      <c r="T132" s="8" t="n">
        <v>0.00449635036496354</v>
      </c>
      <c r="U132" s="8" t="n">
        <v>0.0252808988764044</v>
      </c>
      <c r="V132" s="8" t="n">
        <v>0.1555</v>
      </c>
      <c r="W132" s="8"/>
    </row>
    <row r="133" customFormat="false" ht="15" hidden="false" customHeight="false" outlineLevel="0" collapsed="false">
      <c r="B133" s="7" t="n">
        <v>38412</v>
      </c>
      <c r="C133" s="8" t="n">
        <v>0.0061</v>
      </c>
      <c r="D133" s="8" t="n">
        <v>0.0085</v>
      </c>
      <c r="E133" s="8" t="n">
        <v>0.007648</v>
      </c>
      <c r="F133" s="8" t="n">
        <v>0.0152</v>
      </c>
      <c r="G133" s="8" t="n">
        <v>0.0127909156156143</v>
      </c>
      <c r="H133" s="8" t="n">
        <v>0.0141664166815441</v>
      </c>
      <c r="I133" s="8" t="n">
        <v>0.00492719265284469</v>
      </c>
      <c r="J133" s="8" t="n">
        <v>0.0158347601164268</v>
      </c>
      <c r="K133" s="8" t="n">
        <v>0.0189422858597057</v>
      </c>
      <c r="L133" s="8" t="n">
        <v>0.0241259410764962</v>
      </c>
      <c r="M133" s="8" t="n">
        <v>0.0153254533701526</v>
      </c>
      <c r="N133" s="8" t="n">
        <v>0.00979944930546628</v>
      </c>
      <c r="O133" s="8" t="n">
        <v>0.0102373084614309</v>
      </c>
      <c r="P133" s="8" t="n">
        <v>0.00956408415035259</v>
      </c>
      <c r="Q133" s="8" t="n">
        <v>0.0151959906263746</v>
      </c>
      <c r="R133" s="8"/>
      <c r="S133" s="8" t="n">
        <v>0.0190985485103132</v>
      </c>
      <c r="T133" s="8" t="n">
        <v>0.00578421113823979</v>
      </c>
      <c r="U133" s="8" t="n">
        <v>0.0137362637362637</v>
      </c>
      <c r="V133" s="8" t="n">
        <v>-0.0543</v>
      </c>
      <c r="W133" s="8"/>
    </row>
    <row r="134" customFormat="false" ht="15" hidden="false" customHeight="false" outlineLevel="0" collapsed="false">
      <c r="B134" s="7" t="n">
        <v>38443</v>
      </c>
      <c r="C134" s="8" t="n">
        <v>0.0087</v>
      </c>
      <c r="D134" s="8" t="n">
        <v>0.0086</v>
      </c>
      <c r="E134" s="8" t="n">
        <v>0.007013</v>
      </c>
      <c r="F134" s="8" t="n">
        <v>0.0141</v>
      </c>
      <c r="G134" s="8" t="n">
        <v>0.0142362568664891</v>
      </c>
      <c r="H134" s="8" t="n">
        <v>0.0140422663150412</v>
      </c>
      <c r="I134" s="8" t="n">
        <v>0.0149454340776267</v>
      </c>
      <c r="J134" s="8" t="n">
        <v>0.01434</v>
      </c>
      <c r="K134" s="8" t="n">
        <v>0.0167599999999999</v>
      </c>
      <c r="L134" s="8" t="n">
        <v>0.0189900000000001</v>
      </c>
      <c r="M134" s="8" t="n">
        <v>0.01522</v>
      </c>
      <c r="N134" s="8" t="n">
        <v>0.0136400000000001</v>
      </c>
      <c r="O134" s="8" t="n">
        <v>0.01332</v>
      </c>
      <c r="P134" s="8" t="n">
        <v>0.0138</v>
      </c>
      <c r="Q134" s="8" t="n">
        <v>0.01457</v>
      </c>
      <c r="R134" s="8" t="n">
        <v>0.0142811791486099</v>
      </c>
      <c r="S134" s="8" t="n">
        <v>-0.049248120300752</v>
      </c>
      <c r="T134" s="8" t="n">
        <v>-0.0569603791578766</v>
      </c>
      <c r="U134" s="8" t="n">
        <v>-0.0355191256830603</v>
      </c>
      <c r="V134" s="8" t="n">
        <v>-0.0663</v>
      </c>
      <c r="W134" s="8"/>
    </row>
    <row r="135" customFormat="false" ht="15" hidden="false" customHeight="false" outlineLevel="0" collapsed="false">
      <c r="B135" s="7" t="n">
        <v>38473</v>
      </c>
      <c r="C135" s="8" t="n">
        <v>0.0049</v>
      </c>
      <c r="D135" s="8" t="n">
        <v>-0.0022</v>
      </c>
      <c r="E135" s="8" t="n">
        <v>0.00754</v>
      </c>
      <c r="F135" s="8" t="n">
        <v>0.015</v>
      </c>
      <c r="G135" s="8" t="n">
        <v>0.0163372659667735</v>
      </c>
      <c r="H135" s="8" t="n">
        <v>0.0154444803350606</v>
      </c>
      <c r="I135" s="8" t="n">
        <v>0.0202190157851647</v>
      </c>
      <c r="J135" s="8" t="n">
        <v>0.015211861900349</v>
      </c>
      <c r="K135" s="8" t="n">
        <v>-5.90109760414403E-005</v>
      </c>
      <c r="L135" s="8" t="n">
        <v>-0.00702656552076075</v>
      </c>
      <c r="M135" s="8" t="n">
        <v>0.00475758948799276</v>
      </c>
      <c r="N135" s="8" t="n">
        <v>0.0145120555621325</v>
      </c>
      <c r="O135" s="8" t="n">
        <v>0.0133028066158765</v>
      </c>
      <c r="P135" s="8" t="n">
        <v>0.0151213257052674</v>
      </c>
      <c r="Q135" s="8" t="n">
        <v>0.013759523739121</v>
      </c>
      <c r="R135" s="8" t="n">
        <v>0.0154879717949279</v>
      </c>
      <c r="S135" s="8" t="n">
        <v>-0.0406212664277181</v>
      </c>
      <c r="T135" s="8" t="n">
        <v>-0.0923020348124539</v>
      </c>
      <c r="U135" s="8" t="n">
        <v>-0.0632183908045976</v>
      </c>
      <c r="V135" s="8" t="n">
        <v>0.0146</v>
      </c>
      <c r="W135" s="8"/>
    </row>
    <row r="136" customFormat="false" ht="15" hidden="false" customHeight="false" outlineLevel="0" collapsed="false">
      <c r="B136" s="7" t="n">
        <v>38504</v>
      </c>
      <c r="C136" s="8" t="n">
        <v>-0.0002</v>
      </c>
      <c r="D136" s="8" t="n">
        <v>-0.0044</v>
      </c>
      <c r="E136" s="8" t="n">
        <v>0.008008</v>
      </c>
      <c r="F136" s="8" t="n">
        <v>0.0158</v>
      </c>
      <c r="G136" s="8" t="n">
        <v>0.0175371761862226</v>
      </c>
      <c r="H136" s="8" t="n">
        <v>0.0167667411032104</v>
      </c>
      <c r="I136" s="8" t="n">
        <v>0.0197160395527518</v>
      </c>
      <c r="J136" s="8" t="n">
        <v>0.0161880808335844</v>
      </c>
      <c r="K136" s="8" t="n">
        <v>-0.000226222091079031</v>
      </c>
      <c r="L136" s="8" t="n">
        <v>-0.000415089491317744</v>
      </c>
      <c r="M136" s="8" t="n">
        <v>-0.000117641292093573</v>
      </c>
      <c r="N136" s="8" t="n">
        <v>0.00515388729518174</v>
      </c>
      <c r="O136" s="8" t="n">
        <v>0.00280483054148828</v>
      </c>
      <c r="P136" s="8" t="n">
        <v>0.00624799588001501</v>
      </c>
      <c r="Q136" s="8" t="n">
        <v>0.0143991910785295</v>
      </c>
      <c r="R136" s="8" t="n">
        <v>0.0161693007633146</v>
      </c>
      <c r="S136" s="8" t="n">
        <v>-0.0450081833060556</v>
      </c>
      <c r="T136" s="8" t="n">
        <v>-0.0391964888588793</v>
      </c>
      <c r="U136" s="8" t="n">
        <v>0.0106870229007634</v>
      </c>
      <c r="V136" s="8" t="n">
        <v>-0.0061</v>
      </c>
      <c r="W136" s="8"/>
    </row>
    <row r="137" customFormat="false" ht="15" hidden="false" customHeight="false" outlineLevel="0" collapsed="false">
      <c r="B137" s="7" t="n">
        <v>38534</v>
      </c>
      <c r="C137" s="8" t="n">
        <v>0.0025</v>
      </c>
      <c r="D137" s="8" t="n">
        <v>-0.0034</v>
      </c>
      <c r="E137" s="8" t="n">
        <v>0.007588</v>
      </c>
      <c r="F137" s="8" t="n">
        <v>0.0151</v>
      </c>
      <c r="G137" s="8" t="n">
        <v>0.0126604612332546</v>
      </c>
      <c r="H137" s="8" t="n">
        <v>0.0143237712089503</v>
      </c>
      <c r="I137" s="8" t="n">
        <v>0.00822906130748868</v>
      </c>
      <c r="J137" s="8" t="n">
        <v>0.015309047819273</v>
      </c>
      <c r="K137" s="8" t="n">
        <v>0.00279398309836987</v>
      </c>
      <c r="L137" s="8" t="n">
        <v>0.00417239299591654</v>
      </c>
      <c r="M137" s="8" t="n">
        <v>0.00195111429215733</v>
      </c>
      <c r="N137" s="8" t="n">
        <v>0.00731388767958197</v>
      </c>
      <c r="O137" s="8" t="n">
        <v>0.00383614326781134</v>
      </c>
      <c r="P137" s="8" t="n">
        <v>0.00978214685773882</v>
      </c>
      <c r="Q137" s="8" t="n">
        <v>0.0131309065117795</v>
      </c>
      <c r="R137" s="8" t="n">
        <v>0.0142893389587131</v>
      </c>
      <c r="S137" s="8" t="n">
        <v>0.00975816716164601</v>
      </c>
      <c r="T137" s="8" t="n">
        <v>0.0189043887698093</v>
      </c>
      <c r="U137" s="8" t="n">
        <v>0.0184615384615385</v>
      </c>
      <c r="V137" s="8" t="n">
        <v>0.0395</v>
      </c>
      <c r="W137" s="8"/>
    </row>
    <row r="138" customFormat="false" ht="15" hidden="false" customHeight="false" outlineLevel="0" collapsed="false">
      <c r="B138" s="7" t="n">
        <v>38565</v>
      </c>
      <c r="C138" s="8" t="n">
        <v>0.0017</v>
      </c>
      <c r="D138" s="8" t="n">
        <v>-0.0065</v>
      </c>
      <c r="E138" s="8" t="n">
        <v>0.008483</v>
      </c>
      <c r="F138" s="8" t="n">
        <v>0.0165</v>
      </c>
      <c r="G138" s="8" t="n">
        <v>0.0151581470259521</v>
      </c>
      <c r="H138" s="8" t="n">
        <v>0.0160333166595574</v>
      </c>
      <c r="I138" s="8" t="n">
        <v>0.0132127044058221</v>
      </c>
      <c r="J138" s="8" t="n">
        <v>0.0164806204468875</v>
      </c>
      <c r="K138" s="8" t="n">
        <v>-0.00166779488085067</v>
      </c>
      <c r="L138" s="8" t="n">
        <v>-0.00341659856443788</v>
      </c>
      <c r="M138" s="8" t="n">
        <v>-0.000616486613433498</v>
      </c>
      <c r="N138" s="8" t="n">
        <v>0.0106126525868941</v>
      </c>
      <c r="O138" s="8" t="n">
        <v>0.0112225844838094</v>
      </c>
      <c r="P138" s="8" t="n">
        <v>0.00999340148610006</v>
      </c>
      <c r="Q138" s="8" t="n">
        <v>0.0141148868538561</v>
      </c>
      <c r="R138" s="8" t="n">
        <v>0.01584359326068</v>
      </c>
      <c r="S138" s="8" t="n">
        <v>-0.00464330941325464</v>
      </c>
      <c r="T138" s="8" t="n">
        <v>0.00524192157809411</v>
      </c>
      <c r="U138" s="8" t="n">
        <v>-0.0149253731343284</v>
      </c>
      <c r="V138" s="8" t="n">
        <v>0.0768</v>
      </c>
      <c r="W138" s="8"/>
    </row>
    <row r="139" customFormat="false" ht="15" hidden="false" customHeight="false" outlineLevel="0" collapsed="false">
      <c r="B139" s="7" t="n">
        <v>38596</v>
      </c>
      <c r="C139" s="8" t="n">
        <v>0.0035</v>
      </c>
      <c r="D139" s="8" t="n">
        <v>-0.0053</v>
      </c>
      <c r="E139" s="8" t="n">
        <v>0.00765</v>
      </c>
      <c r="F139" s="8" t="n">
        <v>0.015</v>
      </c>
      <c r="G139" s="8" t="n">
        <v>0.0174476528553369</v>
      </c>
      <c r="H139" s="8" t="n">
        <v>0.0155511210555983</v>
      </c>
      <c r="I139" s="8" t="n">
        <v>0.0210469215259295</v>
      </c>
      <c r="J139" s="8" t="n">
        <v>0.0154170949193031</v>
      </c>
      <c r="K139" s="8" t="n">
        <v>-0.00562101394443848</v>
      </c>
      <c r="L139" s="8" t="n">
        <v>-0.00340855200758772</v>
      </c>
      <c r="M139" s="8" t="n">
        <v>-0.00694220055028438</v>
      </c>
      <c r="N139" s="8" t="n">
        <v>0.00570201281052207</v>
      </c>
      <c r="O139" s="8" t="n">
        <v>0.00335811256852558</v>
      </c>
      <c r="P139" s="8" t="n">
        <v>0.00834169712348731</v>
      </c>
      <c r="Q139" s="8" t="n">
        <v>0.0135266241277661</v>
      </c>
      <c r="R139" s="8" t="n">
        <v>0.0155584110235589</v>
      </c>
      <c r="S139" s="8" t="n">
        <v>-0.0562843842573001</v>
      </c>
      <c r="T139" s="8" t="n">
        <v>-0.0833990874472537</v>
      </c>
      <c r="U139" s="8" t="n">
        <v>0.00746268656716409</v>
      </c>
      <c r="V139" s="8" t="n">
        <v>0.1261</v>
      </c>
      <c r="W139" s="8" t="n">
        <v>0.109948955022633</v>
      </c>
    </row>
    <row r="140" customFormat="false" ht="15" hidden="false" customHeight="false" outlineLevel="0" collapsed="false">
      <c r="B140" s="7" t="n">
        <v>38626</v>
      </c>
      <c r="C140" s="8" t="n">
        <v>0.0075</v>
      </c>
      <c r="D140" s="8" t="n">
        <v>0.006</v>
      </c>
      <c r="E140" s="8" t="n">
        <v>0.00711</v>
      </c>
      <c r="F140" s="8" t="n">
        <v>0.014</v>
      </c>
      <c r="G140" s="8" t="n">
        <v>0.0134003143334405</v>
      </c>
      <c r="H140" s="8" t="n">
        <v>0.0150638058175012</v>
      </c>
      <c r="I140" s="8" t="n">
        <v>0.0104770001352634</v>
      </c>
      <c r="J140" s="8" t="n">
        <v>0.0143714322190005</v>
      </c>
      <c r="K140" s="8" t="n">
        <v>0.0122542964156183</v>
      </c>
      <c r="L140" s="8" t="n">
        <v>0.0195695492262395</v>
      </c>
      <c r="M140" s="8" t="n">
        <v>0.00795701045158737</v>
      </c>
      <c r="N140" s="8" t="n">
        <v>0.00897699998110113</v>
      </c>
      <c r="O140" s="8" t="n">
        <v>0.00708469210671869</v>
      </c>
      <c r="P140" s="8" t="n">
        <v>0.0110615521855486</v>
      </c>
      <c r="Q140" s="8" t="n">
        <v>0.0136866520626622</v>
      </c>
      <c r="R140" s="8" t="n">
        <v>0.0138361551924073</v>
      </c>
      <c r="S140" s="8" t="n">
        <v>0.0107671601615074</v>
      </c>
      <c r="T140" s="8" t="n">
        <v>0.0113032412605734</v>
      </c>
      <c r="U140" s="8" t="n">
        <v>0</v>
      </c>
      <c r="V140" s="8" t="n">
        <v>-0.044</v>
      </c>
      <c r="W140" s="8" t="n">
        <v>-0.0544921298786942</v>
      </c>
    </row>
    <row r="141" customFormat="false" ht="15" hidden="false" customHeight="false" outlineLevel="0" collapsed="false">
      <c r="B141" s="7" t="n">
        <v>38657</v>
      </c>
      <c r="C141" s="8" t="n">
        <v>0.0055</v>
      </c>
      <c r="D141" s="8" t="n">
        <v>0.004</v>
      </c>
      <c r="E141" s="8" t="n">
        <v>0.006939</v>
      </c>
      <c r="F141" s="8" t="n">
        <v>0.0138</v>
      </c>
      <c r="G141" s="8" t="n">
        <v>0.0185821989273722</v>
      </c>
      <c r="H141" s="8" t="n">
        <v>0.0158308532516498</v>
      </c>
      <c r="I141" s="8" t="n">
        <v>0.0227529653467362</v>
      </c>
      <c r="J141" s="8" t="n">
        <v>0.0151566910588108</v>
      </c>
      <c r="K141" s="8" t="n">
        <v>0.00732214509562712</v>
      </c>
      <c r="L141" s="8" t="n">
        <v>0.0128154018182702</v>
      </c>
      <c r="M141" s="8" t="n">
        <v>0.00411828577577356</v>
      </c>
      <c r="N141" s="8" t="n">
        <v>0.0194332059638871</v>
      </c>
      <c r="O141" s="8" t="n">
        <v>0.0225342511148774</v>
      </c>
      <c r="P141" s="8" t="n">
        <v>0.0146090477649923</v>
      </c>
      <c r="Q141" s="8" t="n">
        <v>0.0156084007518182</v>
      </c>
      <c r="R141" s="8" t="n">
        <v>0.0164443105361733</v>
      </c>
      <c r="S141" s="8" t="n">
        <v>-0.0169265033407574</v>
      </c>
      <c r="T141" s="8" t="n">
        <v>-0.0368245743893412</v>
      </c>
      <c r="U141" s="8" t="n">
        <v>0.039267788603484</v>
      </c>
      <c r="V141" s="8" t="n">
        <v>0.057</v>
      </c>
      <c r="W141" s="8" t="n">
        <v>0.0343593414459555</v>
      </c>
    </row>
    <row r="142" customFormat="false" ht="15" hidden="false" customHeight="false" outlineLevel="0" collapsed="false">
      <c r="B142" s="9" t="n">
        <v>38687</v>
      </c>
      <c r="C142" s="10" t="n">
        <v>0.0036</v>
      </c>
      <c r="D142" s="10" t="n">
        <v>-0.0001</v>
      </c>
      <c r="E142" s="10" t="n">
        <v>0.00728</v>
      </c>
      <c r="F142" s="10" t="n">
        <v>0.0147</v>
      </c>
      <c r="G142" s="10" t="n">
        <v>0.0175855361755046</v>
      </c>
      <c r="H142" s="10" t="n">
        <v>0.0148318837817614</v>
      </c>
      <c r="I142" s="10" t="n">
        <v>0.0210725044294977</v>
      </c>
      <c r="J142" s="10" t="n">
        <v>0.0159045021430342</v>
      </c>
      <c r="K142" s="10" t="n">
        <v>0.0116496573915235</v>
      </c>
      <c r="L142" s="10" t="n">
        <v>0.0136804815529508</v>
      </c>
      <c r="M142" s="10" t="n">
        <v>0.0112228197334581</v>
      </c>
      <c r="N142" s="10" t="n">
        <v>0.0182359371985557</v>
      </c>
      <c r="O142" s="10" t="n">
        <v>0.0202690815485613</v>
      </c>
      <c r="P142" s="10" t="n">
        <v>0.0129798802702159</v>
      </c>
      <c r="Q142" s="10" t="n">
        <v>0.0162625612416407</v>
      </c>
      <c r="R142" s="10" t="n">
        <v>0.0166409245975057</v>
      </c>
      <c r="S142" s="10" t="n">
        <v>0.0468257541647907</v>
      </c>
      <c r="T142" s="10" t="n">
        <v>0.0640153698366954</v>
      </c>
      <c r="U142" s="10" t="n">
        <v>0.0777777777777777</v>
      </c>
      <c r="V142" s="10" t="n">
        <v>0.0482</v>
      </c>
      <c r="W142" s="10" t="n">
        <v>0.0523644752018455</v>
      </c>
    </row>
    <row r="143" customFormat="false" ht="15" hidden="false" customHeight="false" outlineLevel="0" collapsed="false">
      <c r="B143" s="7" t="n">
        <v>38718</v>
      </c>
      <c r="C143" s="8" t="n">
        <v>0.0059</v>
      </c>
      <c r="D143" s="8" t="n">
        <v>0.0092</v>
      </c>
      <c r="E143" s="8" t="n">
        <v>0.007338</v>
      </c>
      <c r="F143" s="8" t="n">
        <v>0.0143</v>
      </c>
      <c r="G143" s="8" t="n">
        <v>0.017978848413631</v>
      </c>
      <c r="H143" s="8" t="n">
        <v>0.0164351112712664</v>
      </c>
      <c r="I143" s="8" t="n">
        <v>0.0210894147537573</v>
      </c>
      <c r="J143" s="8" t="n">
        <v>0.0150801952580195</v>
      </c>
      <c r="K143" s="8" t="n">
        <v>0.0214790047997242</v>
      </c>
      <c r="L143" s="8" t="n">
        <v>0.0227582679849982</v>
      </c>
      <c r="M143" s="8" t="n">
        <v>0.0209826589595374</v>
      </c>
      <c r="N143" s="8" t="n">
        <v>0.0268685264715438</v>
      </c>
      <c r="O143" s="8" t="n">
        <v>0.0298041493474672</v>
      </c>
      <c r="P143" s="8" t="n">
        <v>0.0169702884406853</v>
      </c>
      <c r="Q143" s="8" t="n">
        <v>0.0174538800573585</v>
      </c>
      <c r="R143" s="8" t="n">
        <v>0.0171140471300948</v>
      </c>
      <c r="S143" s="8" t="n">
        <v>-0.0534188034188035</v>
      </c>
      <c r="T143" s="8" t="n">
        <v>-0.0253511971398649</v>
      </c>
      <c r="U143" s="8" t="n">
        <v>0.0515463917525774</v>
      </c>
      <c r="V143" s="8" t="n">
        <v>0.1472</v>
      </c>
      <c r="W143" s="8" t="n">
        <v>0.142531952922133</v>
      </c>
    </row>
    <row r="144" customFormat="false" ht="15" hidden="false" customHeight="false" outlineLevel="0" collapsed="false">
      <c r="B144" s="7" t="n">
        <v>38749</v>
      </c>
      <c r="C144" s="8" t="n">
        <v>0.0041</v>
      </c>
      <c r="D144" s="8" t="n">
        <v>0.0001</v>
      </c>
      <c r="E144" s="8" t="n">
        <v>0.005729</v>
      </c>
      <c r="F144" s="8" t="n">
        <v>0.0114</v>
      </c>
      <c r="G144" s="8" t="n">
        <v>0.0162607256916387</v>
      </c>
      <c r="H144" s="8" t="n">
        <v>0.0131796143716771</v>
      </c>
      <c r="I144" s="8" t="n">
        <v>0.0209171046328664</v>
      </c>
      <c r="J144" s="8" t="n">
        <v>0.0118849291541434</v>
      </c>
      <c r="K144" s="8" t="n">
        <v>0.0529904429625878</v>
      </c>
      <c r="L144" s="8" t="n">
        <v>0.00773212582530025</v>
      </c>
      <c r="M144" s="8" t="n">
        <v>0.069363452792089</v>
      </c>
      <c r="N144" s="8" t="n">
        <v>0.0529987523503259</v>
      </c>
      <c r="O144" s="8" t="n">
        <v>0.0312505508063805</v>
      </c>
      <c r="P144" s="8" t="n">
        <v>0.135442768033268</v>
      </c>
      <c r="Q144" s="8" t="n">
        <v>0.0215554883057369</v>
      </c>
      <c r="R144" s="8" t="n">
        <v>0.0189395848258564</v>
      </c>
      <c r="S144" s="8" t="n">
        <v>-0.0382366171839856</v>
      </c>
      <c r="T144" s="8" t="n">
        <v>-0.0604690799955538</v>
      </c>
      <c r="U144" s="8" t="n">
        <v>-0.0440097799511002</v>
      </c>
      <c r="V144" s="8" t="n">
        <v>0.0059</v>
      </c>
      <c r="W144" s="8" t="n">
        <v>0.020484363700763</v>
      </c>
    </row>
    <row r="145" customFormat="false" ht="15" hidden="false" customHeight="false" outlineLevel="0" collapsed="false">
      <c r="B145" s="7" t="n">
        <v>38777</v>
      </c>
      <c r="C145" s="8" t="n">
        <v>0.0043</v>
      </c>
      <c r="D145" s="8" t="n">
        <v>-0.0023</v>
      </c>
      <c r="E145" s="8" t="n">
        <v>0.007083</v>
      </c>
      <c r="F145" s="8" t="n">
        <v>0.0142</v>
      </c>
      <c r="G145" s="8" t="n">
        <v>0.0137704644928744</v>
      </c>
      <c r="H145" s="8" t="n">
        <v>0.0148961249845225</v>
      </c>
      <c r="I145" s="8" t="n">
        <v>0.0122832035354774</v>
      </c>
      <c r="J145" s="8" t="n">
        <v>0.0143506967428757</v>
      </c>
      <c r="K145" s="8" t="n">
        <v>0.00328663169239274</v>
      </c>
      <c r="L145" s="8" t="n">
        <v>0.00553176630584606</v>
      </c>
      <c r="M145" s="8" t="n">
        <v>0.00220596669872664</v>
      </c>
      <c r="N145" s="8" t="n">
        <v>-0.00383825909917734</v>
      </c>
      <c r="O145" s="8" t="n">
        <v>0.00389690298762568</v>
      </c>
      <c r="P145" s="8" t="n">
        <v>-0.0205657941072895</v>
      </c>
      <c r="Q145" s="8" t="n">
        <v>0.0106391982936656</v>
      </c>
      <c r="R145" s="8" t="n">
        <v>0.0112457244089641</v>
      </c>
      <c r="S145" s="8" t="n">
        <v>0.0231568998109641</v>
      </c>
      <c r="T145" s="8" t="n">
        <v>0.0382537366407698</v>
      </c>
      <c r="U145" s="8" t="n">
        <v>0.0757180156657964</v>
      </c>
      <c r="V145" s="8" t="n">
        <v>-0.017</v>
      </c>
      <c r="W145" s="8" t="n">
        <v>-0.0016052757169509</v>
      </c>
    </row>
    <row r="146" customFormat="false" ht="15" hidden="false" customHeight="false" outlineLevel="0" collapsed="false">
      <c r="B146" s="7" t="n">
        <v>38808</v>
      </c>
      <c r="C146" s="8" t="n">
        <v>0.0021</v>
      </c>
      <c r="D146" s="8" t="n">
        <v>-0.0042</v>
      </c>
      <c r="E146" s="8" t="n">
        <v>0.005859</v>
      </c>
      <c r="F146" s="8" t="n">
        <v>0.0108</v>
      </c>
      <c r="G146" s="8" t="n">
        <v>0.0108495516390106</v>
      </c>
      <c r="H146" s="8" t="n">
        <v>0.0110528901192231</v>
      </c>
      <c r="I146" s="8" t="n">
        <v>0.0103586019870143</v>
      </c>
      <c r="J146" s="8" t="n">
        <v>0.0108094540891028</v>
      </c>
      <c r="K146" s="8" t="n">
        <v>-0.00374638234406355</v>
      </c>
      <c r="L146" s="8" t="n">
        <v>0.00209270022297758</v>
      </c>
      <c r="M146" s="8" t="n">
        <v>-0.0062071333609206</v>
      </c>
      <c r="N146" s="8" t="n">
        <v>0.004556648183204</v>
      </c>
      <c r="O146" s="8" t="n">
        <v>0.00698038681558155</v>
      </c>
      <c r="P146" s="8" t="n">
        <v>-0.00165392267312248</v>
      </c>
      <c r="Q146" s="8" t="n">
        <v>0.00877685189062438</v>
      </c>
      <c r="R146" s="8" t="n">
        <v>0.00981581683303268</v>
      </c>
      <c r="S146" s="8" t="n">
        <v>-0.0242990654205608</v>
      </c>
      <c r="T146" s="8" t="n">
        <v>0.00132943366126037</v>
      </c>
      <c r="U146" s="8" t="n">
        <v>0.0757946210268949</v>
      </c>
      <c r="V146" s="8" t="n">
        <v>0.0635</v>
      </c>
      <c r="W146" s="8" t="n">
        <v>0.0101106668984299</v>
      </c>
    </row>
    <row r="147" customFormat="false" ht="15" hidden="false" customHeight="false" outlineLevel="0" collapsed="false">
      <c r="B147" s="7" t="n">
        <v>38838</v>
      </c>
      <c r="C147" s="8" t="n">
        <v>0.001</v>
      </c>
      <c r="D147" s="8" t="n">
        <v>0.0038</v>
      </c>
      <c r="E147" s="8" t="n">
        <v>0.006897</v>
      </c>
      <c r="F147" s="8" t="n">
        <v>0.0128</v>
      </c>
      <c r="G147" s="8" t="n">
        <v>0.00364297378980116</v>
      </c>
      <c r="H147" s="8" t="n">
        <v>0.0107260435680552</v>
      </c>
      <c r="I147" s="8" t="n">
        <v>-0.00674738797824848</v>
      </c>
      <c r="J147" s="8" t="n">
        <v>0.0128044894344339</v>
      </c>
      <c r="K147" s="8" t="n">
        <v>-0.00891997861343785</v>
      </c>
      <c r="L147" s="8" t="n">
        <v>0.0100403986977575</v>
      </c>
      <c r="M147" s="8" t="n">
        <v>-0.016921523114269</v>
      </c>
      <c r="N147" s="8" t="n">
        <v>-0.033836404569332</v>
      </c>
      <c r="O147" s="8" t="n">
        <v>-0.0175836066682449</v>
      </c>
      <c r="P147" s="8" t="n">
        <v>-0.0817366946778713</v>
      </c>
      <c r="Q147" s="8" t="n">
        <v>0.00131171494275772</v>
      </c>
      <c r="R147" s="8" t="n">
        <v>0.00215584586928608</v>
      </c>
      <c r="S147" s="8" t="n">
        <v>0.128155339805825</v>
      </c>
      <c r="T147" s="8" t="n">
        <v>0.118238373416281</v>
      </c>
      <c r="U147" s="8" t="n">
        <v>0.124716553287982</v>
      </c>
      <c r="V147" s="8" t="n">
        <v>-0.0949</v>
      </c>
      <c r="W147" s="8" t="n">
        <v>-0.0790145409699716</v>
      </c>
    </row>
    <row r="148" customFormat="false" ht="15" hidden="false" customHeight="false" outlineLevel="0" collapsed="false">
      <c r="B148" s="7" t="n">
        <v>38869</v>
      </c>
      <c r="C148" s="8" t="n">
        <v>-0.0021</v>
      </c>
      <c r="D148" s="8" t="n">
        <v>0.0075</v>
      </c>
      <c r="E148" s="8" t="n">
        <v>0.006947</v>
      </c>
      <c r="F148" s="8" t="n">
        <v>0.0118</v>
      </c>
      <c r="G148" s="8" t="n">
        <v>0.0181487535156306</v>
      </c>
      <c r="H148" s="8" t="n">
        <v>0.0138156894618795</v>
      </c>
      <c r="I148" s="8" t="n">
        <v>0.0244164296636191</v>
      </c>
      <c r="J148" s="8" t="n">
        <v>0.011882579843745</v>
      </c>
      <c r="K148" s="8" t="n">
        <v>0.00423488792382609</v>
      </c>
      <c r="L148" s="8" t="n">
        <v>0.0129832608028315</v>
      </c>
      <c r="M148" s="8" t="n">
        <v>0.000450596589885111</v>
      </c>
      <c r="N148" s="8" t="n">
        <v>0.0178472797569733</v>
      </c>
      <c r="O148" s="8" t="n">
        <v>0.0193783774481122</v>
      </c>
      <c r="P148" s="8" t="n">
        <v>0.0125504414443467</v>
      </c>
      <c r="Q148" s="8" t="n">
        <v>0.0142773047234499</v>
      </c>
      <c r="R148" s="8" t="n">
        <v>0.0150986635628601</v>
      </c>
      <c r="S148" s="8" t="n">
        <v>-0.0386151797603197</v>
      </c>
      <c r="T148" s="8" t="n">
        <v>-0.0609925709827335</v>
      </c>
      <c r="U148" s="8" t="n">
        <v>-0.0772532188841202</v>
      </c>
      <c r="V148" s="8" t="n">
        <v>0.0027</v>
      </c>
      <c r="W148" s="8" t="n">
        <v>0.0109927752864971</v>
      </c>
    </row>
    <row r="149" customFormat="false" ht="15" hidden="false" customHeight="false" outlineLevel="0" collapsed="false">
      <c r="B149" s="7" t="n">
        <v>38899</v>
      </c>
      <c r="C149" s="8" t="n">
        <v>0.0019</v>
      </c>
      <c r="D149" s="8" t="n">
        <v>0.0018</v>
      </c>
      <c r="E149" s="8" t="n">
        <v>0.00676</v>
      </c>
      <c r="F149" s="8" t="n">
        <v>0.0117</v>
      </c>
      <c r="G149" s="8" t="n">
        <v>0.0155076037516182</v>
      </c>
      <c r="H149" s="8" t="n">
        <v>0.0127023967484121</v>
      </c>
      <c r="I149" s="8" t="n">
        <v>0.020519328604655</v>
      </c>
      <c r="J149" s="8" t="n">
        <v>0.0117026603563295</v>
      </c>
      <c r="K149" s="8" t="n">
        <v>0.00892649297161774</v>
      </c>
      <c r="L149" s="8" t="n">
        <v>0.0128346821633569</v>
      </c>
      <c r="M149" s="8" t="n">
        <v>0.00717927468607549</v>
      </c>
      <c r="N149" s="8" t="n">
        <v>0.0340851280312022</v>
      </c>
      <c r="O149" s="8" t="n">
        <v>0.0237793760129659</v>
      </c>
      <c r="P149" s="8" t="n">
        <v>0.0697039861590505</v>
      </c>
      <c r="Q149" s="8" t="n">
        <v>0.0160872372949246</v>
      </c>
      <c r="R149" s="8" t="n">
        <v>0.0166645289492471</v>
      </c>
      <c r="S149" s="8" t="n">
        <v>-0.00183486238532116</v>
      </c>
      <c r="T149" s="8" t="n">
        <v>0.00372096383801157</v>
      </c>
      <c r="U149" s="8" t="n">
        <v>0.0277136258660509</v>
      </c>
      <c r="V149" s="8" t="n">
        <v>0.0121</v>
      </c>
      <c r="W149" s="8" t="n">
        <v>-0.00317264746650225</v>
      </c>
    </row>
    <row r="150" customFormat="false" ht="15" hidden="false" customHeight="false" outlineLevel="0" collapsed="false">
      <c r="B150" s="7" t="n">
        <v>38930</v>
      </c>
      <c r="C150" s="8" t="n">
        <v>0.0005</v>
      </c>
      <c r="D150" s="8" t="n">
        <v>0.0037</v>
      </c>
      <c r="E150" s="8" t="n">
        <v>0.007448</v>
      </c>
      <c r="F150" s="8" t="n">
        <v>0.0125</v>
      </c>
      <c r="G150" s="8" t="n">
        <v>0.0171222268508133</v>
      </c>
      <c r="H150" s="8" t="n">
        <v>0.0141520661729631</v>
      </c>
      <c r="I150" s="8" t="n">
        <v>0.0220978822415936</v>
      </c>
      <c r="J150" s="8" t="n">
        <v>0.0125651608164961</v>
      </c>
      <c r="K150" s="8" t="n">
        <v>0.0117759812578204</v>
      </c>
      <c r="L150" s="8" t="n">
        <v>0.0142384455630258</v>
      </c>
      <c r="M150" s="8" t="n">
        <v>0.0106697909865756</v>
      </c>
      <c r="N150" s="8" t="n">
        <v>0.0221548048540505</v>
      </c>
      <c r="O150" s="8" t="n">
        <v>0.0189807142091507</v>
      </c>
      <c r="P150" s="8" t="n">
        <v>0.0324683162341581</v>
      </c>
      <c r="Q150" s="8" t="n">
        <v>0.0155026910483422</v>
      </c>
      <c r="R150" s="8" t="n">
        <v>0.0157979756375726</v>
      </c>
      <c r="S150" s="8" t="n">
        <v>-0.0214416058394161</v>
      </c>
      <c r="T150" s="8" t="n">
        <v>-0.0138209041174776</v>
      </c>
      <c r="U150" s="8" t="n">
        <v>-0.0479302832244007</v>
      </c>
      <c r="V150" s="8" t="n">
        <v>-0.0227</v>
      </c>
      <c r="W150" s="8" t="n">
        <v>0.0322291576540388</v>
      </c>
    </row>
    <row r="151" customFormat="false" ht="15" hidden="false" customHeight="false" outlineLevel="0" collapsed="false">
      <c r="B151" s="7" t="n">
        <v>38961</v>
      </c>
      <c r="C151" s="8" t="n">
        <v>0.0021</v>
      </c>
      <c r="D151" s="8" t="n">
        <v>0.0029</v>
      </c>
      <c r="E151" s="8" t="n">
        <v>0.006529</v>
      </c>
      <c r="F151" s="8" t="n">
        <v>0.0105</v>
      </c>
      <c r="G151" s="8" t="n">
        <v>0.0133019686913662</v>
      </c>
      <c r="H151" s="8" t="n">
        <v>0.0116550580415038</v>
      </c>
      <c r="I151" s="8" t="n">
        <v>0.0158208702725664</v>
      </c>
      <c r="J151" s="8" t="n">
        <v>0.0105644074076994</v>
      </c>
      <c r="K151" s="8" t="n">
        <v>0.0119985264967459</v>
      </c>
      <c r="L151" s="8" t="n">
        <v>0.0129626737466813</v>
      </c>
      <c r="M151" s="8" t="n">
        <v>0.011574811511097</v>
      </c>
      <c r="N151" s="8" t="n">
        <v>0.00582374741300495</v>
      </c>
      <c r="O151" s="8" t="n">
        <v>0.00679705137438003</v>
      </c>
      <c r="P151" s="8" t="n">
        <v>0.00307068817707123</v>
      </c>
      <c r="Q151" s="8" t="n">
        <v>0.0109088316379884</v>
      </c>
      <c r="R151" s="8" t="n">
        <v>0.0108238127640272</v>
      </c>
      <c r="S151" s="8" t="n">
        <v>0.0149602618045817</v>
      </c>
      <c r="T151" s="8" t="n">
        <v>0.00638686131386845</v>
      </c>
      <c r="U151" s="8" t="n">
        <v>-0.0393518518518519</v>
      </c>
      <c r="V151" s="8" t="n">
        <v>0.0059</v>
      </c>
      <c r="W151" s="8" t="n">
        <v>0.02932195779075</v>
      </c>
    </row>
    <row r="152" customFormat="false" ht="15" hidden="false" customHeight="false" outlineLevel="0" collapsed="false">
      <c r="B152" s="7" t="n">
        <v>38991</v>
      </c>
      <c r="C152" s="8" t="n">
        <v>0.0033</v>
      </c>
      <c r="D152" s="8" t="n">
        <v>0.0047</v>
      </c>
      <c r="E152" s="8" t="n">
        <v>0.006884</v>
      </c>
      <c r="F152" s="8" t="n">
        <v>0.0109</v>
      </c>
      <c r="G152" s="8" t="n">
        <v>0.0154626354189698</v>
      </c>
      <c r="H152" s="8" t="n">
        <v>0.0123332607166318</v>
      </c>
      <c r="I152" s="8" t="n">
        <v>0.0198518712263362</v>
      </c>
      <c r="J152" s="8" t="n">
        <v>0.0109532614037962</v>
      </c>
      <c r="K152" s="8" t="n">
        <v>0.027031946057444</v>
      </c>
      <c r="L152" s="8" t="n">
        <v>0.0177304964539007</v>
      </c>
      <c r="M152" s="8" t="n">
        <v>0.0310728532437541</v>
      </c>
      <c r="N152" s="8" t="n">
        <v>0.0276023223912973</v>
      </c>
      <c r="O152" s="8" t="n">
        <v>0.0269162453887144</v>
      </c>
      <c r="P152" s="8" t="n">
        <v>0.0294784932869219</v>
      </c>
      <c r="Q152" s="8" t="n">
        <v>0.0162297715606756</v>
      </c>
      <c r="R152" s="8" t="n">
        <v>0.0154072515925641</v>
      </c>
      <c r="S152" s="8" t="n">
        <v>-0.00787401574803148</v>
      </c>
      <c r="T152" s="8" t="n">
        <v>-0.00797824116047141</v>
      </c>
      <c r="U152" s="8" t="n">
        <v>0.0144230769230769</v>
      </c>
      <c r="V152" s="8" t="n">
        <v>0.0771</v>
      </c>
      <c r="W152" s="8" t="n">
        <v>0.0717474443426542</v>
      </c>
    </row>
    <row r="153" customFormat="false" ht="15" hidden="false" customHeight="false" outlineLevel="0" collapsed="false">
      <c r="B153" s="7" t="n">
        <v>39022</v>
      </c>
      <c r="C153" s="8" t="n">
        <v>0.0031</v>
      </c>
      <c r="D153" s="8" t="n">
        <v>0.0075</v>
      </c>
      <c r="E153" s="8" t="n">
        <v>0.006288</v>
      </c>
      <c r="F153" s="8" t="n">
        <v>0.0102</v>
      </c>
      <c r="G153" s="8" t="n">
        <v>0.0123695347476425</v>
      </c>
      <c r="H153" s="8" t="n">
        <v>0.0107089372500651</v>
      </c>
      <c r="I153" s="8" t="n">
        <v>0.0143792157864824</v>
      </c>
      <c r="J153" s="8" t="n">
        <v>0.0102172319327083</v>
      </c>
      <c r="K153" s="8" t="n">
        <v>0.0321431886650745</v>
      </c>
      <c r="L153" s="8" t="n">
        <v>0.0250214613947382</v>
      </c>
      <c r="M153" s="8" t="n">
        <v>0.0350828073033325</v>
      </c>
      <c r="N153" s="8" t="n">
        <v>0.0205899929374693</v>
      </c>
      <c r="O153" s="8" t="n">
        <v>0.016732930532511</v>
      </c>
      <c r="P153" s="8" t="n">
        <v>0.0306646138054913</v>
      </c>
      <c r="Q153" s="8" t="n">
        <v>0.0142431907214906</v>
      </c>
      <c r="R153" s="8" t="n">
        <v>0.0128614138057976</v>
      </c>
      <c r="S153" s="8" t="n">
        <v>0.0102564102564102</v>
      </c>
      <c r="T153" s="8" t="n">
        <v>0.0506305976969477</v>
      </c>
      <c r="U153" s="8" t="n">
        <v>0.0547785547785549</v>
      </c>
      <c r="V153" s="8" t="n">
        <v>0.0679</v>
      </c>
      <c r="W153" s="8" t="n">
        <v>0.100077337421814</v>
      </c>
    </row>
    <row r="154" customFormat="false" ht="15" hidden="false" customHeight="false" outlineLevel="0" collapsed="false">
      <c r="B154" s="9" t="n">
        <v>39052</v>
      </c>
      <c r="C154" s="10" t="n">
        <v>0.0048</v>
      </c>
      <c r="D154" s="10" t="n">
        <v>0.0032</v>
      </c>
      <c r="E154" s="10" t="n">
        <v>0.00653</v>
      </c>
      <c r="F154" s="10" t="n">
        <v>0.0098</v>
      </c>
      <c r="G154" s="10" t="n">
        <v>0.0148831926447659</v>
      </c>
      <c r="H154" s="10" t="n">
        <v>0.0105896844020916</v>
      </c>
      <c r="I154" s="10" t="n">
        <v>0.0196578245139776</v>
      </c>
      <c r="J154" s="10" t="n">
        <v>0.00987709019242389</v>
      </c>
      <c r="K154" s="10" t="n">
        <v>0.0230970484833619</v>
      </c>
      <c r="L154" s="10" t="n">
        <v>0.0154937556962336</v>
      </c>
      <c r="M154" s="10" t="n">
        <v>0.0257543094615531</v>
      </c>
      <c r="N154" s="10" t="n">
        <v>0.0289957567185291</v>
      </c>
      <c r="O154" s="10" t="n">
        <v>0.0246170425679317</v>
      </c>
      <c r="P154" s="10" t="n">
        <v>0.0399528415872761</v>
      </c>
      <c r="Q154" s="10" t="n">
        <v>0.0158071211879292</v>
      </c>
      <c r="R154" s="10" t="n">
        <v>0.0152468010604121</v>
      </c>
      <c r="S154" s="10" t="n">
        <v>-0.0138440239963081</v>
      </c>
      <c r="T154" s="10" t="n">
        <v>-0.0187195546276967</v>
      </c>
      <c r="U154" s="10" t="n">
        <v>-0.0131578947368421</v>
      </c>
      <c r="V154" s="10" t="n">
        <v>0.0606</v>
      </c>
      <c r="W154" s="10" t="n">
        <v>0.0763329592126198</v>
      </c>
    </row>
    <row r="155" customFormat="false" ht="15" hidden="false" customHeight="false" outlineLevel="0" collapsed="false">
      <c r="B155" s="7" t="n">
        <v>39083</v>
      </c>
      <c r="C155" s="8" t="n">
        <v>0.0044</v>
      </c>
      <c r="D155" s="8" t="n">
        <v>0.005</v>
      </c>
      <c r="E155" s="8" t="n">
        <v>0.0072</v>
      </c>
      <c r="F155" s="8" t="n">
        <v>0.0108</v>
      </c>
      <c r="G155" s="8" t="n">
        <v>0.0104002145603004</v>
      </c>
      <c r="H155" s="8" t="n">
        <v>0.0102829749937898</v>
      </c>
      <c r="I155" s="8" t="n">
        <v>0.00986528500460704</v>
      </c>
      <c r="J155" s="8" t="n">
        <v>0.0108394729277923</v>
      </c>
      <c r="K155" s="8" t="n">
        <v>0.018955528029728</v>
      </c>
      <c r="L155" s="8" t="n">
        <v>0.0129206487815132</v>
      </c>
      <c r="M155" s="8" t="n">
        <v>0.0210642395378013</v>
      </c>
      <c r="N155" s="8" t="n">
        <v>0.0147064257473302</v>
      </c>
      <c r="O155" s="8" t="n">
        <v>0.0145596057336901</v>
      </c>
      <c r="P155" s="8" t="n">
        <v>0.0150756599562023</v>
      </c>
      <c r="Q155" s="8" t="n">
        <v>0.0119608987889404</v>
      </c>
      <c r="R155" s="8" t="n">
        <v>0.011403133679609</v>
      </c>
      <c r="S155" s="8" t="n">
        <v>-0.00375234521575984</v>
      </c>
      <c r="T155" s="8" t="n">
        <v>-0.019679455357776</v>
      </c>
      <c r="U155" s="8" t="n">
        <v>0.0441860465116279</v>
      </c>
      <c r="V155" s="8" t="n">
        <v>-0.0057</v>
      </c>
      <c r="W155" s="8" t="n">
        <v>-0.0266879039281294</v>
      </c>
    </row>
    <row r="156" customFormat="false" ht="15" hidden="false" customHeight="false" outlineLevel="0" collapsed="false">
      <c r="B156" s="7" t="n">
        <v>39114</v>
      </c>
      <c r="C156" s="8" t="n">
        <v>0.0044</v>
      </c>
      <c r="D156" s="8" t="n">
        <v>0.0027</v>
      </c>
      <c r="E156" s="8" t="n">
        <v>0.005725</v>
      </c>
      <c r="F156" s="8" t="n">
        <v>0.0087</v>
      </c>
      <c r="G156" s="8" t="n">
        <v>0.0112959358225684</v>
      </c>
      <c r="H156" s="8" t="n">
        <v>0.00917978111301854</v>
      </c>
      <c r="I156" s="8" t="n">
        <v>0.0140817899753516</v>
      </c>
      <c r="J156" s="8" t="n">
        <v>0.0087177760317283</v>
      </c>
      <c r="K156" s="8" t="n">
        <v>0.0117562173057166</v>
      </c>
      <c r="L156" s="8" t="n">
        <v>0.00881254190746827</v>
      </c>
      <c r="M156" s="8" t="n">
        <v>0.012772251657184</v>
      </c>
      <c r="N156" s="8" t="n">
        <v>0.0138159571756309</v>
      </c>
      <c r="O156" s="8" t="n">
        <v>0.0107222724108822</v>
      </c>
      <c r="P156" s="8" t="n">
        <v>0.021101846584997</v>
      </c>
      <c r="Q156" s="8" t="n">
        <v>0.0107766272189349</v>
      </c>
      <c r="R156" s="8" t="n">
        <v>0.01069835744516</v>
      </c>
      <c r="S156" s="8" t="n">
        <v>0.00951927653498341</v>
      </c>
      <c r="T156" s="8" t="n">
        <v>0.013997902123196</v>
      </c>
      <c r="U156" s="8" t="n">
        <v>0.0222222222222221</v>
      </c>
      <c r="V156" s="8" t="n">
        <v>-0.0144</v>
      </c>
      <c r="W156" s="8" t="n">
        <v>0.00628686469113138</v>
      </c>
    </row>
    <row r="157" customFormat="false" ht="15" hidden="false" customHeight="false" outlineLevel="0" collapsed="false">
      <c r="B157" s="7" t="n">
        <v>39142</v>
      </c>
      <c r="C157" s="8" t="n">
        <v>0.0037</v>
      </c>
      <c r="D157" s="8" t="n">
        <v>0.0034</v>
      </c>
      <c r="E157" s="8" t="n">
        <v>0.006885</v>
      </c>
      <c r="F157" s="8" t="n">
        <v>0.0105</v>
      </c>
      <c r="G157" s="8" t="n">
        <v>0.0138722816841164</v>
      </c>
      <c r="H157" s="8" t="n">
        <v>0.0109806192034263</v>
      </c>
      <c r="I157" s="8" t="n">
        <v>0.016967118207144</v>
      </c>
      <c r="J157" s="8" t="n">
        <v>0.0105415430267062</v>
      </c>
      <c r="K157" s="8" t="n">
        <v>0.0280917166643413</v>
      </c>
      <c r="L157" s="8" t="n">
        <v>0.0103813894603577</v>
      </c>
      <c r="M157" s="8" t="n">
        <v>0.0340625458816621</v>
      </c>
      <c r="N157" s="8" t="n">
        <v>0.0217094581974397</v>
      </c>
      <c r="O157" s="8" t="n">
        <v>0.0139126994593168</v>
      </c>
      <c r="P157" s="8" t="n">
        <v>0.0388043478260869</v>
      </c>
      <c r="Q157" s="8" t="n">
        <v>0.0149278851430956</v>
      </c>
      <c r="R157" s="8" t="n">
        <v>0.0139469076928396</v>
      </c>
      <c r="S157" s="8" t="n">
        <v>-0.0273843248347497</v>
      </c>
      <c r="T157" s="8" t="n">
        <v>-0.0230077762716701</v>
      </c>
      <c r="U157" s="8" t="n">
        <v>-0.0175438596491229</v>
      </c>
      <c r="V157" s="8" t="n">
        <v>0.0444</v>
      </c>
      <c r="W157" s="8" t="n">
        <v>0.0368420436863104</v>
      </c>
    </row>
    <row r="158" customFormat="false" ht="15" hidden="false" customHeight="false" outlineLevel="0" collapsed="false">
      <c r="B158" s="7" t="n">
        <v>39173</v>
      </c>
      <c r="C158" s="8" t="n">
        <v>0.0025</v>
      </c>
      <c r="D158" s="8" t="n">
        <v>0.0004</v>
      </c>
      <c r="E158" s="8" t="n">
        <v>0.006278</v>
      </c>
      <c r="F158" s="8" t="n">
        <v>0.0094</v>
      </c>
      <c r="G158" s="8" t="n">
        <v>0.0178373955676581</v>
      </c>
      <c r="H158" s="8" t="n">
        <v>0.0108472412980853</v>
      </c>
      <c r="I158" s="8" t="n">
        <v>0.0261932095566961</v>
      </c>
      <c r="J158" s="8" t="n">
        <v>0.00944788248507922</v>
      </c>
      <c r="K158" s="8" t="n">
        <v>0.0523184799819045</v>
      </c>
      <c r="L158" s="8" t="n">
        <v>0.00909219058359168</v>
      </c>
      <c r="M158" s="8" t="n">
        <v>0.0662397154322694</v>
      </c>
      <c r="N158" s="8" t="n">
        <v>0.0432908651141861</v>
      </c>
      <c r="O158" s="8" t="n">
        <v>0.0236139111082208</v>
      </c>
      <c r="P158" s="8" t="n">
        <v>0.0840941194935649</v>
      </c>
      <c r="Q158" s="8" t="n">
        <v>0.0217019834603487</v>
      </c>
      <c r="R158" s="8" t="n">
        <v>0.0193713007803094</v>
      </c>
      <c r="S158" s="8" t="n">
        <v>-0.00537109375000011</v>
      </c>
      <c r="T158" s="8" t="n">
        <v>0.0137281390339186</v>
      </c>
      <c r="U158" s="8" t="n">
        <v>0.023076923076923</v>
      </c>
      <c r="V158" s="8" t="n">
        <v>0.0816</v>
      </c>
      <c r="W158" s="8" t="n">
        <v>0.0740335356909119</v>
      </c>
    </row>
    <row r="159" customFormat="false" ht="15" hidden="false" customHeight="false" outlineLevel="0" collapsed="false">
      <c r="B159" s="7" t="n">
        <v>39203</v>
      </c>
      <c r="C159" s="8" t="n">
        <v>0.0028</v>
      </c>
      <c r="D159" s="8" t="n">
        <v>0.0004</v>
      </c>
      <c r="E159" s="8" t="n">
        <v>0.006697</v>
      </c>
      <c r="F159" s="8" t="n">
        <v>0.0102</v>
      </c>
      <c r="G159" s="8" t="n">
        <v>0.0144663587292715</v>
      </c>
      <c r="H159" s="8" t="n">
        <v>0.0109210833389111</v>
      </c>
      <c r="I159" s="8" t="n">
        <v>0.0182143303148836</v>
      </c>
      <c r="J159" s="8" t="n">
        <v>0.0102975826860983</v>
      </c>
      <c r="K159" s="8" t="n">
        <v>0.0526836188551898</v>
      </c>
      <c r="L159" s="8" t="n">
        <v>0.0143807284269673</v>
      </c>
      <c r="M159" s="8" t="n">
        <v>0.0632319650128608</v>
      </c>
      <c r="N159" s="8" t="n">
        <v>0.0259669364676069</v>
      </c>
      <c r="O159" s="8" t="n">
        <v>0.0143582213876792</v>
      </c>
      <c r="P159" s="8" t="n">
        <v>0.0453517201440541</v>
      </c>
      <c r="Q159" s="8" t="n">
        <v>0.0176984905473971</v>
      </c>
      <c r="R159" s="8" t="n">
        <v>0.0150866948694792</v>
      </c>
      <c r="S159" s="8" t="n">
        <v>-0.0489130434782609</v>
      </c>
      <c r="T159" s="8" t="n">
        <v>-0.0651179542589592</v>
      </c>
      <c r="U159" s="8" t="n">
        <v>-0.0434782608695652</v>
      </c>
      <c r="V159" s="8" t="n">
        <v>0.0667</v>
      </c>
      <c r="W159" s="8" t="n">
        <v>0.0953636678818695</v>
      </c>
    </row>
    <row r="160" customFormat="false" ht="15" hidden="false" customHeight="false" outlineLevel="0" collapsed="false">
      <c r="B160" s="7" t="n">
        <v>39234</v>
      </c>
      <c r="C160" s="8" t="n">
        <v>0.0028</v>
      </c>
      <c r="D160" s="8" t="n">
        <v>0.0026</v>
      </c>
      <c r="E160" s="8" t="n">
        <v>0.005959</v>
      </c>
      <c r="F160" s="8" t="n">
        <v>0.009</v>
      </c>
      <c r="G160" s="8" t="n">
        <v>0.00548178413346956</v>
      </c>
      <c r="H160" s="8" t="n">
        <v>0.00950602700077607</v>
      </c>
      <c r="I160" s="8" t="n">
        <v>0.00192938689778366</v>
      </c>
      <c r="J160" s="8" t="n">
        <v>0.00906970717802524</v>
      </c>
      <c r="K160" s="8" t="n">
        <v>0.0115843781053893</v>
      </c>
      <c r="L160" s="8" t="n">
        <v>0.0113231221214023</v>
      </c>
      <c r="M160" s="8" t="n">
        <v>0.0116609427631622</v>
      </c>
      <c r="N160" s="8" t="n">
        <v>0.00470328573117707</v>
      </c>
      <c r="O160" s="8" t="n">
        <v>0.0114617766797731</v>
      </c>
      <c r="P160" s="8" t="n">
        <v>-0.00386637351476438</v>
      </c>
      <c r="Q160" s="8" t="n">
        <v>0.00701730055819438</v>
      </c>
      <c r="R160" s="8" t="n">
        <v>0.00667746148203174</v>
      </c>
      <c r="S160" s="8" t="n">
        <v>0.0120671563483736</v>
      </c>
      <c r="T160" s="8" t="n">
        <v>0.00446892938321075</v>
      </c>
      <c r="U160" s="8" t="n">
        <v>-0.0296803652968036</v>
      </c>
      <c r="V160" s="8" t="n">
        <v>0.0356</v>
      </c>
      <c r="W160" s="8" t="n">
        <v>0.0276424323805871</v>
      </c>
    </row>
    <row r="161" customFormat="false" ht="15" hidden="false" customHeight="false" outlineLevel="0" collapsed="false">
      <c r="B161" s="7" t="n">
        <v>39264</v>
      </c>
      <c r="C161" s="8" t="n">
        <v>0.0024</v>
      </c>
      <c r="D161" s="8" t="n">
        <v>0.0028</v>
      </c>
      <c r="E161" s="8" t="n">
        <v>0.006476</v>
      </c>
      <c r="F161" s="8" t="n">
        <v>0.0097</v>
      </c>
      <c r="G161" s="8" t="n">
        <v>0.00456531041340225</v>
      </c>
      <c r="H161" s="8" t="n">
        <v>0.00889614055315469</v>
      </c>
      <c r="I161" s="8" t="n">
        <v>-5.80218771210061E-005</v>
      </c>
      <c r="J161" s="8" t="n">
        <v>0.00974433601552249</v>
      </c>
      <c r="K161" s="8" t="n">
        <v>0.00275191086231019</v>
      </c>
      <c r="L161" s="8" t="n">
        <v>0.0111963445448082</v>
      </c>
      <c r="M161" s="8" t="n">
        <v>0.000527783569641338</v>
      </c>
      <c r="N161" s="8" t="n">
        <v>-0.00953252696959783</v>
      </c>
      <c r="O161" s="8" t="n">
        <v>0.00227050680464003</v>
      </c>
      <c r="P161" s="8" t="n">
        <v>-0.0230913167148461</v>
      </c>
      <c r="Q161" s="8" t="n">
        <v>0.00344288596473108</v>
      </c>
      <c r="R161" s="8" t="n">
        <v>0.00349444889477302</v>
      </c>
      <c r="S161" s="8" t="n">
        <v>-0.01773604590506</v>
      </c>
      <c r="T161" s="8" t="n">
        <v>-0.0144977562996202</v>
      </c>
      <c r="U161" s="8" t="n">
        <v>-0.0235849056603774</v>
      </c>
      <c r="V161" s="8" t="n">
        <v>0.0115</v>
      </c>
      <c r="W161" s="8" t="n">
        <v>0.00597338112038215</v>
      </c>
    </row>
    <row r="162" customFormat="false" ht="15" hidden="false" customHeight="false" outlineLevel="0" collapsed="false">
      <c r="B162" s="7" t="n">
        <v>39295</v>
      </c>
      <c r="C162" s="8" t="n">
        <v>0.0047</v>
      </c>
      <c r="D162" s="8" t="n">
        <v>0.0098</v>
      </c>
      <c r="E162" s="8" t="n">
        <v>0.006473</v>
      </c>
      <c r="F162" s="8" t="n">
        <v>0.0099</v>
      </c>
      <c r="G162" s="8" t="n">
        <v>0.000573050097449235</v>
      </c>
      <c r="H162" s="8" t="n">
        <v>0.00866429244260236</v>
      </c>
      <c r="I162" s="8" t="n">
        <v>-0.00776304428438124</v>
      </c>
      <c r="J162" s="8" t="n">
        <v>0.00989756269869302</v>
      </c>
      <c r="K162" s="8" t="n">
        <v>-0.0115008085457582</v>
      </c>
      <c r="L162" s="8" t="n">
        <v>0.0154564361917016</v>
      </c>
      <c r="M162" s="8" t="n">
        <v>-0.0185538543695011</v>
      </c>
      <c r="N162" s="8" t="n">
        <v>-0.00573627650304975</v>
      </c>
      <c r="O162" s="8" t="n">
        <v>0.0058487561096161</v>
      </c>
      <c r="P162" s="8" t="n">
        <v>-0.01725640888794</v>
      </c>
      <c r="Q162" s="8" t="n">
        <v>0.00196943600019228</v>
      </c>
      <c r="R162" s="8" t="n">
        <v>0.00297872965814161</v>
      </c>
      <c r="S162" s="8" t="n">
        <v>0.0380549682875264</v>
      </c>
      <c r="T162" s="8" t="n">
        <v>0.0411364078614516</v>
      </c>
      <c r="U162" s="8" t="n">
        <v>0.044334975369458</v>
      </c>
      <c r="V162" s="8" t="n">
        <v>-0.0124</v>
      </c>
      <c r="W162" s="8" t="n">
        <v>-0.0288823736802062</v>
      </c>
    </row>
    <row r="163" customFormat="false" ht="15" hidden="false" customHeight="false" outlineLevel="0" collapsed="false">
      <c r="B163" s="7" t="n">
        <v>39326</v>
      </c>
      <c r="C163" s="8" t="n">
        <v>0.0018</v>
      </c>
      <c r="D163" s="8" t="n">
        <v>0.0129</v>
      </c>
      <c r="E163" s="8" t="n">
        <v>0.005354</v>
      </c>
      <c r="F163" s="8" t="n">
        <v>0.008</v>
      </c>
      <c r="G163" s="8" t="n">
        <v>0.013978089559004</v>
      </c>
      <c r="H163" s="8" t="n">
        <v>0.00872752639092944</v>
      </c>
      <c r="I163" s="8" t="n">
        <v>0.0192355656373211</v>
      </c>
      <c r="J163" s="8" t="n">
        <v>0.00810067785464952</v>
      </c>
      <c r="K163" s="8" t="n">
        <v>0.0250408976438883</v>
      </c>
      <c r="L163" s="8" t="n">
        <v>0.0213140600595292</v>
      </c>
      <c r="M163" s="8" t="n">
        <v>0.0260311604204269</v>
      </c>
      <c r="N163" s="8" t="n">
        <v>0.0247239797374903</v>
      </c>
      <c r="O163" s="8" t="n">
        <v>0.0134994949632825</v>
      </c>
      <c r="P163" s="8" t="n">
        <v>0.040591830946821</v>
      </c>
      <c r="Q163" s="8" t="n">
        <v>0.0148136480063554</v>
      </c>
      <c r="R163" s="8" t="n">
        <v>0.0140583460988279</v>
      </c>
      <c r="S163" s="8" t="n">
        <v>-0.0618925831202046</v>
      </c>
      <c r="T163" s="8" t="n">
        <v>-0.0192508971291866</v>
      </c>
      <c r="U163" s="8" t="n">
        <v>0.0488676996424313</v>
      </c>
      <c r="V163" s="8" t="n">
        <v>0.1123</v>
      </c>
      <c r="W163" s="8" t="n">
        <v>0.0413398427423592</v>
      </c>
    </row>
    <row r="164" customFormat="false" ht="15" hidden="false" customHeight="false" outlineLevel="0" collapsed="false">
      <c r="B164" s="7" t="n">
        <v>39356</v>
      </c>
      <c r="C164" s="8" t="n">
        <v>0.003</v>
      </c>
      <c r="D164" s="8" t="n">
        <v>0.0105</v>
      </c>
      <c r="E164" s="8" t="n">
        <v>0.006148</v>
      </c>
      <c r="F164" s="8" t="n">
        <v>0.0092</v>
      </c>
      <c r="G164" s="8" t="n">
        <v>0.00580231065468562</v>
      </c>
      <c r="H164" s="8" t="n">
        <v>0.00830294445645574</v>
      </c>
      <c r="I164" s="8" t="n">
        <v>0.00331363416656383</v>
      </c>
      <c r="J164" s="8" t="n">
        <v>0.00945117931565709</v>
      </c>
      <c r="K164" s="8" t="n">
        <v>0.0126880695062515</v>
      </c>
      <c r="L164" s="8" t="n">
        <v>0.0158557258791705</v>
      </c>
      <c r="M164" s="8" t="n">
        <v>0.0118737348587246</v>
      </c>
      <c r="N164" s="8" t="n">
        <v>-0.00245550609989176</v>
      </c>
      <c r="O164" s="8" t="n">
        <v>0.00108416048268722</v>
      </c>
      <c r="P164" s="8" t="n">
        <v>-0.00710930704552049</v>
      </c>
      <c r="Q164" s="8" t="n">
        <v>0.00586460786761789</v>
      </c>
      <c r="R164" s="8" t="n">
        <v>0.00504860319821687</v>
      </c>
      <c r="S164" s="8" t="n">
        <v>-0.0403314917127071</v>
      </c>
      <c r="T164" s="8" t="n">
        <v>-0.0392194229523193</v>
      </c>
      <c r="U164" s="8" t="n">
        <v>0.0919540229885059</v>
      </c>
      <c r="V164" s="8" t="n">
        <v>0.0808</v>
      </c>
      <c r="W164" s="8" t="n">
        <v>0.0437630738742707</v>
      </c>
    </row>
    <row r="165" customFormat="false" ht="15" hidden="false" customHeight="false" outlineLevel="0" collapsed="false">
      <c r="B165" s="7" t="n">
        <v>39387</v>
      </c>
      <c r="C165" s="8" t="n">
        <v>0.0038</v>
      </c>
      <c r="D165" s="8" t="n">
        <v>0.0069</v>
      </c>
      <c r="E165" s="8" t="n">
        <v>0.005593</v>
      </c>
      <c r="F165" s="8" t="n">
        <v>0.0084</v>
      </c>
      <c r="G165" s="8" t="n">
        <v>0.00140842532643037</v>
      </c>
      <c r="H165" s="8" t="n">
        <v>0.00817756291474558</v>
      </c>
      <c r="I165" s="8" t="n">
        <v>-0.005174736319705</v>
      </c>
      <c r="J165" s="8" t="n">
        <v>0.00842092238315551</v>
      </c>
      <c r="K165" s="8" t="n">
        <v>0.0038319688211137</v>
      </c>
      <c r="L165" s="8" t="n">
        <v>0.0113049714890323</v>
      </c>
      <c r="M165" s="8" t="n">
        <v>0.00193656008129706</v>
      </c>
      <c r="N165" s="8" t="n">
        <v>-0.0048386677751221</v>
      </c>
      <c r="O165" s="8" t="n">
        <v>0.00727820641316268</v>
      </c>
      <c r="P165" s="8" t="n">
        <v>-0.0206629911694622</v>
      </c>
      <c r="Q165" s="8" t="n">
        <v>0.00278437529353348</v>
      </c>
      <c r="R165" s="8" t="n">
        <v>0.00179270765391903</v>
      </c>
      <c r="S165" s="8" t="n">
        <v>0.0263157894736843</v>
      </c>
      <c r="T165" s="8" t="n">
        <v>0.0395112662646779</v>
      </c>
      <c r="U165" s="8" t="n">
        <v>0.0589473684210526</v>
      </c>
      <c r="V165" s="8" t="n">
        <v>-0.0294</v>
      </c>
      <c r="W165" s="8" t="n">
        <v>-0.0610463583144349</v>
      </c>
    </row>
    <row r="166" customFormat="false" ht="15" hidden="false" customHeight="false" outlineLevel="0" collapsed="false">
      <c r="B166" s="9" t="n">
        <v>39417</v>
      </c>
      <c r="C166" s="10" t="n">
        <v>0.0074</v>
      </c>
      <c r="D166" s="10" t="n">
        <v>0.0176</v>
      </c>
      <c r="E166" s="10" t="n">
        <v>0.005643</v>
      </c>
      <c r="F166" s="10" t="n">
        <v>0.0084</v>
      </c>
      <c r="G166" s="10" t="n">
        <v>0.00287586403370654</v>
      </c>
      <c r="H166" s="10" t="n">
        <v>0.00829692312808783</v>
      </c>
      <c r="I166" s="10" t="n">
        <v>8.04867270942644E-005</v>
      </c>
      <c r="J166" s="10" t="n">
        <v>0.00852783988656825</v>
      </c>
      <c r="K166" s="10" t="n">
        <v>0.017920656634747</v>
      </c>
      <c r="L166" s="10" t="n">
        <v>0.0260646701541269</v>
      </c>
      <c r="M166" s="10" t="n">
        <v>0.0158707883086893</v>
      </c>
      <c r="N166" s="10" t="n">
        <v>0.00714644668228659</v>
      </c>
      <c r="O166" s="10" t="n">
        <v>0.00600353935022868</v>
      </c>
      <c r="P166" s="10" t="n">
        <v>0.00868289541166245</v>
      </c>
      <c r="Q166" s="10" t="n">
        <v>0.00675761569907873</v>
      </c>
      <c r="R166" s="10" t="n">
        <v>0.00666733135911657</v>
      </c>
      <c r="S166" s="10" t="n">
        <v>-0.00947603121516172</v>
      </c>
      <c r="T166" s="10" t="n">
        <v>-0.00450312929323771</v>
      </c>
      <c r="U166" s="10" t="n">
        <v>-0.00411522633744865</v>
      </c>
      <c r="V166" s="10" t="n">
        <v>0.008</v>
      </c>
      <c r="W166" s="10" t="n">
        <v>-0.0132839048501699</v>
      </c>
    </row>
    <row r="167" customFormat="false" ht="15" hidden="false" customHeight="false" outlineLevel="0" collapsed="false">
      <c r="B167" s="7" t="n">
        <v>39448</v>
      </c>
      <c r="C167" s="8" t="n">
        <v>0.0054</v>
      </c>
      <c r="D167" s="8" t="n">
        <v>0.0109</v>
      </c>
      <c r="E167" s="8" t="n">
        <v>0.006015</v>
      </c>
      <c r="F167" s="8" t="n">
        <v>0.0092</v>
      </c>
      <c r="G167" s="8" t="n">
        <v>0.0109531612563691</v>
      </c>
      <c r="H167" s="8" t="n">
        <v>0.00982851921342842</v>
      </c>
      <c r="I167" s="8" t="n">
        <v>0.0130016904496952</v>
      </c>
      <c r="J167" s="8" t="n">
        <v>0.00953719913212159</v>
      </c>
      <c r="K167" s="8" t="n">
        <v>0.0138294264083809</v>
      </c>
      <c r="L167" s="8" t="n">
        <v>0.0162735155036373</v>
      </c>
      <c r="M167" s="8" t="n">
        <v>0.013192761249325</v>
      </c>
      <c r="N167" s="8" t="n">
        <v>0.0137961870941821</v>
      </c>
      <c r="O167" s="8" t="n">
        <v>0.0136480709487268</v>
      </c>
      <c r="P167" s="8" t="n">
        <v>0.014005983138428</v>
      </c>
      <c r="Q167" s="8" t="n">
        <v>0.0112845664613115</v>
      </c>
      <c r="R167" s="8" t="n">
        <v>0.0115446380698592</v>
      </c>
      <c r="S167" s="8" t="n">
        <v>-0.00564652738565785</v>
      </c>
      <c r="T167" s="8" t="n">
        <v>0.00249175803112789</v>
      </c>
      <c r="U167" s="8" t="n">
        <v>0.050709939148073</v>
      </c>
      <c r="V167" s="8" t="n">
        <v>-0.0804</v>
      </c>
      <c r="W167" s="8" t="n">
        <v>-0.111392573195955</v>
      </c>
    </row>
    <row r="168" customFormat="false" ht="15" hidden="false" customHeight="false" outlineLevel="0" collapsed="false">
      <c r="B168" s="7" t="n">
        <v>39479</v>
      </c>
      <c r="C168" s="8" t="n">
        <v>0.0049</v>
      </c>
      <c r="D168" s="8" t="n">
        <v>0.0053</v>
      </c>
      <c r="E168" s="8" t="n">
        <v>0.005244</v>
      </c>
      <c r="F168" s="8" t="n">
        <v>0.0079</v>
      </c>
      <c r="G168" s="8" t="n">
        <v>0.0130765158080612</v>
      </c>
      <c r="H168" s="8" t="n">
        <v>0.00885845976763333</v>
      </c>
      <c r="I168" s="8" t="n">
        <v>0.0178975035865401</v>
      </c>
      <c r="J168" s="8" t="n">
        <v>0.00816159830742258</v>
      </c>
      <c r="K168" s="8" t="n">
        <v>0.0108255166580398</v>
      </c>
      <c r="L168" s="8" t="n">
        <v>0.00845762768930336</v>
      </c>
      <c r="M168" s="8" t="n">
        <v>0.0114220197700723</v>
      </c>
      <c r="N168" s="8" t="n">
        <v>0.0216495043049723</v>
      </c>
      <c r="O168" s="8" t="n">
        <v>0.0145579567779961</v>
      </c>
      <c r="P168" s="8" t="n">
        <v>0.0303304161249134</v>
      </c>
      <c r="Q168" s="8" t="n">
        <v>0.0130447068719646</v>
      </c>
      <c r="R168" s="8" t="n">
        <v>0.0132663985605037</v>
      </c>
      <c r="S168" s="8" t="n">
        <v>-0.0315005727376861</v>
      </c>
      <c r="T168" s="8" t="n">
        <v>-0.0222553630836296</v>
      </c>
      <c r="U168" s="8" t="n">
        <v>0.0292397660818713</v>
      </c>
      <c r="V168" s="8" t="n">
        <v>0.0905</v>
      </c>
      <c r="W168" s="8" t="n">
        <v>0.0769904229081475</v>
      </c>
    </row>
    <row r="169" customFormat="false" ht="15" hidden="false" customHeight="false" outlineLevel="0" collapsed="false">
      <c r="B169" s="7" t="n">
        <v>39508</v>
      </c>
      <c r="C169" s="8" t="n">
        <v>0.0048</v>
      </c>
      <c r="D169" s="8" t="n">
        <v>0.0074</v>
      </c>
      <c r="E169" s="8" t="n">
        <v>0.005411</v>
      </c>
      <c r="F169" s="8" t="n">
        <v>0.0084</v>
      </c>
      <c r="G169" s="8" t="n">
        <v>-0.000414588856318732</v>
      </c>
      <c r="H169" s="8" t="n">
        <v>0.00719611342707349</v>
      </c>
      <c r="I169" s="8" t="n">
        <v>-0.00760340372768331</v>
      </c>
      <c r="J169" s="8" t="n">
        <v>0.00853383982945588</v>
      </c>
      <c r="K169" s="8" t="n">
        <v>0.00880496075235593</v>
      </c>
      <c r="L169" s="8" t="n">
        <v>0.00998257223175592</v>
      </c>
      <c r="M169" s="8" t="n">
        <v>0.00851113371487378</v>
      </c>
      <c r="N169" s="8" t="n">
        <v>-0.0199894890949359</v>
      </c>
      <c r="O169" s="8" t="n">
        <v>-0.00755213880443839</v>
      </c>
      <c r="P169" s="8" t="n">
        <v>-0.0344343653268294</v>
      </c>
      <c r="Q169" s="8" t="n">
        <v>-0.000901695706890471</v>
      </c>
      <c r="R169" s="8" t="n">
        <v>-0.00162317293675573</v>
      </c>
      <c r="S169" s="8" t="n">
        <v>0.0484449760765551</v>
      </c>
      <c r="T169" s="8" t="n">
        <v>0.0796667839962455</v>
      </c>
      <c r="U169" s="8" t="n">
        <v>-0.024621212121212</v>
      </c>
      <c r="V169" s="8" t="n">
        <v>-0.0553</v>
      </c>
      <c r="W169" s="8" t="n">
        <v>-0.10439963518122</v>
      </c>
    </row>
    <row r="170" customFormat="false" ht="15" hidden="false" customHeight="false" outlineLevel="0" collapsed="false">
      <c r="B170" s="7" t="n">
        <v>39539</v>
      </c>
      <c r="C170" s="8" t="n">
        <v>0.0055</v>
      </c>
      <c r="D170" s="8" t="n">
        <v>0.0069</v>
      </c>
      <c r="E170" s="8" t="n">
        <v>0.00596</v>
      </c>
      <c r="F170" s="8" t="n">
        <v>0.009</v>
      </c>
      <c r="G170" s="8" t="n">
        <v>0.00524876886139403</v>
      </c>
      <c r="H170" s="8" t="n">
        <v>0.00738344628062948</v>
      </c>
      <c r="I170" s="8" t="n">
        <v>-0.00272263000059436</v>
      </c>
      <c r="J170" s="8" t="n">
        <v>0.00900817847782864</v>
      </c>
      <c r="K170" s="8" t="n">
        <v>0.0133521513862838</v>
      </c>
      <c r="L170" s="8" t="n">
        <v>0.0116491246628234</v>
      </c>
      <c r="M170" s="8" t="n">
        <v>0.0135126103519718</v>
      </c>
      <c r="N170" s="8" t="n">
        <v>0.0257151794891437</v>
      </c>
      <c r="O170" s="8" t="n">
        <v>0.0178793259318517</v>
      </c>
      <c r="P170" s="8" t="n">
        <v>0.0347715498042525</v>
      </c>
      <c r="Q170" s="8" t="n">
        <v>0.011823523682758</v>
      </c>
      <c r="R170" s="8" t="n">
        <v>0.00712766197820725</v>
      </c>
      <c r="S170" s="8" t="n">
        <v>-0.0464183381088826</v>
      </c>
      <c r="T170" s="8" t="n">
        <v>-0.0453886836195031</v>
      </c>
      <c r="U170" s="8" t="n">
        <v>-0.07</v>
      </c>
      <c r="V170" s="8" t="n">
        <v>0.0768</v>
      </c>
      <c r="W170" s="8" t="n">
        <v>0.106917125114843</v>
      </c>
    </row>
    <row r="171" customFormat="false" ht="15" hidden="false" customHeight="false" outlineLevel="0" collapsed="false">
      <c r="B171" s="7" t="n">
        <v>39569</v>
      </c>
      <c r="C171" s="8" t="n">
        <v>0.0079</v>
      </c>
      <c r="D171" s="8" t="n">
        <v>0.0161</v>
      </c>
      <c r="E171" s="8" t="n">
        <v>0.00574</v>
      </c>
      <c r="F171" s="8" t="n">
        <v>0.0087</v>
      </c>
      <c r="G171" s="8" t="n">
        <v>0.0066683519146451</v>
      </c>
      <c r="H171" s="8" t="n">
        <v>0.00847052251304925</v>
      </c>
      <c r="I171" s="8" t="n">
        <v>0.00988278077781901</v>
      </c>
      <c r="J171" s="8" t="n">
        <v>0.00875807609475965</v>
      </c>
      <c r="K171" s="8" t="n">
        <v>0.0212823144211505</v>
      </c>
      <c r="L171" s="8" t="n">
        <v>0.0211151629220092</v>
      </c>
      <c r="M171" s="8" t="n">
        <v>0.021293559777233</v>
      </c>
      <c r="N171" s="8" t="n">
        <v>0.0123236258845936</v>
      </c>
      <c r="O171" s="8" t="n">
        <v>0.00522677026491669</v>
      </c>
      <c r="P171" s="8" t="n">
        <v>0.021346730025317</v>
      </c>
      <c r="Q171" s="8" t="n">
        <v>0.00964475474216497</v>
      </c>
      <c r="R171" s="8" t="n">
        <v>0.0123981277493337</v>
      </c>
      <c r="S171" s="8" t="n">
        <v>-0.0115361262902247</v>
      </c>
      <c r="T171" s="8" t="n">
        <v>-0.0380601829013774</v>
      </c>
      <c r="U171" s="8" t="n">
        <v>0.0286975717439295</v>
      </c>
      <c r="V171" s="8" t="n">
        <v>0.0988</v>
      </c>
      <c r="W171" s="8" t="n">
        <v>0.10313</v>
      </c>
    </row>
    <row r="172" customFormat="false" ht="15" hidden="false" customHeight="false" outlineLevel="0" collapsed="false">
      <c r="B172" s="7" t="n">
        <v>39600</v>
      </c>
      <c r="C172" s="8" t="n">
        <v>0.0074</v>
      </c>
      <c r="D172" s="8" t="n">
        <v>0.0198</v>
      </c>
      <c r="E172" s="8" t="n">
        <v>0.006152</v>
      </c>
      <c r="F172" s="8" t="n">
        <v>0.0095</v>
      </c>
      <c r="G172" s="8" t="n">
        <v>-0.00197137892616128</v>
      </c>
      <c r="H172" s="8" t="n">
        <v>0.0092552826745953</v>
      </c>
      <c r="I172" s="8" t="n">
        <v>-0.00809143058262984</v>
      </c>
      <c r="J172" s="8" t="n">
        <v>0.0095166006780012</v>
      </c>
      <c r="K172" s="8" t="n">
        <v>0.0246488982462856</v>
      </c>
      <c r="L172" s="8" t="n">
        <v>0.0263361685514787</v>
      </c>
      <c r="M172" s="8" t="n">
        <v>0.0245417138697956</v>
      </c>
      <c r="N172" s="8" t="n">
        <v>0.00177070588452288</v>
      </c>
      <c r="O172" s="8" t="n">
        <v>0.00805364861428926</v>
      </c>
      <c r="P172" s="8" t="n">
        <v>-0.00640492430544004</v>
      </c>
      <c r="Q172" s="8" t="n">
        <v>0.00467144191840552</v>
      </c>
      <c r="R172" s="8" t="n">
        <v>0.00461730508429348</v>
      </c>
      <c r="S172" s="8" t="n">
        <v>-0.0220453153704838</v>
      </c>
      <c r="T172" s="8" t="n">
        <v>-0.0113214990138067</v>
      </c>
      <c r="U172" s="8" t="n">
        <v>0.00858369098712442</v>
      </c>
      <c r="V172" s="8" t="n">
        <v>-0.1044</v>
      </c>
      <c r="W172" s="8" t="n">
        <v>-0.0949570766818055</v>
      </c>
    </row>
    <row r="173" customFormat="false" ht="15" hidden="false" customHeight="false" outlineLevel="0" collapsed="false">
      <c r="B173" s="7" t="n">
        <v>39630</v>
      </c>
      <c r="C173" s="8" t="n">
        <v>0.0053</v>
      </c>
      <c r="D173" s="8" t="n">
        <v>0.0176</v>
      </c>
      <c r="E173" s="8" t="n">
        <v>0.006924</v>
      </c>
      <c r="F173" s="8" t="n">
        <v>0.0106</v>
      </c>
      <c r="G173" s="8" t="n">
        <v>0.0209847444147206</v>
      </c>
      <c r="H173" s="8" t="n">
        <v>0.0106584306476396</v>
      </c>
      <c r="I173" s="8" t="n">
        <v>0.0271069755702249</v>
      </c>
      <c r="J173" s="8" t="n">
        <v>0.0106701357959023</v>
      </c>
      <c r="K173" s="8" t="n">
        <v>0.0247038976352674</v>
      </c>
      <c r="L173" s="8" t="n">
        <v>0.0248247736399689</v>
      </c>
      <c r="M173" s="8" t="n">
        <v>0.0246929141076175</v>
      </c>
      <c r="N173" s="8" t="n">
        <v>0.008647620216651</v>
      </c>
      <c r="O173" s="8" t="n">
        <v>0.0107638078783256</v>
      </c>
      <c r="P173" s="8" t="n">
        <v>0.00574856983396121</v>
      </c>
      <c r="Q173" s="8" t="n">
        <v>0.0142464921492464</v>
      </c>
      <c r="R173" s="8" t="n">
        <v>0.01303894851917</v>
      </c>
      <c r="S173" s="8" t="n">
        <v>-0.0267912772585669</v>
      </c>
      <c r="T173" s="8" t="n">
        <v>-0.0249</v>
      </c>
      <c r="U173" s="8" t="n">
        <v>-0.0612244897959183</v>
      </c>
      <c r="V173" s="8" t="n">
        <v>-0.0848</v>
      </c>
      <c r="W173" s="8" t="n">
        <v>-0.0270438109737775</v>
      </c>
    </row>
    <row r="174" customFormat="false" ht="15" hidden="false" customHeight="false" outlineLevel="0" collapsed="false">
      <c r="B174" s="7" t="n">
        <v>39661</v>
      </c>
      <c r="C174" s="8" t="n">
        <v>0.0028</v>
      </c>
      <c r="D174" s="8" t="n">
        <v>-0.0032</v>
      </c>
      <c r="E174" s="8" t="n">
        <v>0.006582</v>
      </c>
      <c r="F174" s="8" t="n">
        <v>0.0101</v>
      </c>
      <c r="G174" s="8" t="n">
        <v>0.0134945656330463</v>
      </c>
      <c r="H174" s="8" t="n">
        <v>0.0103252265720206</v>
      </c>
      <c r="I174" s="8" t="n">
        <v>0.0141301482042757</v>
      </c>
      <c r="J174" s="8" t="n">
        <v>0.0101263093818957</v>
      </c>
      <c r="K174" s="8" t="n">
        <v>-0.00812915501221934</v>
      </c>
      <c r="L174" s="8" t="n">
        <v>-0.000760595089598137</v>
      </c>
      <c r="M174" s="8" t="n">
        <v>-0.00861596609525084</v>
      </c>
      <c r="N174" s="8" t="n">
        <v>0.00559192912427586</v>
      </c>
      <c r="O174" s="8" t="n">
        <v>0.0100939523625336</v>
      </c>
      <c r="P174" s="8" t="n">
        <v>-0.000205321716933438</v>
      </c>
      <c r="Q174" s="8" t="n">
        <v>0.00892556416301771</v>
      </c>
      <c r="R174" s="8" t="n">
        <v>0.00964116476214638</v>
      </c>
      <c r="S174" s="8" t="n">
        <v>0.0460652591170825</v>
      </c>
      <c r="T174" s="8" t="n">
        <v>-0.0186</v>
      </c>
      <c r="U174" s="8" t="n">
        <v>-0.053763440860215</v>
      </c>
      <c r="V174" s="8" t="n">
        <v>-0.0643</v>
      </c>
      <c r="W174" s="8" t="n">
        <v>-0.104881714673969</v>
      </c>
    </row>
    <row r="175" customFormat="false" ht="15" hidden="false" customHeight="false" outlineLevel="0" collapsed="false">
      <c r="B175" s="7" t="n">
        <v>39692</v>
      </c>
      <c r="C175" s="8" t="n">
        <v>0.0026</v>
      </c>
      <c r="D175" s="8" t="n">
        <v>0.0011</v>
      </c>
      <c r="E175" s="8" t="n">
        <v>0.00698</v>
      </c>
      <c r="F175" s="8" t="n">
        <v>0.011</v>
      </c>
      <c r="G175" s="8" t="n">
        <v>0.00888777093028126</v>
      </c>
      <c r="H175" s="8" t="n">
        <v>0.0116538920047236</v>
      </c>
      <c r="I175" s="8" t="n">
        <v>0.00149465779301328</v>
      </c>
      <c r="J175" s="8" t="n">
        <v>0.0104139857506043</v>
      </c>
      <c r="K175" s="8" t="n">
        <v>-0.00206186751208981</v>
      </c>
      <c r="L175" s="8" t="n">
        <v>0.00565704542686629</v>
      </c>
      <c r="M175" s="8" t="n">
        <v>-0.00256044396067978</v>
      </c>
      <c r="N175" s="8" t="n">
        <v>-0.016664347131542</v>
      </c>
      <c r="O175" s="8" t="n">
        <v>-0.00264341123573297</v>
      </c>
      <c r="P175" s="8" t="n">
        <v>-0.0346731939079082</v>
      </c>
      <c r="Q175" s="8" t="n">
        <v>0.00284995394326071</v>
      </c>
      <c r="R175" s="8" t="n">
        <v>0.000835636279350016</v>
      </c>
      <c r="S175" s="8" t="n">
        <v>0.15674362089915</v>
      </c>
      <c r="T175" s="8" t="n">
        <v>0.1228</v>
      </c>
      <c r="U175" s="8" t="n">
        <v>0.197777777777778</v>
      </c>
      <c r="V175" s="8" t="n">
        <v>-0.1103</v>
      </c>
      <c r="W175" s="8" t="n">
        <v>-0.232340425531915</v>
      </c>
    </row>
    <row r="176" customFormat="false" ht="15" hidden="false" customHeight="false" outlineLevel="0" collapsed="false">
      <c r="B176" s="7" t="n">
        <v>39722</v>
      </c>
      <c r="C176" s="8" t="n">
        <v>0.0045</v>
      </c>
      <c r="D176" s="8" t="n">
        <v>0.0098</v>
      </c>
      <c r="E176" s="8" t="n">
        <v>0.007519</v>
      </c>
      <c r="F176" s="8" t="n">
        <v>0.0117</v>
      </c>
      <c r="G176" s="8" t="n">
        <v>-0.018136990096267</v>
      </c>
      <c r="H176" s="8" t="n">
        <v>0.0105471008573694</v>
      </c>
      <c r="I176" s="8" t="n">
        <v>-0.0252616028583987</v>
      </c>
      <c r="J176" s="8" t="n">
        <v>0.011424914887801</v>
      </c>
      <c r="K176" s="8" t="n">
        <v>0.0105032948692123</v>
      </c>
      <c r="L176" s="8" t="n">
        <v>0.0139510381534251</v>
      </c>
      <c r="M176" s="8" t="n">
        <v>0.0102737208736903</v>
      </c>
      <c r="N176" s="8" t="n">
        <v>-0.0383486453057984</v>
      </c>
      <c r="O176" s="8" t="n">
        <v>-0.00569096628768162</v>
      </c>
      <c r="P176" s="8" t="n">
        <v>-0.0816577641572898</v>
      </c>
      <c r="Q176" s="8" t="n">
        <v>-0.00990642222194837</v>
      </c>
      <c r="R176" s="8" t="n">
        <v>-0.00750403016551715</v>
      </c>
      <c r="S176" s="8" t="n">
        <v>0.122077922077922</v>
      </c>
      <c r="T176" s="8" t="n">
        <v>-0.0004</v>
      </c>
      <c r="U176" s="8" t="n">
        <v>-0.074410163339383</v>
      </c>
      <c r="V176" s="8" t="n">
        <v>-0.248</v>
      </c>
      <c r="W176" s="8" t="n">
        <v>-0.269311440043147</v>
      </c>
    </row>
    <row r="177" customFormat="false" ht="15" hidden="false" customHeight="false" outlineLevel="0" collapsed="false">
      <c r="B177" s="7" t="n">
        <v>39753</v>
      </c>
      <c r="C177" s="8" t="n">
        <v>0.0036</v>
      </c>
      <c r="D177" s="8" t="n">
        <v>0.0038</v>
      </c>
      <c r="E177" s="8" t="n">
        <v>0.006626</v>
      </c>
      <c r="F177" s="8" t="n">
        <v>0.01</v>
      </c>
      <c r="G177" s="8" t="n">
        <v>0.0258726737165236</v>
      </c>
      <c r="H177" s="8" t="n">
        <v>0.0125011360484557</v>
      </c>
      <c r="I177" s="8" t="n">
        <v>0.0260139812116478</v>
      </c>
      <c r="J177" s="8" t="n">
        <v>0.0100182429070717</v>
      </c>
      <c r="K177" s="8" t="n">
        <v>0.0132589133158674</v>
      </c>
      <c r="L177" s="8" t="n">
        <v>0.0101043277815267</v>
      </c>
      <c r="M177" s="8" t="n">
        <v>0.0134657144776018</v>
      </c>
      <c r="N177" s="8" t="n">
        <v>0.0335749982403042</v>
      </c>
      <c r="O177" s="8" t="n">
        <v>0.0227945068975182</v>
      </c>
      <c r="P177" s="8" t="n">
        <v>0.0491362956191812</v>
      </c>
      <c r="Q177" s="8" t="n">
        <v>0.0208142655235322</v>
      </c>
      <c r="R177" s="8" t="n">
        <v>0.018931515899083</v>
      </c>
      <c r="S177" s="8" t="n">
        <v>0.0678044280442804</v>
      </c>
      <c r="T177" s="8" t="n">
        <v>0.1004</v>
      </c>
      <c r="U177" s="8" t="n">
        <v>0.103053435114504</v>
      </c>
      <c r="V177" s="8" t="n">
        <v>-0.0177</v>
      </c>
      <c r="W177" s="8" t="n">
        <v>-0.0250963667678176</v>
      </c>
    </row>
    <row r="178" customFormat="false" ht="15" hidden="false" customHeight="false" outlineLevel="0" collapsed="false">
      <c r="B178" s="9" t="n">
        <v>39783</v>
      </c>
      <c r="C178" s="10" t="n">
        <v>0.0028</v>
      </c>
      <c r="D178" s="10" t="n">
        <v>-0.0013</v>
      </c>
      <c r="E178" s="10" t="n">
        <v>0.00716</v>
      </c>
      <c r="F178" s="10" t="n">
        <v>0.0111</v>
      </c>
      <c r="G178" s="10" t="n">
        <v>0.0474507560547639</v>
      </c>
      <c r="H178" s="10" t="n">
        <v>0.0155436614858899</v>
      </c>
      <c r="I178" s="10" t="n">
        <v>0.0728332517478043</v>
      </c>
      <c r="J178" s="10" t="n">
        <v>0.0112750404417579</v>
      </c>
      <c r="K178" s="10" t="n">
        <v>0.00704296602738497</v>
      </c>
      <c r="L178" s="10" t="n">
        <v>0.00520854887818145</v>
      </c>
      <c r="M178" s="10" t="n">
        <v>0.00716250096641313</v>
      </c>
      <c r="N178" s="10" t="n">
        <v>0.0607649637205616</v>
      </c>
      <c r="O178" s="10" t="n">
        <v>0.0438301111280255</v>
      </c>
      <c r="P178" s="10" t="n">
        <v>0.0850764171943164</v>
      </c>
      <c r="Q178" s="10" t="n">
        <v>0.0342535101308905</v>
      </c>
      <c r="R178" s="10" t="n">
        <v>0.0372757929170748</v>
      </c>
      <c r="S178" s="10" t="n">
        <v>0.00603448275862073</v>
      </c>
      <c r="T178" s="10" t="n">
        <v>0.0931</v>
      </c>
      <c r="U178" s="10" t="n">
        <v>0.102586206896552</v>
      </c>
      <c r="V178" s="10" t="n">
        <v>0.0261</v>
      </c>
      <c r="W178" s="10" t="n">
        <v>0.0384874232354673</v>
      </c>
    </row>
    <row r="179" customFormat="false" ht="15" hidden="false" customHeight="false" outlineLevel="0" collapsed="false">
      <c r="B179" s="7" t="n">
        <v>39814</v>
      </c>
      <c r="C179" s="8" t="n">
        <v>0.0048</v>
      </c>
      <c r="D179" s="8" t="n">
        <v>-0.0044</v>
      </c>
      <c r="E179" s="8" t="n">
        <v>0.006849</v>
      </c>
      <c r="F179" s="8" t="n">
        <v>0.010427</v>
      </c>
      <c r="G179" s="8" t="n">
        <v>0.0191518467852256</v>
      </c>
      <c r="H179" s="8" t="n">
        <v>0.0150239595632895</v>
      </c>
      <c r="I179" s="8" t="n">
        <v>0.0169828925099333</v>
      </c>
      <c r="J179" s="8" t="n">
        <v>0.0106562109111901</v>
      </c>
      <c r="K179" s="8" t="n">
        <v>0.00242798376878905</v>
      </c>
      <c r="L179" s="8" t="n">
        <v>0.00182325056167865</v>
      </c>
      <c r="M179" s="8" t="n">
        <v>0.00247287242500516</v>
      </c>
      <c r="N179" s="8" t="n">
        <v>0.0431483783610269</v>
      </c>
      <c r="O179" s="8" t="n">
        <v>0.0276742327458976</v>
      </c>
      <c r="P179" s="8" t="n">
        <v>0.0643867937499656</v>
      </c>
      <c r="Q179" s="8" t="n">
        <v>0.020970690570266</v>
      </c>
      <c r="R179" s="8" t="n">
        <v>0.0203992772098334</v>
      </c>
      <c r="S179" s="8" t="n">
        <v>-0.00642948992713255</v>
      </c>
      <c r="T179" s="8" t="n">
        <v>-0.0831</v>
      </c>
      <c r="U179" s="8" t="n">
        <v>0.0631595526854623</v>
      </c>
      <c r="V179" s="8" t="n">
        <v>0.0466</v>
      </c>
      <c r="W179" s="8" t="n">
        <v>0.000303779010895511</v>
      </c>
    </row>
    <row r="180" customFormat="false" ht="15" hidden="false" customHeight="false" outlineLevel="0" collapsed="false">
      <c r="B180" s="7" t="n">
        <v>39845</v>
      </c>
      <c r="C180" s="8" t="n">
        <v>0.0055</v>
      </c>
      <c r="D180" s="8" t="n">
        <v>0.0026</v>
      </c>
      <c r="E180" s="8" t="n">
        <v>0.005453</v>
      </c>
      <c r="F180" s="8" t="n">
        <v>0.008527</v>
      </c>
      <c r="G180" s="8" t="n">
        <v>0.0131368431900449</v>
      </c>
      <c r="H180" s="8" t="n">
        <v>0.0108464761994431</v>
      </c>
      <c r="I180" s="8" t="n">
        <v>0.0182492618442056</v>
      </c>
      <c r="J180" s="8" t="n">
        <v>0.00854456741639909</v>
      </c>
      <c r="K180" s="8" t="n">
        <v>0.00717721998262766</v>
      </c>
      <c r="L180" s="8" t="n">
        <v>0.00786680443359011</v>
      </c>
      <c r="M180" s="8" t="n">
        <v>0.00712683914018486</v>
      </c>
      <c r="N180" s="8" t="n">
        <v>0.0135510149273774</v>
      </c>
      <c r="O180" s="8" t="n">
        <v>0.0158202160450027</v>
      </c>
      <c r="P180" s="8" t="n">
        <v>0.0106236759158787</v>
      </c>
      <c r="Q180" s="8" t="n">
        <v>0.0110901886487298</v>
      </c>
      <c r="R180" s="8" t="n">
        <v>0.0116208334412959</v>
      </c>
      <c r="S180" s="8" t="n">
        <v>0.0206807410598879</v>
      </c>
      <c r="T180" s="8" t="n">
        <v>0.0175</v>
      </c>
      <c r="U180" s="8" t="n">
        <v>0.0401188707280833</v>
      </c>
      <c r="V180" s="8" t="n">
        <v>-0.0284</v>
      </c>
      <c r="W180" s="8" t="n">
        <v>-0.0498248739699958</v>
      </c>
    </row>
    <row r="181" customFormat="false" ht="15" hidden="false" customHeight="false" outlineLevel="0" collapsed="false">
      <c r="B181" s="7" t="n">
        <v>39873</v>
      </c>
      <c r="C181" s="8" t="n">
        <v>0.002</v>
      </c>
      <c r="D181" s="8" t="n">
        <v>-0.0074</v>
      </c>
      <c r="E181" s="8" t="n">
        <v>0.006445</v>
      </c>
      <c r="F181" s="8" t="n">
        <v>0.009665</v>
      </c>
      <c r="G181" s="8" t="n">
        <v>0.018192267396324</v>
      </c>
      <c r="H181" s="8" t="n">
        <v>0.0140555982125319</v>
      </c>
      <c r="I181" s="8" t="n">
        <v>0.0273617794240848</v>
      </c>
      <c r="J181" s="8" t="n">
        <v>0.0097524425355171</v>
      </c>
      <c r="K181" s="8" t="n">
        <v>-0.00286369792962371</v>
      </c>
      <c r="L181" s="8" t="n">
        <v>-0.000926163237726874</v>
      </c>
      <c r="M181" s="8" t="n">
        <v>-0.00299240223099606</v>
      </c>
      <c r="N181" s="8" t="n">
        <v>0.016201684754408</v>
      </c>
      <c r="O181" s="8" t="n">
        <v>0.0158029437732601</v>
      </c>
      <c r="P181" s="8" t="n">
        <v>0.0166934238646939</v>
      </c>
      <c r="Q181" s="8" t="n">
        <v>0.0131679672771727</v>
      </c>
      <c r="R181" s="8" t="n">
        <v>0.0161811220183596</v>
      </c>
      <c r="S181" s="8" t="n">
        <v>-0.0507780507780509</v>
      </c>
      <c r="T181" s="8" t="n">
        <v>0.0189</v>
      </c>
      <c r="U181" s="8" t="n">
        <v>-0.0668523676880223</v>
      </c>
      <c r="V181" s="8" t="n">
        <v>0.0718</v>
      </c>
      <c r="W181" s="8" t="n">
        <v>0.0265064348418989</v>
      </c>
    </row>
    <row r="182" customFormat="false" ht="15" hidden="false" customHeight="false" outlineLevel="0" collapsed="false">
      <c r="B182" s="7" t="n">
        <v>39904</v>
      </c>
      <c r="C182" s="8" t="n">
        <v>0.0048</v>
      </c>
      <c r="D182" s="8" t="n">
        <v>-0.0015</v>
      </c>
      <c r="E182" s="8" t="n">
        <v>0.005456</v>
      </c>
      <c r="F182" s="8" t="n">
        <v>0.008356</v>
      </c>
      <c r="G182" s="8" t="n">
        <v>0.00270231120035569</v>
      </c>
      <c r="H182" s="8" t="n">
        <v>0.00766670827901628</v>
      </c>
      <c r="I182" s="8" t="n">
        <v>-0.00107680350677475</v>
      </c>
      <c r="J182" s="8" t="n">
        <v>0.00842540710141471</v>
      </c>
      <c r="K182" s="8" t="n">
        <v>0.0037035599638513</v>
      </c>
      <c r="L182" s="8" t="n">
        <v>0.00341074062629354</v>
      </c>
      <c r="M182" s="8" t="n">
        <v>0.00372585547602711</v>
      </c>
      <c r="N182" s="8" t="n">
        <v>-0.00200446523149134</v>
      </c>
      <c r="O182" s="8" t="n">
        <v>0.00592467901112315</v>
      </c>
      <c r="P182" s="8" t="n">
        <v>-0.0119184716194538</v>
      </c>
      <c r="Q182" s="8" t="n">
        <v>0.00374398791097885</v>
      </c>
      <c r="R182" s="8" t="n">
        <v>0.00374772883627128</v>
      </c>
      <c r="S182" s="8" t="n">
        <v>-0.0434210526315788</v>
      </c>
      <c r="T182" s="8" t="n">
        <v>-0.0636</v>
      </c>
      <c r="U182" s="8" t="n">
        <v>-0.0638138138138137</v>
      </c>
      <c r="V182" s="8" t="n">
        <v>0.1555</v>
      </c>
      <c r="W182" s="8" t="n">
        <v>0.324642975755563</v>
      </c>
    </row>
    <row r="183" customFormat="false" ht="15" hidden="false" customHeight="false" outlineLevel="0" collapsed="false">
      <c r="B183" s="7" t="n">
        <v>39934</v>
      </c>
      <c r="C183" s="8" t="n">
        <v>0.0047</v>
      </c>
      <c r="D183" s="8" t="n">
        <v>-0.0007</v>
      </c>
      <c r="E183" s="8" t="n">
        <v>0.005451</v>
      </c>
      <c r="F183" s="8" t="n">
        <v>0.007664</v>
      </c>
      <c r="G183" s="8" t="n">
        <v>0.017876357477334</v>
      </c>
      <c r="H183" s="8" t="n">
        <v>0.00952426095465864</v>
      </c>
      <c r="I183" s="8" t="n">
        <v>0.0225227926378488</v>
      </c>
      <c r="J183" s="8" t="n">
        <v>0.00770607969129333</v>
      </c>
      <c r="K183" s="8" t="n">
        <v>0.006893694589444</v>
      </c>
      <c r="L183" s="8" t="n">
        <v>0.00532823558122519</v>
      </c>
      <c r="M183" s="8" t="n">
        <v>0.00699532198018082</v>
      </c>
      <c r="N183" s="8" t="n">
        <v>0.0451338994121489</v>
      </c>
      <c r="O183" s="8" t="n">
        <v>0.0215575935556904</v>
      </c>
      <c r="P183" s="8" t="n">
        <v>0.0715132760928539</v>
      </c>
      <c r="Q183" s="8" t="n">
        <v>0.0200207847653286</v>
      </c>
      <c r="R183" s="8" t="n">
        <v>0.0196694612301649</v>
      </c>
      <c r="S183" s="8" t="n">
        <v>-0.0751173708920188</v>
      </c>
      <c r="T183" s="8" t="n">
        <v>-0.0323</v>
      </c>
      <c r="U183" s="8" t="n">
        <v>0.024390243902439</v>
      </c>
      <c r="V183" s="8" t="n">
        <v>0.1249</v>
      </c>
      <c r="W183" s="8" t="n">
        <v>0.12225774100539</v>
      </c>
    </row>
    <row r="184" customFormat="false" ht="15" hidden="false" customHeight="false" outlineLevel="0" collapsed="false">
      <c r="B184" s="7" t="n">
        <v>39965</v>
      </c>
      <c r="C184" s="8" t="n">
        <v>0.0036</v>
      </c>
      <c r="D184" s="8" t="n">
        <v>-0.001</v>
      </c>
      <c r="E184" s="8" t="n">
        <v>0.005659</v>
      </c>
      <c r="F184" s="8" t="n">
        <v>0.007514</v>
      </c>
      <c r="G184" s="8" t="n">
        <v>0.00361427798863101</v>
      </c>
      <c r="H184" s="8" t="n">
        <v>0.0089928752551518</v>
      </c>
      <c r="I184" s="8" t="n">
        <v>0.000813095324981861</v>
      </c>
      <c r="J184" s="8" t="n">
        <v>0.00765864961678009</v>
      </c>
      <c r="K184" s="8" t="n">
        <v>0.0228765161863695</v>
      </c>
      <c r="L184" s="8" t="n">
        <v>0.00912616533444299</v>
      </c>
      <c r="M184" s="8" t="n">
        <v>0.0237880951739378</v>
      </c>
      <c r="N184" s="8" t="n">
        <v>0.00466637501822809</v>
      </c>
      <c r="O184" s="8" t="n">
        <v>0.00429333890075534</v>
      </c>
      <c r="P184" s="8" t="n">
        <v>0.00509186251971183</v>
      </c>
      <c r="Q184" s="8" t="n">
        <v>0.00661970822617142</v>
      </c>
      <c r="R184" s="8" t="n">
        <v>0.00645452824544157</v>
      </c>
      <c r="S184" s="8" t="n">
        <v>0.00563236047107019</v>
      </c>
      <c r="T184" s="8" t="n">
        <v>-0.0177</v>
      </c>
      <c r="U184" s="8" t="n">
        <v>-0.027552674230146</v>
      </c>
      <c r="V184" s="8" t="n">
        <v>-0.0326</v>
      </c>
      <c r="W184" s="8" t="n">
        <v>0.00600407718729934</v>
      </c>
    </row>
    <row r="185" customFormat="false" ht="15" hidden="false" customHeight="false" outlineLevel="0" collapsed="false">
      <c r="B185" s="7" t="n">
        <v>39995</v>
      </c>
      <c r="C185" s="8" t="n">
        <v>0.0024</v>
      </c>
      <c r="D185" s="8" t="n">
        <v>-0.0043</v>
      </c>
      <c r="E185" s="8" t="n">
        <v>0.006056</v>
      </c>
      <c r="F185" s="8" t="n">
        <v>0.00784</v>
      </c>
      <c r="G185" s="8" t="n">
        <v>0.00969683079188743</v>
      </c>
      <c r="H185" s="8" t="n">
        <v>0.00848823719974212</v>
      </c>
      <c r="I185" s="8" t="n">
        <v>0.0110090157637794</v>
      </c>
      <c r="J185" s="8" t="n">
        <v>0.00791427250888721</v>
      </c>
      <c r="K185" s="8" t="n">
        <v>0.00336814103286076</v>
      </c>
      <c r="L185" s="8" t="n">
        <v>0.00360256131227166</v>
      </c>
      <c r="M185" s="8" t="n">
        <v>0.00335317867652085</v>
      </c>
      <c r="N185" s="8" t="n">
        <v>0.0126951707549714</v>
      </c>
      <c r="O185" s="8" t="n">
        <v>0.0137257932975485</v>
      </c>
      <c r="P185" s="8" t="n">
        <v>0.0117719891873498</v>
      </c>
      <c r="Q185" s="8" t="n">
        <v>0.00941016845295728</v>
      </c>
      <c r="R185" s="8" t="n">
        <v>0.00980611607751669</v>
      </c>
      <c r="S185" s="8" t="n">
        <v>-0.0361</v>
      </c>
      <c r="T185" s="8" t="n">
        <v>-0.025</v>
      </c>
      <c r="U185" s="8" t="n">
        <v>-0.0239</v>
      </c>
      <c r="V185" s="8" t="n">
        <v>0.0641</v>
      </c>
      <c r="W185" s="8" t="n">
        <v>0.159338218965134</v>
      </c>
    </row>
    <row r="186" customFormat="false" ht="15" hidden="false" customHeight="false" outlineLevel="0" collapsed="false">
      <c r="B186" s="7" t="n">
        <v>40026</v>
      </c>
      <c r="C186" s="8" t="n">
        <v>0.0015</v>
      </c>
      <c r="D186" s="8" t="n">
        <v>-0.0036</v>
      </c>
      <c r="E186" s="8" t="n">
        <v>0.005198</v>
      </c>
      <c r="F186" s="8" t="n">
        <v>0.006914</v>
      </c>
      <c r="G186" s="8" t="n">
        <v>0.00801234451632538</v>
      </c>
      <c r="H186" s="8" t="n">
        <v>0.00720210074401795</v>
      </c>
      <c r="I186" s="8" t="n">
        <v>0.00790494261139219</v>
      </c>
      <c r="J186" s="8" t="n">
        <v>0.00693500905797095</v>
      </c>
      <c r="K186" s="8" t="n">
        <v>0.0193766336506647</v>
      </c>
      <c r="L186" s="8" t="n">
        <v>0.0107460608239598</v>
      </c>
      <c r="M186" s="8" t="n">
        <v>0.0199469061834361</v>
      </c>
      <c r="N186" s="8" t="n">
        <v>0.0169279831283242</v>
      </c>
      <c r="O186" s="8" t="n">
        <v>0.00670424549632442</v>
      </c>
      <c r="P186" s="8" t="n">
        <v>0.0261939793082513</v>
      </c>
      <c r="Q186" s="8" t="n">
        <v>0.0103468273884695</v>
      </c>
      <c r="R186" s="8" t="n">
        <v>0.00959508227584838</v>
      </c>
      <c r="S186" s="8" t="n">
        <v>0.0074</v>
      </c>
      <c r="T186" s="8" t="n">
        <v>0.0111</v>
      </c>
      <c r="U186" s="8" t="n">
        <v>0</v>
      </c>
      <c r="V186" s="8" t="n">
        <v>0.0315</v>
      </c>
      <c r="W186" s="8" t="n">
        <v>0.0798175462120487</v>
      </c>
    </row>
    <row r="187" customFormat="false" ht="15" hidden="false" customHeight="false" outlineLevel="0" collapsed="false">
      <c r="B187" s="7" t="n">
        <v>40057</v>
      </c>
      <c r="C187" s="8" t="n">
        <v>0.0024</v>
      </c>
      <c r="D187" s="8" t="n">
        <v>0.0042</v>
      </c>
      <c r="E187" s="8" t="n">
        <v>0.005</v>
      </c>
      <c r="F187" s="8" t="n">
        <v>0.006915</v>
      </c>
      <c r="G187" s="8" t="n">
        <v>0.00497569646574636</v>
      </c>
      <c r="H187" s="8" t="n">
        <v>0.00688696915603071</v>
      </c>
      <c r="I187" s="8" t="n">
        <v>0.00499453086221813</v>
      </c>
      <c r="J187" s="8" t="n">
        <v>0.0069322238776599</v>
      </c>
      <c r="K187" s="8" t="n">
        <v>0.0378383480330982</v>
      </c>
      <c r="L187" s="8" t="n">
        <v>0.0250635198464231</v>
      </c>
      <c r="M187" s="8" t="n">
        <v>0.0386506728118186</v>
      </c>
      <c r="N187" s="8" t="n">
        <v>0.00892965006241697</v>
      </c>
      <c r="O187" s="8" t="n">
        <v>0.00647678542514352</v>
      </c>
      <c r="P187" s="8" t="n">
        <v>0.011233346836411</v>
      </c>
      <c r="Q187" s="8" t="n">
        <v>0.00844911753661282</v>
      </c>
      <c r="R187" s="8" t="n">
        <v>0.00743929522596076</v>
      </c>
      <c r="S187" s="8" t="n">
        <v>-0.0574</v>
      </c>
      <c r="T187" s="8" t="n">
        <v>-0.037</v>
      </c>
      <c r="U187" s="8" t="n">
        <v>0.0097</v>
      </c>
      <c r="V187" s="8" t="n">
        <v>0.089</v>
      </c>
      <c r="W187" s="8" t="n">
        <v>0.0737</v>
      </c>
    </row>
    <row r="188" customFormat="false" ht="15" hidden="false" customHeight="false" outlineLevel="0" collapsed="false">
      <c r="B188" s="7" t="n">
        <v>40087</v>
      </c>
      <c r="C188" s="8" t="n">
        <v>0.0028</v>
      </c>
      <c r="D188" s="8" t="n">
        <v>0.0005</v>
      </c>
      <c r="E188" s="8" t="n">
        <v>0.005</v>
      </c>
      <c r="F188" s="8" t="n">
        <v>0.006912</v>
      </c>
      <c r="G188" s="8" t="n">
        <v>0.0052895548573797</v>
      </c>
      <c r="H188" s="8" t="n">
        <v>0.00733126662050498</v>
      </c>
      <c r="I188" s="8" t="n">
        <v>0.00492111056993005</v>
      </c>
      <c r="J188" s="8" t="n">
        <v>0.00693475080682093</v>
      </c>
      <c r="K188" s="8" t="n">
        <v>0.0142631945918088</v>
      </c>
      <c r="L188" s="8" t="n">
        <v>0.0090719309938363</v>
      </c>
      <c r="M188" s="8" t="n">
        <v>0.0145848396905737</v>
      </c>
      <c r="N188" s="8" t="n">
        <v>-0.0112254163382193</v>
      </c>
      <c r="O188" s="8" t="n">
        <v>0.00514808529630018</v>
      </c>
      <c r="P188" s="8" t="n">
        <v>-0.0265381170359769</v>
      </c>
      <c r="Q188" s="8" t="n">
        <v>0.00220762294863963</v>
      </c>
      <c r="R188" s="8" t="n">
        <v>0.00177312685259645</v>
      </c>
      <c r="S188" s="8" t="n">
        <v>-0.0192</v>
      </c>
      <c r="T188" s="8" t="n">
        <v>-0.0118</v>
      </c>
      <c r="U188" s="8" t="n">
        <v>0.0261</v>
      </c>
      <c r="V188" s="8" t="n">
        <v>0.0005</v>
      </c>
      <c r="W188" s="8" t="n">
        <v>0.0262</v>
      </c>
    </row>
    <row r="189" customFormat="false" ht="15" hidden="false" customHeight="false" outlineLevel="0" collapsed="false">
      <c r="B189" s="7" t="n">
        <v>40118</v>
      </c>
      <c r="C189" s="8" t="n">
        <v>0.0041</v>
      </c>
      <c r="D189" s="8" t="n">
        <v>0.001</v>
      </c>
      <c r="E189" s="8" t="n">
        <v>0.005</v>
      </c>
      <c r="F189" s="8" t="n">
        <v>0.00659</v>
      </c>
      <c r="G189" s="8" t="n">
        <v>0.0069429130357459</v>
      </c>
      <c r="H189" s="8" t="n">
        <v>0.00670747351407264</v>
      </c>
      <c r="I189" s="8" t="n">
        <v>0.00674816589874583</v>
      </c>
      <c r="J189" s="8" t="n">
        <v>0.00660419208162355</v>
      </c>
      <c r="K189" s="8" t="n">
        <v>0.00527534932376894</v>
      </c>
      <c r="L189" s="8" t="n">
        <v>0.00473809471822539</v>
      </c>
      <c r="M189" s="8" t="n">
        <v>0.00531076259231611</v>
      </c>
      <c r="N189" s="8" t="n">
        <v>0.010404262619331</v>
      </c>
      <c r="O189" s="8" t="n">
        <v>0.00742442625913209</v>
      </c>
      <c r="P189" s="8" t="n">
        <v>0.013089816206219</v>
      </c>
      <c r="Q189" s="8" t="n">
        <v>0.00752653927813163</v>
      </c>
      <c r="R189" s="8" t="n">
        <v>0.00732365944583591</v>
      </c>
      <c r="S189" s="8" t="n">
        <v>0.0037</v>
      </c>
      <c r="T189" s="8" t="n">
        <v>0.0217</v>
      </c>
      <c r="U189" s="8" t="n">
        <v>0.1503</v>
      </c>
      <c r="V189" s="8" t="n">
        <v>0.0894</v>
      </c>
      <c r="W189" s="8" t="n">
        <v>0.1259</v>
      </c>
    </row>
    <row r="190" customFormat="false" ht="15" hidden="false" customHeight="false" outlineLevel="0" collapsed="false">
      <c r="B190" s="9" t="n">
        <v>40148</v>
      </c>
      <c r="C190" s="10" t="n">
        <v>0.0037</v>
      </c>
      <c r="D190" s="10" t="n">
        <v>-0.0026</v>
      </c>
      <c r="E190" s="10" t="n">
        <v>0.005536</v>
      </c>
      <c r="F190" s="10" t="n">
        <v>0.007238</v>
      </c>
      <c r="G190" s="10" t="n">
        <v>0.00870828653041444</v>
      </c>
      <c r="H190" s="10" t="n">
        <v>0.0073197173721431</v>
      </c>
      <c r="I190" s="10" t="n">
        <v>0.00799252264737915</v>
      </c>
      <c r="J190" s="10" t="n">
        <v>0.00727148531104893</v>
      </c>
      <c r="K190" s="10" t="n">
        <v>-0.0244990188499733</v>
      </c>
      <c r="L190" s="10" t="n">
        <v>0.00102681675938787</v>
      </c>
      <c r="M190" s="10" t="n">
        <v>-0.0260833677259596</v>
      </c>
      <c r="N190" s="10" t="n">
        <v>0.0177727840199751</v>
      </c>
      <c r="O190" s="10" t="n">
        <v>0.0100398210359618</v>
      </c>
      <c r="P190" s="10" t="n">
        <v>0.0249879053973876</v>
      </c>
      <c r="Q190" s="10" t="n">
        <v>0.0085555637505399</v>
      </c>
      <c r="R190" s="10" t="n">
        <v>0.0100494996321829</v>
      </c>
      <c r="S190" s="10" t="n">
        <v>0.0105</v>
      </c>
      <c r="T190" s="10" t="n">
        <v>-0.0453</v>
      </c>
      <c r="U190" s="10" t="n">
        <v>-0.1053</v>
      </c>
      <c r="V190" s="10" t="n">
        <v>0.023</v>
      </c>
      <c r="W190" s="10" t="n">
        <v>0.0482</v>
      </c>
    </row>
    <row r="191" customFormat="false" ht="15" hidden="false" customHeight="false" outlineLevel="0" collapsed="false">
      <c r="B191" s="7" t="n">
        <v>40179</v>
      </c>
      <c r="C191" s="8" t="n">
        <v>0.0075</v>
      </c>
      <c r="D191" s="8" t="n">
        <v>0.0063</v>
      </c>
      <c r="E191" s="8" t="n">
        <v>0.005</v>
      </c>
      <c r="F191" s="8" t="n">
        <v>0.006582</v>
      </c>
      <c r="G191" s="8" t="n">
        <v>0.0109793136936764</v>
      </c>
      <c r="H191" s="8" t="n">
        <v>0.00822818485362564</v>
      </c>
      <c r="I191" s="8" t="n">
        <v>0.0112630324840139</v>
      </c>
      <c r="J191" s="8" t="n">
        <v>0.00660100300244459</v>
      </c>
      <c r="K191" s="8" t="n">
        <v>0.0150411459920756</v>
      </c>
      <c r="L191" s="8" t="n">
        <v>0.0149305574400416</v>
      </c>
      <c r="M191" s="8" t="n">
        <v>0.0150461405004412</v>
      </c>
      <c r="N191" s="8" t="n">
        <v>0.0118346098553057</v>
      </c>
      <c r="O191" s="8" t="n">
        <v>0.0120457474553739</v>
      </c>
      <c r="P191" s="8" t="n">
        <v>0.0116617167080029</v>
      </c>
      <c r="Q191" s="8" t="n">
        <v>0.00977319501467799</v>
      </c>
      <c r="R191" s="8" t="n">
        <v>0.00917579634109433</v>
      </c>
      <c r="S191" s="8" t="n">
        <v>0.0767</v>
      </c>
      <c r="T191" s="8" t="n">
        <v>0.0381883479648844</v>
      </c>
      <c r="U191" s="8" t="n">
        <v>0.0645</v>
      </c>
      <c r="V191" s="8" t="n">
        <v>-0.0465</v>
      </c>
      <c r="W191" s="8" t="n">
        <v>-0.0367</v>
      </c>
    </row>
    <row r="192" customFormat="false" ht="15" hidden="false" customHeight="false" outlineLevel="0" collapsed="false">
      <c r="B192" s="7" t="n">
        <v>40210</v>
      </c>
      <c r="C192" s="8" t="n">
        <v>0.0078</v>
      </c>
      <c r="D192" s="8" t="n">
        <v>0.0118</v>
      </c>
      <c r="E192" s="8" t="n">
        <v>0.005</v>
      </c>
      <c r="F192" s="8" t="n">
        <v>0.005925</v>
      </c>
      <c r="G192" s="8" t="n">
        <v>0.00904506135493488</v>
      </c>
      <c r="H192" s="8" t="n">
        <v>0.00608828229910352</v>
      </c>
      <c r="I192" s="8" t="n">
        <v>0.0137516049068176</v>
      </c>
      <c r="J192" s="8" t="n">
        <v>0.00594377859153106</v>
      </c>
      <c r="K192" s="8" t="n">
        <v>0.0225601913712772</v>
      </c>
      <c r="L192" s="8" t="n">
        <v>0.0144488887938226</v>
      </c>
      <c r="M192" s="8" t="n">
        <v>0.0230745428558798</v>
      </c>
      <c r="N192" s="8" t="n">
        <v>0.0175394358479495</v>
      </c>
      <c r="O192" s="8" t="n">
        <v>0.0124288063532809</v>
      </c>
      <c r="P192" s="8" t="n">
        <v>0.0220906690140845</v>
      </c>
      <c r="Q192" s="8" t="n">
        <v>0.0108476926021528</v>
      </c>
      <c r="R192" s="8" t="n">
        <v>0.0110516774489169</v>
      </c>
      <c r="S192" s="8" t="n">
        <v>-0.034</v>
      </c>
      <c r="T192" s="8" t="n">
        <v>-0.0524</v>
      </c>
      <c r="U192" s="8" t="n">
        <v>-0.012</v>
      </c>
      <c r="V192" s="8" t="n">
        <v>0.0168</v>
      </c>
      <c r="W192" s="8" t="n">
        <v>0.0315</v>
      </c>
    </row>
    <row r="193" customFormat="false" ht="15" hidden="false" customHeight="false" outlineLevel="0" collapsed="false">
      <c r="B193" s="7" t="n">
        <v>40238</v>
      </c>
      <c r="C193" s="8" t="n">
        <v>0.0052</v>
      </c>
      <c r="D193" s="8" t="n">
        <v>0.0094</v>
      </c>
      <c r="E193" s="8" t="n">
        <v>0.005796</v>
      </c>
      <c r="F193" s="8" t="n">
        <v>0.007569</v>
      </c>
      <c r="G193" s="8" t="n">
        <v>0.012009950317069</v>
      </c>
      <c r="H193" s="8" t="n">
        <v>0.00898553968721361</v>
      </c>
      <c r="I193" s="8" t="n">
        <v>0.0131893277266502</v>
      </c>
      <c r="J193" s="8" t="n">
        <v>0.00759916176978903</v>
      </c>
      <c r="K193" s="8" t="n">
        <v>0.0238732632176539</v>
      </c>
      <c r="L193" s="8" t="n">
        <v>0.0137317744299073</v>
      </c>
      <c r="M193" s="8" t="n">
        <v>0.024474433386622</v>
      </c>
      <c r="N193" s="8" t="n">
        <v>0.0197247400375526</v>
      </c>
      <c r="O193" s="8" t="n">
        <v>0.0142521108277418</v>
      </c>
      <c r="P193" s="8" t="n">
        <v>0.0244252192973011</v>
      </c>
      <c r="Q193" s="8" t="n">
        <v>0.0131313648226805</v>
      </c>
      <c r="R193" s="8" t="n">
        <v>0.0118803431714798</v>
      </c>
      <c r="S193" s="8" t="n">
        <v>-0.0166</v>
      </c>
      <c r="T193" s="8" t="n">
        <v>-0.024</v>
      </c>
      <c r="U193" s="8" t="n">
        <v>0.0428</v>
      </c>
      <c r="V193" s="8" t="n">
        <v>0.0528</v>
      </c>
      <c r="W193" s="8" t="n">
        <v>-0.0136</v>
      </c>
    </row>
    <row r="194" customFormat="false" ht="15" hidden="false" customHeight="false" outlineLevel="0" collapsed="false">
      <c r="B194" s="7" t="n">
        <v>40269</v>
      </c>
      <c r="C194" s="8" t="n">
        <v>0.0057</v>
      </c>
      <c r="D194" s="8" t="n">
        <v>0.0077</v>
      </c>
      <c r="E194" s="8" t="n">
        <v>0.005</v>
      </c>
      <c r="F194" s="8" t="n">
        <v>0.006639</v>
      </c>
      <c r="G194" s="8" t="n">
        <v>0.00198091895644481</v>
      </c>
      <c r="H194" s="8" t="n">
        <v>0.00465463718434078</v>
      </c>
      <c r="I194" s="8" t="n">
        <v>0.00168998317438485</v>
      </c>
      <c r="J194" s="8" t="n">
        <v>0.00663061015550048</v>
      </c>
      <c r="K194" s="8" t="n">
        <v>0.0143828839379179</v>
      </c>
      <c r="L194" s="8" t="n">
        <v>0.010847013431369</v>
      </c>
      <c r="M194" s="8" t="n">
        <v>0.0145878339433077</v>
      </c>
      <c r="N194" s="8" t="n">
        <v>0.00678110264187293</v>
      </c>
      <c r="O194" s="8" t="n">
        <v>0.00171864090658302</v>
      </c>
      <c r="P194" s="8" t="n">
        <v>0.011084908634627</v>
      </c>
      <c r="Q194" s="8" t="n">
        <v>0.00559158685901329</v>
      </c>
      <c r="R194" s="8" t="n">
        <v>0.00544260959325316</v>
      </c>
      <c r="S194" s="8" t="n">
        <v>-0.0283</v>
      </c>
      <c r="T194" s="8" t="n">
        <v>-0.0431</v>
      </c>
      <c r="U194" s="8" t="n">
        <v>0.0147</v>
      </c>
      <c r="V194" s="8" t="n">
        <v>-0.0404</v>
      </c>
      <c r="W194" s="8" t="n">
        <v>-0.0048</v>
      </c>
    </row>
    <row r="195" customFormat="false" ht="15" hidden="false" customHeight="false" outlineLevel="0" collapsed="false">
      <c r="B195" s="7" t="n">
        <v>40299</v>
      </c>
      <c r="C195" s="8" t="n">
        <v>0.0043</v>
      </c>
      <c r="D195" s="8" t="n">
        <v>0.0119</v>
      </c>
      <c r="E195" s="8" t="n">
        <v>0.005513</v>
      </c>
      <c r="F195" s="8" t="n">
        <v>0.0075</v>
      </c>
      <c r="G195" s="8" t="n">
        <v>0.0115889369096922</v>
      </c>
      <c r="H195" s="8" t="n">
        <v>0.00832404884997873</v>
      </c>
      <c r="I195" s="8" t="n">
        <v>0.0102991434316124</v>
      </c>
      <c r="J195" s="8" t="n">
        <v>0.00751347206543263</v>
      </c>
      <c r="K195" s="8" t="n">
        <v>0.0182361367663138</v>
      </c>
      <c r="L195" s="8" t="n">
        <v>0.0178449255904156</v>
      </c>
      <c r="M195" s="8" t="n">
        <v>0.018257817190892</v>
      </c>
      <c r="N195" s="8" t="n">
        <v>-0.00343966429619191</v>
      </c>
      <c r="O195" s="8" t="n">
        <v>0.00783759413155272</v>
      </c>
      <c r="P195" s="8" t="n">
        <v>-0.0139775826515002</v>
      </c>
      <c r="Q195" s="8" t="n">
        <v>0.00665049250814986</v>
      </c>
      <c r="R195" s="8" t="n">
        <v>0.00519360786095979</v>
      </c>
      <c r="S195" s="8" t="n">
        <v>0.0498</v>
      </c>
      <c r="T195" s="8" t="n">
        <v>-0.0293</v>
      </c>
      <c r="U195" s="8" t="n">
        <v>0.0435</v>
      </c>
      <c r="V195" s="8" t="n">
        <v>-0.0664</v>
      </c>
      <c r="W195" s="8" t="n">
        <v>-0.0354</v>
      </c>
    </row>
    <row r="196" customFormat="false" ht="15" hidden="false" customHeight="false" outlineLevel="0" collapsed="false">
      <c r="B196" s="7" t="n">
        <v>40330</v>
      </c>
      <c r="C196" s="8" t="n">
        <v>0</v>
      </c>
      <c r="D196" s="8" t="n">
        <v>0.0085</v>
      </c>
      <c r="E196" s="8" t="n">
        <v>0.005592</v>
      </c>
      <c r="F196" s="8" t="n">
        <v>0.007908</v>
      </c>
      <c r="G196" s="8" t="n">
        <v>0.00939026838899681</v>
      </c>
      <c r="H196" s="8" t="n">
        <v>0.00746207159817036</v>
      </c>
      <c r="I196" s="8" t="n">
        <v>0.0130845405026714</v>
      </c>
      <c r="J196" s="8" t="n">
        <v>0.00789611378014565</v>
      </c>
      <c r="K196" s="8" t="n">
        <v>0.0118702738724397</v>
      </c>
      <c r="L196" s="8" t="n">
        <v>0.0116492980097642</v>
      </c>
      <c r="M196" s="8" t="n">
        <v>0.011888616230388</v>
      </c>
      <c r="N196" s="8" t="n">
        <v>0.0127487924280463</v>
      </c>
      <c r="O196" s="8" t="n">
        <v>0.00934357967432886</v>
      </c>
      <c r="P196" s="8" t="n">
        <v>0.0174392619515444</v>
      </c>
      <c r="Q196" s="8" t="n">
        <v>0.00986492487787349</v>
      </c>
      <c r="R196" s="8" t="n">
        <v>0.0102958842336784</v>
      </c>
      <c r="S196" s="8" t="n">
        <v>-0.0084</v>
      </c>
      <c r="T196" s="8" t="n">
        <v>-0.0144</v>
      </c>
      <c r="U196" s="8" t="n">
        <v>0.0292</v>
      </c>
      <c r="V196" s="8" t="n">
        <v>-0.0335</v>
      </c>
      <c r="W196" s="8" t="n">
        <v>0.0302</v>
      </c>
    </row>
    <row r="197" customFormat="false" ht="15" hidden="false" customHeight="false" outlineLevel="0" collapsed="false">
      <c r="B197" s="7" t="n">
        <v>40360</v>
      </c>
      <c r="C197" s="8" t="n">
        <v>0.0001</v>
      </c>
      <c r="D197" s="8" t="n">
        <v>0.0015</v>
      </c>
      <c r="E197" s="8" t="n">
        <v>0.006157</v>
      </c>
      <c r="F197" s="8" t="n">
        <v>0.008592</v>
      </c>
      <c r="G197" s="8" t="n">
        <v>0.0163138014185336</v>
      </c>
      <c r="H197" s="8" t="n">
        <v>0.0122157579291151</v>
      </c>
      <c r="I197" s="8" t="n">
        <v>0.0155362714716056</v>
      </c>
      <c r="J197" s="8" t="n">
        <v>0.00858936240502151</v>
      </c>
      <c r="K197" s="8" t="n">
        <v>0.00490736378978363</v>
      </c>
      <c r="L197" s="8" t="n">
        <v>0.00462604473175432</v>
      </c>
      <c r="M197" s="8" t="n">
        <v>0.0049219128220761</v>
      </c>
      <c r="N197" s="8" t="n">
        <v>0.0158124218117595</v>
      </c>
      <c r="O197" s="8" t="n">
        <v>0.0134927289715148</v>
      </c>
      <c r="P197" s="8" t="n">
        <v>0.019013518329728</v>
      </c>
      <c r="Q197" s="8" t="n">
        <v>0.0129012174875485</v>
      </c>
      <c r="R197" s="8" t="n">
        <v>0.012122980963241</v>
      </c>
      <c r="S197" s="8" t="n">
        <v>-0.0246</v>
      </c>
      <c r="T197" s="8" t="n">
        <v>0.0408</v>
      </c>
      <c r="U197" s="8" t="n">
        <v>-0.0391</v>
      </c>
      <c r="V197" s="8" t="n">
        <v>0.108</v>
      </c>
      <c r="W197" s="8" t="n">
        <v>0.1183</v>
      </c>
    </row>
    <row r="198" customFormat="false" ht="15" hidden="false" customHeight="false" outlineLevel="0" collapsed="false">
      <c r="B198" s="7" t="n">
        <v>40391</v>
      </c>
      <c r="C198" s="8" t="n">
        <v>0.0004</v>
      </c>
      <c r="D198" s="8" t="n">
        <v>0.0077</v>
      </c>
      <c r="E198" s="8" t="n">
        <v>0.005914</v>
      </c>
      <c r="F198" s="8" t="n">
        <v>0.008863</v>
      </c>
      <c r="G198" s="8" t="n">
        <v>0.0139</v>
      </c>
      <c r="H198" s="8" t="n">
        <v>0.0095</v>
      </c>
      <c r="I198" s="8" t="n">
        <v>0.0174</v>
      </c>
      <c r="J198" s="8" t="n">
        <v>0.0089</v>
      </c>
      <c r="K198" s="8" t="n">
        <v>0.0159</v>
      </c>
      <c r="L198" s="8" t="n">
        <v>0.0105</v>
      </c>
      <c r="M198" s="8" t="n">
        <v>0.0162</v>
      </c>
      <c r="N198" s="8" t="n">
        <v>0.02</v>
      </c>
      <c r="O198" s="8" t="n">
        <v>0.0099</v>
      </c>
      <c r="P198" s="8" t="n">
        <v>0.0332</v>
      </c>
      <c r="Q198" s="8" t="n">
        <v>0.0139</v>
      </c>
      <c r="R198" s="8" t="n">
        <v>0.0137</v>
      </c>
      <c r="S198" s="8" t="n">
        <v>-0.0007</v>
      </c>
      <c r="T198" s="8" t="n">
        <v>-0.0297</v>
      </c>
      <c r="U198" s="8" t="n">
        <v>0.0358</v>
      </c>
      <c r="V198" s="8" t="n">
        <v>-0.0351</v>
      </c>
      <c r="W198" s="8" t="n">
        <v>0.0035</v>
      </c>
    </row>
    <row r="199" customFormat="false" ht="15" hidden="false" customHeight="false" outlineLevel="0" collapsed="false">
      <c r="B199" s="7" t="n">
        <v>40422</v>
      </c>
      <c r="C199" s="8" t="n">
        <v>0.0045</v>
      </c>
      <c r="D199" s="8" t="n">
        <v>0.0115</v>
      </c>
      <c r="E199" s="8" t="n">
        <v>0.005706</v>
      </c>
      <c r="F199" s="8" t="n">
        <v>0.0084</v>
      </c>
      <c r="G199" s="8" t="n">
        <v>0.0048</v>
      </c>
      <c r="H199" s="8" t="n">
        <v>0.0085</v>
      </c>
      <c r="I199" s="8" t="n">
        <v>0.0021</v>
      </c>
      <c r="J199" s="8" t="n">
        <v>0.0085</v>
      </c>
      <c r="K199" s="8" t="n">
        <v>0.0299</v>
      </c>
      <c r="L199" s="8" t="n">
        <v>0.0196</v>
      </c>
      <c r="M199" s="8" t="n">
        <v>0.0305</v>
      </c>
      <c r="N199" s="8" t="n">
        <v>0.0052</v>
      </c>
      <c r="O199" s="8" t="n">
        <v>0.0073</v>
      </c>
      <c r="P199" s="8" t="n">
        <v>0.0027</v>
      </c>
      <c r="Q199" s="8" t="n">
        <v>0.0075</v>
      </c>
      <c r="R199" s="8" t="n">
        <v>0.0062</v>
      </c>
      <c r="S199" s="8" t="n">
        <v>-0.0352</v>
      </c>
      <c r="T199" s="8" t="n">
        <v>0.0379</v>
      </c>
      <c r="U199" s="8" t="n">
        <v>0.0075</v>
      </c>
      <c r="V199" s="8" t="n">
        <v>0.0658</v>
      </c>
      <c r="W199" s="8" t="n">
        <v>0.0513</v>
      </c>
    </row>
  </sheetData>
  <hyperlinks>
    <hyperlink ref="C3" r:id="rId1" display="link"/>
    <hyperlink ref="D3" r:id="rId2" display="link"/>
    <hyperlink ref="E3" r:id="rId3" display="link"/>
    <hyperlink ref="F3" r:id="rId4" display="link"/>
    <hyperlink ref="G3" r:id="rId5" display="link"/>
    <hyperlink ref="H3" r:id="rId6" display="link"/>
    <hyperlink ref="I3" r:id="rId7" display="link"/>
    <hyperlink ref="J3" r:id="rId8" display="link"/>
    <hyperlink ref="K3" r:id="rId9" display="link"/>
    <hyperlink ref="L3" r:id="rId10" display="link"/>
    <hyperlink ref="M3" r:id="rId11" display="link"/>
    <hyperlink ref="N3" r:id="rId12" display="link"/>
    <hyperlink ref="O3" r:id="rId13" display="link"/>
    <hyperlink ref="P3" r:id="rId14" display="link"/>
    <hyperlink ref="Q3" r:id="rId15" display="link"/>
    <hyperlink ref="R3" r:id="rId16" display="link"/>
    <hyperlink ref="S3" r:id="rId17" display="link"/>
    <hyperlink ref="T3" r:id="rId18" display="link"/>
    <hyperlink ref="U3" r:id="rId19" display="link"/>
    <hyperlink ref="V3" r:id="rId20" display="link"/>
    <hyperlink ref="W3" r:id="rId21" display="lin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DEADA"/>
    <pageSetUpPr fitToPage="false"/>
  </sheetPr>
  <dimension ref="B1:U37"/>
  <sheetViews>
    <sheetView showFormulas="false" showGridLines="false" showRowColHeaders="fals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6" activeCellId="0" sqref="F1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4.14"/>
    <col collapsed="false" customWidth="true" hidden="false" outlineLevel="0" max="3" min="3" style="0" width="1.71"/>
    <col collapsed="false" customWidth="true" hidden="false" outlineLevel="0" max="4" min="4" style="0" width="41"/>
    <col collapsed="false" customWidth="true" hidden="false" outlineLevel="0" max="5" min="5" style="0" width="1.71"/>
    <col collapsed="false" customWidth="true" hidden="false" outlineLevel="0" max="6" min="6" style="0" width="16.43"/>
    <col collapsed="false" customWidth="true" hidden="false" outlineLevel="0" max="7" min="7" style="0" width="2.71"/>
    <col collapsed="false" customWidth="true" hidden="false" outlineLevel="0" max="8" min="8" style="0" width="13.71"/>
    <col collapsed="false" customWidth="true" hidden="false" outlineLevel="0" max="9" min="9" style="0" width="2.71"/>
    <col collapsed="false" customWidth="true" hidden="false" outlineLevel="0" max="10" min="10" style="0" width="9.71"/>
    <col collapsed="false" customWidth="true" hidden="false" outlineLevel="0" max="11" min="11" style="0" width="3.14"/>
    <col collapsed="false" customWidth="true" hidden="false" outlineLevel="0" max="13" min="13" style="0" width="3.14"/>
    <col collapsed="false" customWidth="true" hidden="false" outlineLevel="0" max="22" min="22" style="0" width="7.71"/>
    <col collapsed="false" customWidth="true" hidden="false" outlineLevel="0" max="23" min="23" style="0" width="10.71"/>
  </cols>
  <sheetData>
    <row r="1" customFormat="false" ht="9" hidden="false" customHeight="true" outlineLevel="0" collapsed="false">
      <c r="J1" s="11"/>
      <c r="K1" s="11"/>
      <c r="L1" s="11"/>
      <c r="M1" s="11"/>
      <c r="N1" s="11"/>
      <c r="O1" s="11"/>
      <c r="P1" s="11"/>
      <c r="Q1" s="11"/>
      <c r="R1" s="11"/>
    </row>
    <row r="2" customFormat="false" ht="23.25" hidden="false" customHeight="false" outlineLevel="0" collapsed="false">
      <c r="B2" s="12" t="s">
        <v>26</v>
      </c>
      <c r="C2" s="13"/>
      <c r="D2" s="13"/>
      <c r="E2" s="13"/>
      <c r="F2" s="13"/>
      <c r="H2" s="14"/>
      <c r="I2" s="14"/>
      <c r="J2" s="15"/>
      <c r="K2" s="15"/>
      <c r="L2" s="15"/>
      <c r="M2" s="15"/>
      <c r="N2" s="15"/>
      <c r="O2" s="15"/>
      <c r="P2" s="15"/>
      <c r="Q2" s="15"/>
      <c r="R2" s="14"/>
      <c r="S2" s="15"/>
      <c r="T2" s="15"/>
      <c r="U2" s="15"/>
    </row>
    <row r="4" customFormat="false" ht="21" hidden="false" customHeight="true" outlineLevel="0" collapsed="false">
      <c r="D4" s="16"/>
      <c r="F4" s="17" t="n">
        <v>10000</v>
      </c>
      <c r="H4" s="18"/>
      <c r="J4" s="19"/>
      <c r="L4" s="20" t="str">
        <f aca="false">IF('ANEXO DE APOIO'!I5,'ANEXO DE APOIO'!K5,"")</f>
        <v/>
      </c>
    </row>
    <row r="5" customFormat="false" ht="12.75" hidden="false" customHeight="true" outlineLevel="0" collapsed="false">
      <c r="B5" s="13"/>
      <c r="C5" s="13"/>
      <c r="D5" s="13"/>
      <c r="E5" s="13"/>
      <c r="F5" s="21"/>
      <c r="G5" s="13"/>
      <c r="H5" s="13"/>
      <c r="I5" s="13"/>
      <c r="J5" s="22"/>
      <c r="K5" s="13"/>
      <c r="L5" s="23"/>
      <c r="M5" s="13"/>
      <c r="N5" s="13"/>
      <c r="O5" s="13"/>
      <c r="P5" s="13"/>
      <c r="Q5" s="13"/>
      <c r="R5" s="13"/>
      <c r="S5" s="13"/>
      <c r="T5" s="13"/>
      <c r="U5" s="13"/>
    </row>
    <row r="6" customFormat="false" ht="12.75" hidden="false" customHeight="true" outlineLevel="0" collapsed="false">
      <c r="F6" s="24"/>
      <c r="J6" s="25"/>
      <c r="L6" s="26"/>
    </row>
    <row r="7" customFormat="false" ht="21" hidden="false" customHeight="true" outlineLevel="0" collapsed="false">
      <c r="D7" s="16" t="s">
        <v>27</v>
      </c>
      <c r="F7" s="17" t="n">
        <v>1000</v>
      </c>
      <c r="J7" s="19"/>
      <c r="L7" s="20" t="str">
        <f aca="false">IF('ANEXO DE APOIO'!I6,'ANEXO DE APOIO'!K6,"")</f>
        <v/>
      </c>
    </row>
    <row r="8" customFormat="false" ht="12.75" hidden="false" customHeight="true" outlineLevel="0" collapsed="false">
      <c r="B8" s="13"/>
      <c r="C8" s="13"/>
      <c r="D8" s="13"/>
      <c r="E8" s="13"/>
      <c r="F8" s="21"/>
      <c r="G8" s="13"/>
      <c r="H8" s="27"/>
      <c r="I8" s="13"/>
      <c r="J8" s="22"/>
      <c r="K8" s="13"/>
      <c r="L8" s="23"/>
      <c r="M8" s="13"/>
      <c r="N8" s="13"/>
      <c r="O8" s="13"/>
      <c r="P8" s="13"/>
      <c r="Q8" s="13"/>
      <c r="R8" s="13"/>
      <c r="S8" s="13"/>
      <c r="T8" s="13"/>
      <c r="U8" s="13"/>
    </row>
    <row r="9" customFormat="false" ht="12.75" hidden="false" customHeight="true" outlineLevel="0" collapsed="false">
      <c r="F9" s="24"/>
      <c r="H9" s="28"/>
      <c r="J9" s="25"/>
      <c r="L9" s="26"/>
    </row>
    <row r="10" customFormat="false" ht="21" hidden="false" customHeight="true" outlineLevel="0" collapsed="false">
      <c r="D10" s="16" t="s">
        <v>28</v>
      </c>
      <c r="F10" s="29" t="n">
        <v>0.08</v>
      </c>
      <c r="G10" s="30"/>
      <c r="J10" s="19"/>
      <c r="L10" s="20" t="str">
        <f aca="false">IF('ANEXO DE APOIO'!I7,'ANEXO DE APOIO'!K7,"")</f>
        <v/>
      </c>
    </row>
    <row r="11" customFormat="false" ht="12.75" hidden="false" customHeight="true" outlineLevel="0" collapsed="false">
      <c r="B11" s="13"/>
      <c r="C11" s="13"/>
      <c r="D11" s="13"/>
      <c r="E11" s="13"/>
      <c r="F11" s="21"/>
      <c r="G11" s="13"/>
      <c r="H11" s="27"/>
      <c r="I11" s="13"/>
      <c r="J11" s="22"/>
      <c r="K11" s="13"/>
      <c r="L11" s="23"/>
      <c r="M11" s="13"/>
      <c r="N11" s="13"/>
      <c r="O11" s="13"/>
      <c r="P11" s="13"/>
      <c r="Q11" s="13"/>
      <c r="R11" s="13"/>
      <c r="S11" s="13"/>
      <c r="T11" s="13"/>
      <c r="U11" s="13"/>
    </row>
    <row r="12" customFormat="false" ht="12.75" hidden="false" customHeight="true" outlineLevel="0" collapsed="false">
      <c r="F12" s="24"/>
      <c r="H12" s="28"/>
      <c r="J12" s="25"/>
      <c r="L12" s="26"/>
    </row>
    <row r="13" customFormat="false" ht="21" hidden="false" customHeight="true" outlineLevel="0" collapsed="false">
      <c r="D13" s="16" t="s">
        <v>29</v>
      </c>
      <c r="F13" s="31" t="n">
        <v>30</v>
      </c>
      <c r="J13" s="19"/>
      <c r="L13" s="20" t="str">
        <f aca="false">IF('ANEXO DE APOIO'!I8,'ANEXO DE APOIO'!K8,"")</f>
        <v/>
      </c>
    </row>
    <row r="14" customFormat="false" ht="12.75" hidden="false" customHeight="true" outlineLevel="0" collapsed="false">
      <c r="B14" s="13"/>
      <c r="C14" s="13"/>
      <c r="D14" s="13"/>
      <c r="E14" s="13"/>
      <c r="F14" s="21"/>
      <c r="G14" s="13"/>
      <c r="H14" s="27"/>
      <c r="I14" s="13"/>
      <c r="J14" s="22"/>
      <c r="K14" s="13"/>
      <c r="L14" s="23"/>
      <c r="M14" s="13"/>
      <c r="N14" s="13"/>
      <c r="O14" s="13"/>
      <c r="P14" s="13"/>
      <c r="Q14" s="13"/>
      <c r="R14" s="13"/>
      <c r="S14" s="13"/>
      <c r="T14" s="13"/>
      <c r="U14" s="13"/>
    </row>
    <row r="15" customFormat="false" ht="12.75" hidden="false" customHeight="true" outlineLevel="0" collapsed="false">
      <c r="F15" s="24"/>
      <c r="H15" s="28"/>
      <c r="J15" s="25"/>
      <c r="L15" s="26"/>
    </row>
    <row r="16" customFormat="false" ht="21" hidden="false" customHeight="true" outlineLevel="0" collapsed="false">
      <c r="D16" s="16" t="s">
        <v>30</v>
      </c>
      <c r="F16" s="29" t="n">
        <v>0.11</v>
      </c>
      <c r="J16" s="19"/>
      <c r="L16" s="20" t="str">
        <f aca="false">IF('ANEXO DE APOIO'!I9,'ANEXO DE APOIO'!K9,"")</f>
        <v/>
      </c>
    </row>
    <row r="17" customFormat="false" ht="12.75" hidden="false" customHeight="true" outlineLevel="0" collapsed="false">
      <c r="B17" s="13"/>
      <c r="C17" s="13"/>
      <c r="D17" s="13"/>
      <c r="E17" s="13"/>
      <c r="F17" s="21"/>
      <c r="G17" s="13"/>
      <c r="H17" s="13"/>
      <c r="I17" s="27"/>
      <c r="J17" s="22"/>
      <c r="K17" s="13"/>
      <c r="L17" s="23"/>
      <c r="M17" s="13"/>
      <c r="N17" s="13"/>
      <c r="O17" s="13"/>
      <c r="P17" s="13"/>
      <c r="Q17" s="13"/>
      <c r="R17" s="13"/>
      <c r="S17" s="13"/>
      <c r="T17" s="13"/>
      <c r="U17" s="13"/>
    </row>
    <row r="18" customFormat="false" ht="12.75" hidden="false" customHeight="true" outlineLevel="0" collapsed="false">
      <c r="F18" s="24"/>
      <c r="H18" s="32"/>
      <c r="J18" s="25"/>
      <c r="L18" s="26"/>
    </row>
    <row r="19" customFormat="false" ht="21" hidden="false" customHeight="true" outlineLevel="0" collapsed="false">
      <c r="D19" s="16"/>
      <c r="F19" s="29" t="n">
        <v>0</v>
      </c>
      <c r="H19" s="33"/>
      <c r="J19" s="19"/>
      <c r="L19" s="20"/>
    </row>
    <row r="20" customFormat="false" ht="12.75" hidden="false" customHeight="true" outlineLevel="0" collapsed="false">
      <c r="B20" s="13"/>
      <c r="C20" s="13"/>
      <c r="D20" s="13"/>
      <c r="E20" s="13"/>
      <c r="F20" s="21"/>
      <c r="G20" s="13"/>
      <c r="H20" s="27"/>
      <c r="I20" s="13"/>
      <c r="J20" s="22"/>
      <c r="K20" s="13"/>
      <c r="L20" s="23"/>
      <c r="M20" s="13"/>
      <c r="N20" s="13"/>
      <c r="O20" s="13"/>
      <c r="P20" s="13"/>
      <c r="Q20" s="13"/>
      <c r="R20" s="13"/>
      <c r="S20" s="13"/>
      <c r="T20" s="13"/>
      <c r="U20" s="13"/>
    </row>
    <row r="21" customFormat="false" ht="12" hidden="false" customHeight="true" outlineLevel="0" collapsed="false">
      <c r="F21" s="34"/>
    </row>
    <row r="22" customFormat="false" ht="21" hidden="false" customHeight="true" outlineLevel="0" collapsed="false">
      <c r="F22" s="29" t="n">
        <v>0</v>
      </c>
    </row>
    <row r="23" customFormat="false" ht="12" hidden="false" customHeight="true" outlineLevel="0" collapsed="false"/>
    <row r="24" customFormat="false" ht="12" hidden="false" customHeight="true" outlineLevel="0" collapsed="false"/>
    <row r="25" customFormat="false" ht="21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21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21" hidden="false" customHeight="true" outlineLevel="0" collapsed="false"/>
    <row r="32" customFormat="false" ht="15" hidden="true" customHeight="true" outlineLevel="0" collapsed="false"/>
    <row r="33" customFormat="false" ht="15" hidden="true" customHeight="tru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</sheetData>
  <mergeCells count="2">
    <mergeCell ref="J2:Q2"/>
    <mergeCell ref="S2:U2"/>
  </mergeCells>
  <dataValidations count="3">
    <dataValidation allowBlank="true" error="Escolha um número de anos entre 1 e 50" errorStyle="stop" errorTitle="Excedeu o limite de anos" operator="between" showDropDown="false" showErrorMessage="true" showInputMessage="true" sqref="F13" type="whole">
      <formula1>1</formula1>
      <formula2>50</formula2>
    </dataValidation>
    <dataValidation allowBlank="true" errorStyle="stop" operator="between" showDropDown="false" showErrorMessage="true" showInputMessage="true" sqref="F10 F16" type="list">
      <formula1>'BANCO DE DADOS'!$AJ$20:$AJ$77</formula1>
      <formula2>0</formula2>
    </dataValidation>
    <dataValidation allowBlank="true" errorStyle="stop" operator="between" showDropDown="false" showErrorMessage="true" showInputMessage="false" sqref="F22" type="list">
      <formula1>'BANCO DE DADOS'!$AM$23:$AM$27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kk">
              <controlPr defaultSize="0" locked="1" autoFill="0" autoLine="0" autoPict="0" print="true" altText="Check Box 40">
                <anchor moveWithCells="true" sizeWithCells="false">
                  <from>
                    <xdr:col>15</xdr:col>
                    <xdr:colOff>25920</xdr:colOff>
                    <xdr:row>31</xdr:row>
                    <xdr:rowOff>152280</xdr:rowOff>
                  </from>
                  <to>
                    <xdr:col>16</xdr:col>
                    <xdr:colOff>-415440</xdr:colOff>
                    <xdr:row>33</xdr:row>
                    <xdr:rowOff>38160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">
              <controlPr defaultSize="0" locked="1" autoFill="0" autoLine="0" autoPict="0" print="true" altText="Check Box 48">
                <anchor moveWithCells="true" sizeWithCells="false">
                  <from>
                    <xdr:col>17</xdr:col>
                    <xdr:colOff>638640</xdr:colOff>
                    <xdr:row>36</xdr:row>
                    <xdr:rowOff>47520</xdr:rowOff>
                  </from>
                  <to>
                    <xdr:col>18</xdr:col>
                    <xdr:colOff>-618480</xdr:colOff>
                    <xdr:row>37</xdr:row>
                    <xdr:rowOff>-123840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">
              <controlPr defaultSize="0" locked="1" autoFill="0" autoLine="0" autoPict="0" print="true" altText="Check Box 51">
                <anchor moveWithCells="true" sizeWithCells="false">
                  <from>
                    <xdr:col>17</xdr:col>
                    <xdr:colOff>686160</xdr:colOff>
                    <xdr:row>35</xdr:row>
                    <xdr:rowOff>161640</xdr:rowOff>
                  </from>
                  <to>
                    <xdr:col>18</xdr:col>
                    <xdr:colOff>-570960</xdr:colOff>
                    <xdr:row>36</xdr:row>
                    <xdr:rowOff>-9720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DEADA"/>
    <pageSetUpPr fitToPage="false"/>
  </sheetPr>
  <dimension ref="A1:O42"/>
  <sheetViews>
    <sheetView showFormulas="false" showGridLines="false" showRowColHeaders="fals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4453125" defaultRowHeight="15" zeroHeight="tru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34.14"/>
    <col collapsed="false" customWidth="true" hidden="false" outlineLevel="0" max="3" min="3" style="0" width="4"/>
    <col collapsed="false" customWidth="true" hidden="false" outlineLevel="0" max="4" min="4" style="0" width="27.42"/>
    <col collapsed="false" customWidth="true" hidden="false" outlineLevel="0" max="5" min="5" style="0" width="2.86"/>
    <col collapsed="false" customWidth="true" hidden="false" outlineLevel="0" max="6" min="6" style="0" width="13.71"/>
    <col collapsed="false" customWidth="true" hidden="false" outlineLevel="0" max="7" min="7" style="0" width="10.14"/>
    <col collapsed="false" customWidth="true" hidden="false" outlineLevel="0" max="8" min="8" style="0" width="11.43"/>
    <col collapsed="false" customWidth="true" hidden="false" outlineLevel="0" max="9" min="9" style="0" width="14.28"/>
    <col collapsed="false" customWidth="true" hidden="false" outlineLevel="0" max="10" min="10" style="0" width="3.28"/>
    <col collapsed="false" customWidth="true" hidden="false" outlineLevel="0" max="11" min="11" style="0" width="3.14"/>
    <col collapsed="false" customWidth="true" hidden="false" outlineLevel="0" max="12" min="12" style="0" width="8.71"/>
    <col collapsed="false" customWidth="true" hidden="false" outlineLevel="0" max="13" min="13" style="0" width="19.28"/>
    <col collapsed="false" customWidth="true" hidden="false" outlineLevel="0" max="14" min="14" style="0" width="24.15"/>
    <col collapsed="false" customWidth="true" hidden="false" outlineLevel="0" max="15" min="15" style="0" width="10.57"/>
    <col collapsed="false" customWidth="true" hidden="false" outlineLevel="0" max="16" min="16" style="0" width="5.71"/>
    <col collapsed="false" customWidth="false" hidden="true" outlineLevel="0" max="1024" min="18" style="0" width="9.14"/>
  </cols>
  <sheetData>
    <row r="1" customFormat="false" ht="9" hidden="false" customHeight="true" outlineLevel="0" collapsed="false">
      <c r="B1" s="34"/>
      <c r="C1" s="34"/>
      <c r="D1" s="34"/>
      <c r="E1" s="34"/>
      <c r="F1" s="34"/>
      <c r="G1" s="34"/>
      <c r="H1" s="34"/>
    </row>
    <row r="2" customFormat="false" ht="23.25" hidden="false" customHeight="false" outlineLevel="0" collapsed="false">
      <c r="B2" s="12" t="s">
        <v>26</v>
      </c>
      <c r="C2" s="35"/>
      <c r="D2" s="36"/>
      <c r="E2" s="35"/>
      <c r="F2" s="37"/>
      <c r="G2" s="37"/>
      <c r="H2" s="37"/>
      <c r="I2" s="30"/>
      <c r="J2" s="38"/>
      <c r="K2" s="11"/>
      <c r="L2" s="39" t="s">
        <v>31</v>
      </c>
      <c r="M2" s="13"/>
      <c r="N2" s="13"/>
      <c r="O2" s="13"/>
    </row>
    <row r="3" customFormat="false" ht="15" hidden="false" customHeight="false" outlineLevel="0" collapsed="false">
      <c r="B3" s="37"/>
      <c r="C3" s="40"/>
      <c r="D3" s="37"/>
      <c r="E3" s="37"/>
      <c r="F3" s="37"/>
      <c r="G3" s="37"/>
      <c r="H3" s="37"/>
      <c r="I3" s="30"/>
      <c r="J3" s="38"/>
      <c r="L3" s="41" t="s">
        <v>32</v>
      </c>
    </row>
    <row r="4" customFormat="false" ht="20.25" hidden="false" customHeight="false" outlineLevel="0" collapsed="false">
      <c r="A4" s="11"/>
      <c r="B4" s="42" t="str">
        <f aca="false">"Seu patrimônio em " &amp; 'BANCO DE DADOS'!$AD$29 &amp; " anos será:"</f>
        <v>Seu patrimônio em 30 anos será:</v>
      </c>
      <c r="C4" s="43"/>
      <c r="D4" s="44" t="n">
        <f aca="false">'BANCO DE DADOS'!AC14</f>
        <v>2055845.29355911</v>
      </c>
      <c r="E4" s="43"/>
      <c r="F4" s="37"/>
      <c r="G4" s="37"/>
      <c r="H4" s="37"/>
      <c r="I4" s="30"/>
      <c r="J4" s="38"/>
      <c r="L4" s="45" t="s">
        <v>33</v>
      </c>
      <c r="M4" s="46" t="s">
        <v>34</v>
      </c>
      <c r="N4" s="47" t="s">
        <v>35</v>
      </c>
      <c r="O4" s="48" t="s">
        <v>36</v>
      </c>
    </row>
    <row r="5" customFormat="false" ht="15" hidden="false" customHeight="false" outlineLevel="0" collapsed="false">
      <c r="B5" s="49"/>
      <c r="C5" s="37"/>
      <c r="D5" s="50"/>
      <c r="E5" s="37"/>
      <c r="F5" s="37"/>
      <c r="G5" s="37"/>
      <c r="H5" s="37"/>
      <c r="I5" s="30"/>
      <c r="J5" s="38"/>
      <c r="L5" s="51" t="n">
        <f aca="false">'BANCO DE DADOS'!AA40</f>
        <v>5</v>
      </c>
      <c r="M5" s="52" t="n">
        <f aca="false">'BANCO DE DADOS'!AE40</f>
        <v>1.07353712578783</v>
      </c>
      <c r="N5" s="53"/>
      <c r="O5" s="54" t="n">
        <f aca="false">'BANCO DE DADOS'!AF40</f>
        <v>-0.0735371257878292</v>
      </c>
    </row>
    <row r="6" customFormat="false" ht="18" hidden="false" customHeight="false" outlineLevel="0" collapsed="false">
      <c r="B6" s="55" t="s">
        <v>37</v>
      </c>
      <c r="C6" s="43"/>
      <c r="D6" s="56" t="n">
        <f aca="false">'BANCO DE DADOS'!AB21</f>
        <v>53387</v>
      </c>
      <c r="E6" s="43"/>
      <c r="F6" s="57" t="str">
        <f aca="false">'BANCO DE DADOS'!AC21</f>
        <v>Aprox. 23 anos</v>
      </c>
      <c r="G6" s="37"/>
      <c r="H6" s="58"/>
      <c r="I6" s="30"/>
      <c r="J6" s="38"/>
      <c r="L6" s="59" t="n">
        <v>10</v>
      </c>
      <c r="M6" s="52" t="n">
        <f aca="false">'BANCO DE DADOS'!AE41</f>
        <v>1.12585334290785</v>
      </c>
      <c r="N6" s="60"/>
      <c r="O6" s="54" t="n">
        <f aca="false">'BANCO DE DADOS'!AF41</f>
        <v>-0.125853342907847</v>
      </c>
    </row>
    <row r="7" customFormat="false" ht="15" hidden="false" customHeight="false" outlineLevel="0" collapsed="false">
      <c r="B7" s="49"/>
      <c r="C7" s="37"/>
      <c r="D7" s="50"/>
      <c r="E7" s="37"/>
      <c r="F7" s="37"/>
      <c r="G7" s="37"/>
      <c r="H7" s="37"/>
      <c r="I7" s="30"/>
      <c r="J7" s="38"/>
      <c r="L7" s="59" t="n">
        <v>15</v>
      </c>
      <c r="M7" s="52" t="n">
        <f aca="false">'BANCO DE DADOS'!AE42</f>
        <v>1.16664753681541</v>
      </c>
      <c r="N7" s="60"/>
      <c r="O7" s="54" t="n">
        <f aca="false">'BANCO DE DADOS'!AF42</f>
        <v>-0.16664753681541</v>
      </c>
    </row>
    <row r="8" customFormat="false" ht="15.75" hidden="false" customHeight="false" outlineLevel="0" collapsed="false">
      <c r="B8" s="61" t="s">
        <v>38</v>
      </c>
      <c r="C8" s="62"/>
      <c r="D8" s="63" t="n">
        <f aca="false">'BANCO DE DADOS'!AC11</f>
        <v>2538282.06284601</v>
      </c>
      <c r="E8" s="62"/>
      <c r="F8" s="64" t="n">
        <f aca="false">D8/$D$4</f>
        <v>1.23466589183454</v>
      </c>
      <c r="G8" s="65" t="s">
        <v>39</v>
      </c>
      <c r="H8" s="37"/>
      <c r="I8" s="30"/>
      <c r="J8" s="38"/>
      <c r="L8" s="59" t="n">
        <v>20</v>
      </c>
      <c r="M8" s="52" t="n">
        <f aca="false">'BANCO DE DADOS'!AE43</f>
        <v>1.19723628555796</v>
      </c>
      <c r="N8" s="60"/>
      <c r="O8" s="54" t="n">
        <f aca="false">'BANCO DE DADOS'!AF43</f>
        <v>-0.197236285557957</v>
      </c>
    </row>
    <row r="9" customFormat="false" ht="15" hidden="false" customHeight="false" outlineLevel="0" collapsed="false">
      <c r="B9" s="49"/>
      <c r="C9" s="37"/>
      <c r="D9" s="66"/>
      <c r="E9" s="37"/>
      <c r="F9" s="37"/>
      <c r="G9" s="37"/>
      <c r="H9" s="37"/>
      <c r="I9" s="30"/>
      <c r="J9" s="38"/>
      <c r="L9" s="59" t="n">
        <v>25</v>
      </c>
      <c r="M9" s="52" t="n">
        <f aca="false">'BANCO DE DADOS'!AE44</f>
        <v>1.21929423775066</v>
      </c>
      <c r="N9" s="60"/>
      <c r="O9" s="54" t="n">
        <f aca="false">'BANCO DE DADOS'!AF44</f>
        <v>-0.219294237750663</v>
      </c>
    </row>
    <row r="10" customFormat="false" ht="15.75" hidden="false" customHeight="false" outlineLevel="0" collapsed="false">
      <c r="B10" s="61" t="s">
        <v>40</v>
      </c>
      <c r="C10" s="62"/>
      <c r="D10" s="63" t="n">
        <f aca="false">'BANCO DE DADOS'!AC10</f>
        <v>-482436.769286895</v>
      </c>
      <c r="E10" s="62"/>
      <c r="F10" s="64" t="n">
        <f aca="false">D10/$D$4</f>
        <v>-0.234665891834542</v>
      </c>
      <c r="G10" s="65" t="s">
        <v>41</v>
      </c>
      <c r="H10" s="37"/>
      <c r="I10" s="30"/>
      <c r="J10" s="38"/>
      <c r="L10" s="59" t="n">
        <v>30</v>
      </c>
      <c r="M10" s="52" t="n">
        <f aca="false">'BANCO DE DADOS'!AE45</f>
        <v>1.23466589183454</v>
      </c>
      <c r="N10" s="60"/>
      <c r="O10" s="54" t="n">
        <f aca="false">'BANCO DE DADOS'!AF45</f>
        <v>-0.234665891834542</v>
      </c>
    </row>
    <row r="11" customFormat="false" ht="15" hidden="false" customHeight="false" outlineLevel="0" collapsed="false">
      <c r="B11" s="67"/>
      <c r="C11" s="67"/>
      <c r="D11" s="67"/>
      <c r="E11" s="67"/>
      <c r="F11" s="67"/>
      <c r="G11" s="67"/>
      <c r="H11" s="67"/>
      <c r="I11" s="68"/>
      <c r="J11" s="69"/>
      <c r="L11" s="59" t="n">
        <v>35</v>
      </c>
      <c r="M11" s="52" t="n">
        <f aca="false">'BANCO DE DADOS'!AE46</f>
        <v>1.24507457686327</v>
      </c>
      <c r="N11" s="60"/>
      <c r="O11" s="54" t="n">
        <f aca="false">'BANCO DE DADOS'!AF46</f>
        <v>-0.245074576863272</v>
      </c>
    </row>
    <row r="12" customFormat="false" ht="15" hidden="false" customHeight="true" outlineLevel="0" collapsed="false">
      <c r="B12" s="34"/>
      <c r="C12" s="34"/>
      <c r="D12" s="34"/>
      <c r="E12" s="34"/>
      <c r="F12" s="34"/>
      <c r="G12" s="34"/>
      <c r="H12" s="34"/>
      <c r="J12" s="38"/>
      <c r="L12" s="59" t="n">
        <v>40</v>
      </c>
      <c r="M12" s="52" t="n">
        <f aca="false">'BANCO DE DADOS'!AE47</f>
        <v>1.25195802743444</v>
      </c>
      <c r="N12" s="60"/>
      <c r="O12" s="54" t="n">
        <f aca="false">'BANCO DE DADOS'!AF47</f>
        <v>-0.251958027434436</v>
      </c>
    </row>
    <row r="13" customFormat="false" ht="15" hidden="false" customHeight="true" outlineLevel="0" collapsed="false">
      <c r="B13" s="70" t="s">
        <v>42</v>
      </c>
      <c r="J13" s="38"/>
      <c r="L13" s="59" t="n">
        <v>45</v>
      </c>
      <c r="M13" s="52" t="n">
        <f aca="false">'BANCO DE DADOS'!AE48</f>
        <v>1.25642358109672</v>
      </c>
      <c r="N13" s="60"/>
      <c r="O13" s="54" t="n">
        <f aca="false">'BANCO DE DADOS'!AF48</f>
        <v>-0.256423581096718</v>
      </c>
    </row>
    <row r="14" customFormat="false" ht="15" hidden="false" customHeight="true" outlineLevel="0" collapsed="false">
      <c r="J14" s="38"/>
      <c r="L14" s="71" t="n">
        <v>50</v>
      </c>
      <c r="M14" s="72" t="n">
        <f aca="false">'BANCO DE DADOS'!AE49</f>
        <v>1.25927594223515</v>
      </c>
      <c r="N14" s="73"/>
      <c r="O14" s="74" t="n">
        <f aca="false">'BANCO DE DADOS'!AF49</f>
        <v>-0.25927594223515</v>
      </c>
    </row>
    <row r="15" customFormat="false" ht="15" hidden="false" customHeight="true" outlineLevel="0" collapsed="false">
      <c r="J15" s="38"/>
      <c r="K15" s="68"/>
      <c r="L15" s="68"/>
      <c r="M15" s="68"/>
      <c r="N15" s="68"/>
      <c r="O15" s="68"/>
    </row>
    <row r="16" customFormat="false" ht="15" hidden="false" customHeight="true" outlineLevel="0" collapsed="false">
      <c r="J16" s="38"/>
      <c r="K16" s="11"/>
    </row>
    <row r="17" customFormat="false" ht="15" hidden="false" customHeight="true" outlineLevel="0" collapsed="false">
      <c r="J17" s="38"/>
      <c r="L17" s="70" t="s">
        <v>43</v>
      </c>
      <c r="M17" s="75"/>
      <c r="N17" s="75"/>
      <c r="O17" s="13"/>
    </row>
    <row r="18" customFormat="false" ht="15" hidden="false" customHeight="true" outlineLevel="0" collapsed="false">
      <c r="J18" s="38"/>
      <c r="L18" s="76" t="s">
        <v>44</v>
      </c>
      <c r="M18" s="37"/>
      <c r="N18" s="37"/>
    </row>
    <row r="19" customFormat="false" ht="15" hidden="false" customHeight="true" outlineLevel="0" collapsed="false">
      <c r="J19" s="38"/>
      <c r="L19" s="45" t="s">
        <v>33</v>
      </c>
      <c r="M19" s="77" t="s">
        <v>45</v>
      </c>
      <c r="N19" s="78"/>
      <c r="O19" s="78"/>
    </row>
    <row r="20" customFormat="false" ht="15" hidden="false" customHeight="true" outlineLevel="0" collapsed="false">
      <c r="J20" s="38"/>
      <c r="L20" s="51" t="n">
        <f aca="false">'BANCO DE DADOS'!AA40</f>
        <v>5</v>
      </c>
      <c r="M20" s="79" t="n">
        <f aca="false">'BANCO DE DADOS'!AD40</f>
        <v>83011.1130374432</v>
      </c>
      <c r="N20" s="80"/>
      <c r="O20" s="81"/>
    </row>
    <row r="21" customFormat="false" ht="15" hidden="false" customHeight="true" outlineLevel="0" collapsed="false">
      <c r="J21" s="38"/>
      <c r="L21" s="59" t="n">
        <f aca="false">'BANCO DE DADOS'!AA41</f>
        <v>10</v>
      </c>
      <c r="M21" s="82" t="n">
        <f aca="false">'BANCO DE DADOS'!AD41</f>
        <v>197565.474475495</v>
      </c>
      <c r="N21" s="80"/>
      <c r="O21" s="83"/>
    </row>
    <row r="22" customFormat="false" ht="15" hidden="false" customHeight="true" outlineLevel="0" collapsed="false">
      <c r="J22" s="38"/>
      <c r="L22" s="59" t="n">
        <f aca="false">'BANCO DE DADOS'!AA42</f>
        <v>15</v>
      </c>
      <c r="M22" s="82" t="n">
        <f aca="false">'BANCO DE DADOS'!AD42</f>
        <v>383210.849904642</v>
      </c>
      <c r="N22" s="80"/>
      <c r="O22" s="83"/>
    </row>
    <row r="23" customFormat="false" ht="15" hidden="false" customHeight="true" outlineLevel="0" collapsed="false">
      <c r="B23" s="84"/>
      <c r="C23" s="84"/>
      <c r="D23" s="11"/>
      <c r="E23" s="84"/>
      <c r="F23" s="11"/>
      <c r="G23" s="11"/>
      <c r="H23" s="11"/>
      <c r="I23" s="11"/>
      <c r="J23" s="38"/>
      <c r="L23" s="59" t="n">
        <f aca="false">'BANCO DE DADOS'!AA43</f>
        <v>20</v>
      </c>
      <c r="M23" s="82" t="n">
        <f aca="false">'BANCO DE DADOS'!AD43</f>
        <v>689594.234420749</v>
      </c>
      <c r="N23" s="80"/>
      <c r="O23" s="81"/>
    </row>
    <row r="24" customFormat="false" ht="15" hidden="false" customHeight="false" outlineLevel="0" collapsed="false">
      <c r="B24" s="11"/>
      <c r="C24" s="11"/>
      <c r="D24" s="85"/>
      <c r="E24" s="11"/>
      <c r="F24" s="86"/>
      <c r="G24" s="14"/>
      <c r="H24" s="11"/>
      <c r="I24" s="11"/>
      <c r="J24" s="38"/>
      <c r="L24" s="59" t="n">
        <f aca="false">'BANCO DE DADOS'!AA44</f>
        <v>25</v>
      </c>
      <c r="M24" s="82" t="n">
        <f aca="false">'BANCO DE DADOS'!AD44</f>
        <v>1200252.65198888</v>
      </c>
      <c r="N24" s="80"/>
      <c r="O24" s="81"/>
    </row>
    <row r="25" customFormat="false" ht="15" hidden="false" customHeight="false" outlineLevel="0" collapsed="false">
      <c r="B25" s="11"/>
      <c r="C25" s="11"/>
      <c r="D25" s="11"/>
      <c r="E25" s="11"/>
      <c r="F25" s="11"/>
      <c r="G25" s="11"/>
      <c r="H25" s="11"/>
      <c r="I25" s="11"/>
      <c r="J25" s="38"/>
      <c r="L25" s="59" t="n">
        <f aca="false">'BANCO DE DADOS'!AA45</f>
        <v>30</v>
      </c>
      <c r="M25" s="82" t="n">
        <f aca="false">'BANCO DE DADOS'!AD45</f>
        <v>2055845.29355911</v>
      </c>
      <c r="N25" s="80"/>
      <c r="O25" s="81"/>
    </row>
    <row r="26" customFormat="false" ht="15" hidden="false" customHeight="false" outlineLevel="0" collapsed="false">
      <c r="B26" s="11"/>
      <c r="C26" s="11"/>
      <c r="D26" s="11"/>
      <c r="E26" s="11"/>
      <c r="F26" s="11"/>
      <c r="G26" s="11"/>
      <c r="H26" s="11"/>
      <c r="I26" s="11"/>
      <c r="J26" s="38"/>
      <c r="L26" s="59" t="n">
        <f aca="false">'BANCO DE DADOS'!AA46</f>
        <v>35</v>
      </c>
      <c r="M26" s="82" t="n">
        <f aca="false">'BANCO DE DADOS'!AD46</f>
        <v>3493299.03679177</v>
      </c>
      <c r="N26" s="87"/>
      <c r="O26" s="81"/>
    </row>
    <row r="27" customFormat="false" ht="15" hidden="false" customHeight="false" outlineLevel="0" collapsed="false">
      <c r="B27" s="11"/>
      <c r="C27" s="11"/>
      <c r="D27" s="11"/>
      <c r="E27" s="11"/>
      <c r="F27" s="11"/>
      <c r="G27" s="11"/>
      <c r="H27" s="11"/>
      <c r="I27" s="11"/>
      <c r="J27" s="38"/>
      <c r="L27" s="59" t="n">
        <f aca="false">'BANCO DE DADOS'!AA47</f>
        <v>40</v>
      </c>
      <c r="M27" s="82" t="n">
        <f aca="false">'BANCO DE DADOS'!AD47</f>
        <v>5911769.19324944</v>
      </c>
      <c r="N27" s="87"/>
      <c r="O27" s="81"/>
    </row>
    <row r="28" customFormat="false" ht="15" hidden="false" customHeight="false" outlineLevel="0" collapsed="false">
      <c r="B28" s="11"/>
      <c r="C28" s="11"/>
      <c r="D28" s="11"/>
      <c r="E28" s="11"/>
      <c r="F28" s="11"/>
      <c r="G28" s="11"/>
      <c r="H28" s="11"/>
      <c r="I28" s="11"/>
      <c r="J28" s="38"/>
      <c r="L28" s="59" t="n">
        <f aca="false">'BANCO DE DADOS'!AA48</f>
        <v>45</v>
      </c>
      <c r="M28" s="82" t="n">
        <f aca="false">'BANCO DE DADOS'!AD48</f>
        <v>9983785.69480407</v>
      </c>
      <c r="N28" s="87"/>
      <c r="O28" s="81"/>
    </row>
    <row r="29" customFormat="false" ht="15" hidden="false" customHeight="false" outlineLevel="0" collapsed="false">
      <c r="B29" s="11"/>
      <c r="C29" s="11"/>
      <c r="D29" s="11"/>
      <c r="E29" s="11"/>
      <c r="F29" s="11"/>
      <c r="G29" s="11"/>
      <c r="H29" s="11"/>
      <c r="I29" s="11"/>
      <c r="J29" s="38"/>
      <c r="L29" s="71" t="n">
        <f aca="false">'BANCO DE DADOS'!AA49</f>
        <v>50</v>
      </c>
      <c r="M29" s="88" t="n">
        <f aca="false">'BANCO DE DADOS'!AD49</f>
        <v>16842539.5660194</v>
      </c>
      <c r="N29" s="87"/>
      <c r="O29" s="81"/>
    </row>
    <row r="30" customFormat="false" ht="15" hidden="false" customHeight="false" outlineLevel="0" collapsed="false">
      <c r="B30" s="13"/>
      <c r="C30" s="13"/>
      <c r="D30" s="13"/>
      <c r="E30" s="13"/>
      <c r="F30" s="13"/>
      <c r="G30" s="13"/>
      <c r="H30" s="13"/>
      <c r="I30" s="13"/>
      <c r="J30" s="89"/>
      <c r="K30" s="13"/>
      <c r="L30" s="13"/>
      <c r="M30" s="13"/>
      <c r="N30" s="13"/>
      <c r="O30" s="13"/>
    </row>
    <row r="31" customFormat="false" ht="15" hidden="false" customHeight="false" outlineLevel="0" collapsed="false">
      <c r="B31" s="76" t="s">
        <v>46</v>
      </c>
      <c r="C31" s="11"/>
      <c r="I31" s="90"/>
    </row>
    <row r="32" customFormat="false" ht="15" hidden="false" customHeight="false" outlineLevel="0" collapsed="false">
      <c r="B32" s="11"/>
      <c r="C32" s="11"/>
      <c r="I32" s="91"/>
    </row>
    <row r="33" customFormat="false" ht="15" hidden="false" customHeight="false" outlineLevel="0" collapsed="false">
      <c r="B33" s="11"/>
      <c r="C33" s="11"/>
      <c r="D33" s="11"/>
      <c r="E33" s="11"/>
      <c r="F33" s="11"/>
      <c r="G33" s="11"/>
      <c r="H33" s="11"/>
      <c r="I33" s="11"/>
    </row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true" customHeight="false" outlineLevel="0" collapsed="false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customFormat="false" ht="15" hidden="true" customHeight="true" outlineLevel="0" collapsed="false"/>
    <row r="42" customFormat="false" ht="15" hidden="tru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DEADA"/>
    <pageSetUpPr fitToPage="false"/>
  </sheetPr>
  <dimension ref="A2:B36"/>
  <sheetViews>
    <sheetView showFormulas="false" showGridLines="false" showRowColHeaders="fals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8"/>
  </cols>
  <sheetData>
    <row r="2" customFormat="false" ht="15" hidden="false" customHeight="false" outlineLevel="0" collapsed="false">
      <c r="B2" s="92" t="s">
        <v>47</v>
      </c>
    </row>
    <row r="3" customFormat="false" ht="15" hidden="false" customHeight="false" outlineLevel="0" collapsed="false">
      <c r="B3" s="92" t="s">
        <v>48</v>
      </c>
    </row>
    <row r="5" customFormat="false" ht="15" hidden="false" customHeight="false" outlineLevel="0" collapsed="false">
      <c r="A5" s="93" t="s">
        <v>49</v>
      </c>
      <c r="B5" s="93" t="s">
        <v>50</v>
      </c>
    </row>
    <row r="6" customFormat="false" ht="15" hidden="false" customHeight="false" outlineLevel="0" collapsed="false">
      <c r="A6" s="94" t="n">
        <v>1</v>
      </c>
      <c r="B6" s="95" t="n">
        <v>0.01</v>
      </c>
    </row>
    <row r="7" customFormat="false" ht="15" hidden="false" customHeight="false" outlineLevel="0" collapsed="false">
      <c r="A7" s="94" t="n">
        <v>2</v>
      </c>
      <c r="B7" s="96" t="n">
        <f aca="false">B6*2</f>
        <v>0.02</v>
      </c>
    </row>
    <row r="8" customFormat="false" ht="15" hidden="false" customHeight="false" outlineLevel="0" collapsed="false">
      <c r="A8" s="94" t="n">
        <v>3</v>
      </c>
      <c r="B8" s="96" t="n">
        <f aca="false">B7*2</f>
        <v>0.04</v>
      </c>
    </row>
    <row r="9" customFormat="false" ht="15" hidden="false" customHeight="false" outlineLevel="0" collapsed="false">
      <c r="A9" s="94" t="n">
        <v>4</v>
      </c>
      <c r="B9" s="96" t="n">
        <f aca="false">B8*2</f>
        <v>0.08</v>
      </c>
    </row>
    <row r="10" customFormat="false" ht="15" hidden="false" customHeight="false" outlineLevel="0" collapsed="false">
      <c r="A10" s="94" t="n">
        <v>5</v>
      </c>
      <c r="B10" s="96" t="n">
        <f aca="false">B9*2</f>
        <v>0.16</v>
      </c>
    </row>
    <row r="11" customFormat="false" ht="15" hidden="false" customHeight="false" outlineLevel="0" collapsed="false">
      <c r="A11" s="94" t="n">
        <v>6</v>
      </c>
      <c r="B11" s="96" t="n">
        <f aca="false">B10*2</f>
        <v>0.32</v>
      </c>
    </row>
    <row r="12" customFormat="false" ht="15" hidden="false" customHeight="false" outlineLevel="0" collapsed="false">
      <c r="A12" s="94" t="n">
        <v>7</v>
      </c>
      <c r="B12" s="96" t="n">
        <f aca="false">B11*2</f>
        <v>0.64</v>
      </c>
    </row>
    <row r="13" customFormat="false" ht="15" hidden="false" customHeight="false" outlineLevel="0" collapsed="false">
      <c r="A13" s="94" t="n">
        <v>8</v>
      </c>
      <c r="B13" s="96" t="n">
        <f aca="false">B12*2</f>
        <v>1.28</v>
      </c>
    </row>
    <row r="14" customFormat="false" ht="15" hidden="false" customHeight="false" outlineLevel="0" collapsed="false">
      <c r="A14" s="94" t="n">
        <v>9</v>
      </c>
      <c r="B14" s="96" t="n">
        <f aca="false">B13*2</f>
        <v>2.56</v>
      </c>
    </row>
    <row r="15" customFormat="false" ht="15" hidden="false" customHeight="false" outlineLevel="0" collapsed="false">
      <c r="A15" s="94" t="n">
        <v>10</v>
      </c>
      <c r="B15" s="96" t="n">
        <f aca="false">B14*2</f>
        <v>5.12</v>
      </c>
    </row>
    <row r="16" customFormat="false" ht="15" hidden="false" customHeight="false" outlineLevel="0" collapsed="false">
      <c r="A16" s="94" t="n">
        <v>11</v>
      </c>
      <c r="B16" s="96" t="n">
        <f aca="false">B15*2</f>
        <v>10.24</v>
      </c>
    </row>
    <row r="17" customFormat="false" ht="15" hidden="false" customHeight="false" outlineLevel="0" collapsed="false">
      <c r="A17" s="94" t="n">
        <v>12</v>
      </c>
      <c r="B17" s="96" t="n">
        <f aca="false">B16*2</f>
        <v>20.48</v>
      </c>
    </row>
    <row r="18" customFormat="false" ht="15" hidden="false" customHeight="false" outlineLevel="0" collapsed="false">
      <c r="A18" s="94" t="n">
        <v>13</v>
      </c>
      <c r="B18" s="96" t="n">
        <f aca="false">B17*2</f>
        <v>40.96</v>
      </c>
    </row>
    <row r="19" customFormat="false" ht="15" hidden="false" customHeight="false" outlineLevel="0" collapsed="false">
      <c r="A19" s="94" t="n">
        <v>14</v>
      </c>
      <c r="B19" s="96" t="n">
        <f aca="false">B18*2</f>
        <v>81.92</v>
      </c>
    </row>
    <row r="20" customFormat="false" ht="15" hidden="false" customHeight="false" outlineLevel="0" collapsed="false">
      <c r="A20" s="94" t="n">
        <v>15</v>
      </c>
      <c r="B20" s="96" t="n">
        <f aca="false">B19*2</f>
        <v>163.84</v>
      </c>
    </row>
    <row r="21" customFormat="false" ht="15" hidden="false" customHeight="false" outlineLevel="0" collapsed="false">
      <c r="A21" s="94" t="n">
        <v>16</v>
      </c>
      <c r="B21" s="96" t="n">
        <f aca="false">B20*2</f>
        <v>327.68</v>
      </c>
    </row>
    <row r="22" customFormat="false" ht="15" hidden="false" customHeight="false" outlineLevel="0" collapsed="false">
      <c r="A22" s="94" t="n">
        <v>17</v>
      </c>
      <c r="B22" s="96" t="n">
        <f aca="false">B21*2</f>
        <v>655.36</v>
      </c>
    </row>
    <row r="23" customFormat="false" ht="15" hidden="false" customHeight="false" outlineLevel="0" collapsed="false">
      <c r="A23" s="94" t="n">
        <v>18</v>
      </c>
      <c r="B23" s="96" t="n">
        <f aca="false">B22*2</f>
        <v>1310.72</v>
      </c>
    </row>
    <row r="24" customFormat="false" ht="15" hidden="false" customHeight="false" outlineLevel="0" collapsed="false">
      <c r="A24" s="94" t="n">
        <v>19</v>
      </c>
      <c r="B24" s="96" t="n">
        <f aca="false">B23*2</f>
        <v>2621.44</v>
      </c>
    </row>
    <row r="25" customFormat="false" ht="15" hidden="false" customHeight="false" outlineLevel="0" collapsed="false">
      <c r="A25" s="94" t="n">
        <v>20</v>
      </c>
      <c r="B25" s="96" t="n">
        <f aca="false">B24*2</f>
        <v>5242.88</v>
      </c>
    </row>
    <row r="26" customFormat="false" ht="15" hidden="false" customHeight="false" outlineLevel="0" collapsed="false">
      <c r="A26" s="94" t="n">
        <v>21</v>
      </c>
      <c r="B26" s="96" t="n">
        <f aca="false">B25*2</f>
        <v>10485.76</v>
      </c>
    </row>
    <row r="27" customFormat="false" ht="15" hidden="false" customHeight="false" outlineLevel="0" collapsed="false">
      <c r="A27" s="94" t="n">
        <v>22</v>
      </c>
      <c r="B27" s="96" t="n">
        <f aca="false">B26*2</f>
        <v>20971.52</v>
      </c>
    </row>
    <row r="28" customFormat="false" ht="15" hidden="false" customHeight="false" outlineLevel="0" collapsed="false">
      <c r="A28" s="94" t="n">
        <v>23</v>
      </c>
      <c r="B28" s="96" t="n">
        <f aca="false">B27*2</f>
        <v>41943.04</v>
      </c>
    </row>
    <row r="29" customFormat="false" ht="15" hidden="false" customHeight="false" outlineLevel="0" collapsed="false">
      <c r="A29" s="94" t="n">
        <v>24</v>
      </c>
      <c r="B29" s="96" t="n">
        <f aca="false">B28*2</f>
        <v>83886.08</v>
      </c>
    </row>
    <row r="30" customFormat="false" ht="15" hidden="false" customHeight="false" outlineLevel="0" collapsed="false">
      <c r="A30" s="94" t="n">
        <v>25</v>
      </c>
      <c r="B30" s="96" t="n">
        <f aca="false">B29*2</f>
        <v>167772.16</v>
      </c>
    </row>
    <row r="31" customFormat="false" ht="15" hidden="false" customHeight="false" outlineLevel="0" collapsed="false">
      <c r="A31" s="94" t="n">
        <v>26</v>
      </c>
      <c r="B31" s="96" t="n">
        <f aca="false">B30*2</f>
        <v>335544.32</v>
      </c>
    </row>
    <row r="32" customFormat="false" ht="15" hidden="false" customHeight="false" outlineLevel="0" collapsed="false">
      <c r="A32" s="94" t="n">
        <v>27</v>
      </c>
      <c r="B32" s="96" t="n">
        <f aca="false">B31*2</f>
        <v>671088.64</v>
      </c>
    </row>
    <row r="33" customFormat="false" ht="15" hidden="false" customHeight="false" outlineLevel="0" collapsed="false">
      <c r="A33" s="94" t="n">
        <v>28</v>
      </c>
      <c r="B33" s="96" t="n">
        <f aca="false">B32*2</f>
        <v>1342177.28</v>
      </c>
    </row>
    <row r="34" customFormat="false" ht="15" hidden="false" customHeight="false" outlineLevel="0" collapsed="false">
      <c r="A34" s="94" t="n">
        <v>29</v>
      </c>
      <c r="B34" s="96" t="n">
        <f aca="false">B33*2</f>
        <v>2684354.56</v>
      </c>
    </row>
    <row r="35" customFormat="false" ht="15" hidden="false" customHeight="false" outlineLevel="0" collapsed="false">
      <c r="A35" s="94" t="n">
        <v>30</v>
      </c>
      <c r="B35" s="96" t="n">
        <v>5368709.12</v>
      </c>
    </row>
    <row r="36" customFormat="false" ht="15" hidden="false" customHeight="false" outlineLevel="0" collapsed="false">
      <c r="A36" s="25"/>
      <c r="B36" s="25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2F2F2"/>
    <pageSetUpPr fitToPage="false"/>
  </sheetPr>
  <dimension ref="B1:AP604"/>
  <sheetViews>
    <sheetView showFormulas="false" showGridLines="false" showRowColHeaders="false" showZeros="true" rightToLeft="false" tabSelected="false" showOutlineSymbols="true" defaultGridColor="true" view="normal" topLeftCell="Y10" colorId="64" zoomScale="80" zoomScaleNormal="80" zoomScalePageLayoutView="100" workbookViewId="0">
      <selection pane="topLeft" activeCell="AM28" activeCellId="0" sqref="AM28"/>
    </sheetView>
  </sheetViews>
  <sheetFormatPr defaultColWidth="11.4296875" defaultRowHeight="12.75" zeroHeight="false" outlineLevelRow="0" outlineLevelCol="0"/>
  <cols>
    <col collapsed="false" customWidth="true" hidden="false" outlineLevel="0" max="1" min="1" style="97" width="5.71"/>
    <col collapsed="false" customWidth="true" hidden="false" outlineLevel="0" max="2" min="2" style="97" width="6.71"/>
    <col collapsed="false" customWidth="true" hidden="false" outlineLevel="0" max="3" min="3" style="97" width="4.28"/>
    <col collapsed="false" customWidth="true" hidden="false" outlineLevel="0" max="4" min="4" style="97" width="4"/>
    <col collapsed="false" customWidth="true" hidden="false" outlineLevel="0" max="5" min="5" style="97" width="9.43"/>
    <col collapsed="false" customWidth="true" hidden="false" outlineLevel="0" max="6" min="6" style="97" width="10.43"/>
    <col collapsed="false" customWidth="true" hidden="false" outlineLevel="0" max="7" min="7" style="97" width="8.85"/>
    <col collapsed="false" customWidth="true" hidden="false" outlineLevel="0" max="8" min="8" style="97" width="9.43"/>
    <col collapsed="false" customWidth="true" hidden="false" outlineLevel="0" max="9" min="9" style="97" width="11.85"/>
    <col collapsed="false" customWidth="true" hidden="false" outlineLevel="0" max="10" min="10" style="97" width="9.85"/>
    <col collapsed="false" customWidth="true" hidden="false" outlineLevel="0" max="11" min="11" style="97" width="11.85"/>
    <col collapsed="false" customWidth="true" hidden="false" outlineLevel="0" max="12" min="12" style="97" width="14"/>
    <col collapsed="false" customWidth="true" hidden="false" outlineLevel="0" max="13" min="13" style="97" width="5.14"/>
    <col collapsed="false" customWidth="true" hidden="false" outlineLevel="0" max="14" min="14" style="97" width="9.43"/>
    <col collapsed="false" customWidth="true" hidden="false" outlineLevel="0" max="15" min="15" style="97" width="11.85"/>
    <col collapsed="false" customWidth="true" hidden="false" outlineLevel="0" max="16" min="16" style="97" width="4.71"/>
    <col collapsed="false" customWidth="false" hidden="false" outlineLevel="0" max="17" min="17" style="97" width="11.43"/>
    <col collapsed="false" customWidth="true" hidden="false" outlineLevel="0" max="18" min="18" style="97" width="12.43"/>
    <col collapsed="false" customWidth="true" hidden="false" outlineLevel="0" max="19" min="19" style="97" width="16.28"/>
    <col collapsed="false" customWidth="true" hidden="false" outlineLevel="0" max="20" min="20" style="97" width="4.28"/>
    <col collapsed="false" customWidth="true" hidden="false" outlineLevel="0" max="21" min="21" style="97" width="6.71"/>
    <col collapsed="false" customWidth="true" hidden="false" outlineLevel="0" max="22" min="22" style="97" width="12.85"/>
    <col collapsed="false" customWidth="true" hidden="false" outlineLevel="0" max="23" min="23" style="97" width="4"/>
    <col collapsed="false" customWidth="true" hidden="false" outlineLevel="0" max="24" min="24" style="97" width="6.43"/>
    <col collapsed="false" customWidth="true" hidden="false" outlineLevel="0" max="26" min="25" style="97" width="5.71"/>
    <col collapsed="false" customWidth="true" hidden="false" outlineLevel="0" max="27" min="27" style="98" width="12"/>
    <col collapsed="false" customWidth="true" hidden="false" outlineLevel="0" max="28" min="28" style="98" width="11.14"/>
    <col collapsed="false" customWidth="true" hidden="false" outlineLevel="0" max="29" min="29" style="97" width="13"/>
    <col collapsed="false" customWidth="true" hidden="false" outlineLevel="0" max="30" min="30" style="97" width="12.43"/>
    <col collapsed="false" customWidth="true" hidden="false" outlineLevel="0" max="31" min="31" style="97" width="11.28"/>
    <col collapsed="false" customWidth="false" hidden="false" outlineLevel="0" max="1024" min="32" style="97" width="11.43"/>
  </cols>
  <sheetData>
    <row r="1" customFormat="false" ht="12.75" hidden="false" customHeight="false" outlineLevel="0" collapsed="false">
      <c r="G1" s="99"/>
      <c r="H1" s="100"/>
      <c r="I1" s="100"/>
      <c r="J1" s="100"/>
      <c r="K1" s="100"/>
      <c r="L1" s="100"/>
      <c r="M1" s="100"/>
      <c r="N1" s="100"/>
      <c r="O1" s="100"/>
      <c r="P1" s="101"/>
      <c r="Q1" s="101"/>
      <c r="R1" s="101"/>
      <c r="S1" s="101"/>
      <c r="AL1" s="97" t="s">
        <v>51</v>
      </c>
      <c r="AM1" s="97" t="s">
        <v>52</v>
      </c>
    </row>
    <row r="2" customFormat="false" ht="18.75" hidden="false" customHeight="false" outlineLevel="0" collapsed="false">
      <c r="B2" s="1" t="s">
        <v>53</v>
      </c>
      <c r="O2" s="102"/>
      <c r="AL2" s="103" t="s">
        <v>54</v>
      </c>
      <c r="AM2" s="103" t="s">
        <v>55</v>
      </c>
    </row>
    <row r="3" customFormat="false" ht="13.5" hidden="false" customHeight="false" outlineLevel="0" collapsed="false">
      <c r="K3" s="104"/>
      <c r="L3" s="104"/>
      <c r="M3" s="104"/>
      <c r="N3" s="104"/>
      <c r="O3" s="104"/>
      <c r="P3" s="104"/>
      <c r="AA3" s="105" t="s">
        <v>56</v>
      </c>
    </row>
    <row r="4" s="97" customFormat="true" ht="12.75" hidden="false" customHeight="false" outlineLevel="0" collapsed="false">
      <c r="B4" s="106" t="s">
        <v>57</v>
      </c>
      <c r="C4" s="106" t="s">
        <v>57</v>
      </c>
      <c r="D4" s="106" t="s">
        <v>33</v>
      </c>
      <c r="E4" s="106" t="s">
        <v>58</v>
      </c>
      <c r="F4" s="106" t="s">
        <v>50</v>
      </c>
      <c r="G4" s="106" t="s">
        <v>59</v>
      </c>
      <c r="H4" s="106" t="s">
        <v>60</v>
      </c>
      <c r="I4" s="106" t="s">
        <v>50</v>
      </c>
      <c r="J4" s="106" t="s">
        <v>61</v>
      </c>
      <c r="K4" s="106" t="s">
        <v>62</v>
      </c>
      <c r="L4" s="106" t="s">
        <v>63</v>
      </c>
      <c r="M4" s="106" t="s">
        <v>64</v>
      </c>
      <c r="N4" s="106" t="s">
        <v>30</v>
      </c>
      <c r="O4" s="106" t="s">
        <v>50</v>
      </c>
      <c r="P4" s="106" t="s">
        <v>65</v>
      </c>
      <c r="Q4" s="106" t="s">
        <v>66</v>
      </c>
      <c r="R4" s="106" t="s">
        <v>67</v>
      </c>
      <c r="S4" s="106" t="s">
        <v>68</v>
      </c>
      <c r="T4" s="106" t="s">
        <v>57</v>
      </c>
      <c r="U4" s="106" t="s">
        <v>57</v>
      </c>
      <c r="V4" s="106" t="s">
        <v>45</v>
      </c>
      <c r="W4" s="106" t="s">
        <v>33</v>
      </c>
      <c r="X4" s="106" t="s">
        <v>33</v>
      </c>
      <c r="Y4" s="106" t="s">
        <v>69</v>
      </c>
      <c r="AB4" s="107" t="s">
        <v>70</v>
      </c>
      <c r="AC4" s="108" t="n">
        <f aca="false">$AF$29*12-1</f>
        <v>359</v>
      </c>
      <c r="AE4" s="109" t="s">
        <v>71</v>
      </c>
      <c r="AF4" s="110" t="n">
        <f aca="true">DATE(YEAR(TODAY()),MONTH(TODAY()),1)</f>
        <v>44896</v>
      </c>
    </row>
    <row r="5" customFormat="false" ht="12.75" hidden="false" customHeight="false" outlineLevel="0" collapsed="false">
      <c r="B5" s="111" t="n">
        <f aca="false">DATE(YEAR(Mês_Atual),MONTH(Mês_Atual)+$AE$31,1)</f>
        <v>44896</v>
      </c>
      <c r="C5" s="112" t="n">
        <v>1</v>
      </c>
      <c r="D5" s="112"/>
      <c r="E5" s="113" t="n">
        <f aca="false">IF($AE$33,IF($AE$34,Aportes*(1+Inflação)*(1+Crescimento_Salário),Aportes*(1+Inflação)),IF($AE$34,Aportes*(1+Crescimento_Salário),Aportes))</f>
        <v>1008.73459382355</v>
      </c>
      <c r="F5" s="114" t="n">
        <f aca="false">Capital_Inicial+E5</f>
        <v>11008.7345938236</v>
      </c>
      <c r="G5" s="115" t="n">
        <f aca="false">IF(F5&lt;=0,0,F5/S5)</f>
        <v>1.0020759677178</v>
      </c>
      <c r="H5" s="113" t="n">
        <f aca="false">Capital_Inicial*Taxa</f>
        <v>64.3403011000343</v>
      </c>
      <c r="I5" s="113" t="n">
        <f aca="false">H5</f>
        <v>64.3403011000343</v>
      </c>
      <c r="J5" s="115" t="n">
        <f aca="false">1-G5</f>
        <v>-0.00207596771779661</v>
      </c>
      <c r="K5" s="116" t="n">
        <f aca="false">R5-F5</f>
        <v>-22.8064322135342</v>
      </c>
      <c r="L5" s="113" t="n">
        <f aca="false">K5</f>
        <v>-22.8064322135342</v>
      </c>
      <c r="M5" s="115" t="n">
        <f aca="false">K5/R5</f>
        <v>-0.00207596771779653</v>
      </c>
      <c r="N5" s="113" t="n">
        <f aca="false">Q5*Inflação</f>
        <v>96.7188115849272</v>
      </c>
      <c r="O5" s="113" t="n">
        <f aca="false">Q5-R5</f>
        <v>87.1467333135679</v>
      </c>
      <c r="P5" s="115" t="n">
        <f aca="false">O5/Q5</f>
        <v>0.0078701475552667</v>
      </c>
      <c r="Q5" s="117" t="n">
        <f aca="false">Capital_Inicial+E5+H5</f>
        <v>11073.0748949236</v>
      </c>
      <c r="R5" s="117" t="n">
        <f aca="false">AD26+E5+AD26*((1+Taxa)/(1+Inflação)-1)</f>
        <v>10985.92816161</v>
      </c>
      <c r="S5" s="113" t="n">
        <f aca="false">IF('BANCO DE DADOS'!$AD$32="Sim",R5,Q5)</f>
        <v>10985.92816161</v>
      </c>
      <c r="T5" s="112" t="n">
        <f aca="false">C5</f>
        <v>1</v>
      </c>
      <c r="U5" s="111" t="n">
        <f aca="false">DATE(YEAR(AF4),MONTH(AF4)+1,1)</f>
        <v>44927</v>
      </c>
      <c r="V5" s="118" t="n">
        <f aca="false">INDEX($S$5:$S$997,Y5,0)</f>
        <v>22251.7821557695</v>
      </c>
      <c r="W5" s="119" t="n">
        <v>1</v>
      </c>
      <c r="X5" s="120" t="n">
        <f aca="true">DATE(YEAR(TODAY())+W5,MONTH(TODAY()),1)</f>
        <v>45261</v>
      </c>
      <c r="Y5" s="100" t="n">
        <f aca="false">W5*12</f>
        <v>12</v>
      </c>
      <c r="Z5" s="100"/>
      <c r="AB5" s="107" t="s">
        <v>57</v>
      </c>
      <c r="AC5" s="121" t="n">
        <f aca="false">INDEX($U$5:$U$1000,AC4+1,0)</f>
        <v>55854</v>
      </c>
    </row>
    <row r="6" customFormat="false" ht="12.75" hidden="false" customHeight="false" outlineLevel="0" collapsed="false">
      <c r="B6" s="122" t="n">
        <f aca="false">DATE(YEAR(B5),MONTH(B5)+1,1)</f>
        <v>44927</v>
      </c>
      <c r="C6" s="123" t="n">
        <f aca="false">C5+1</f>
        <v>2</v>
      </c>
      <c r="D6" s="123"/>
      <c r="E6" s="116" t="n">
        <f aca="false">IF($AE$33,IF($AE$34,$E5*(1+Inflação)*(1+Crescimento_Salário),$E5*(1+Inflação)),IF($AE$34,$E5*(1+Crescimento_Salário),$E5))</f>
        <v>1017.54548077637</v>
      </c>
      <c r="F6" s="124" t="n">
        <f aca="false">F5+E6</f>
        <v>12026.2800745999</v>
      </c>
      <c r="G6" s="125" t="n">
        <f aca="false">IF(F6&lt;=0,0,F6/S6)</f>
        <v>1.00419018556813</v>
      </c>
      <c r="H6" s="116" t="n">
        <f aca="false">Q5*Taxa</f>
        <v>71.2444972842614</v>
      </c>
      <c r="I6" s="116" t="n">
        <f aca="false">I5+H6</f>
        <v>135.584798384296</v>
      </c>
      <c r="J6" s="125" t="n">
        <f aca="false">1-G6</f>
        <v>-0.00419018556812678</v>
      </c>
      <c r="K6" s="116" t="n">
        <f aca="false">R6-F6</f>
        <v>-50.1820730087402</v>
      </c>
      <c r="L6" s="116" t="n">
        <f aca="false">L5+K6</f>
        <v>-72.9885052222744</v>
      </c>
      <c r="M6" s="125" t="n">
        <f aca="false">K6/R6</f>
        <v>-0.00419018556812685</v>
      </c>
      <c r="N6" s="116" t="n">
        <f aca="false">Q6*Inflação</f>
        <v>106.228949802441</v>
      </c>
      <c r="O6" s="116" t="n">
        <f aca="false">Q6-R6</f>
        <v>185.766871393036</v>
      </c>
      <c r="P6" s="125" t="n">
        <f aca="false">O6/Q6</f>
        <v>0.0152745383486121</v>
      </c>
      <c r="Q6" s="126" t="n">
        <f aca="false">Q5+E6+H6</f>
        <v>12161.8648729842</v>
      </c>
      <c r="R6" s="126" t="n">
        <f aca="false">(R5+E6)*(1+((1+Taxa)/(1+Inflação)-1))</f>
        <v>11976.0980015912</v>
      </c>
      <c r="S6" s="116" t="n">
        <f aca="false">IF('BANCO DE DADOS'!$AD$32="Sim",R6,Q6)</f>
        <v>11976.0980015912</v>
      </c>
      <c r="T6" s="123" t="n">
        <f aca="false">C6</f>
        <v>2</v>
      </c>
      <c r="U6" s="122" t="n">
        <f aca="false">DATE(YEAR(U5),MONTH(U5)+1,1)</f>
        <v>44958</v>
      </c>
      <c r="V6" s="127" t="n">
        <f aca="false">INDEX($S$5:$S$997,Y6,0)</f>
        <v>35547.3705426805</v>
      </c>
      <c r="W6" s="128" t="n">
        <v>2</v>
      </c>
      <c r="X6" s="129" t="n">
        <f aca="true">DATE(YEAR(TODAY())+W6,MONTH(TODAY()),1)</f>
        <v>45627</v>
      </c>
      <c r="Y6" s="100" t="n">
        <f aca="false">W6*12</f>
        <v>24</v>
      </c>
      <c r="Z6" s="100"/>
      <c r="AB6" s="107" t="s">
        <v>72</v>
      </c>
      <c r="AC6" s="130" t="n">
        <f aca="false">$AF$29-1</f>
        <v>29</v>
      </c>
      <c r="AE6" s="105" t="s">
        <v>73</v>
      </c>
      <c r="AL6" s="97" t="s">
        <v>74</v>
      </c>
    </row>
    <row r="7" customFormat="false" ht="15.75" hidden="false" customHeight="false" outlineLevel="0" collapsed="false">
      <c r="B7" s="122" t="n">
        <f aca="false">DATE(YEAR(B6),MONTH(B6)+1,1)</f>
        <v>44958</v>
      </c>
      <c r="C7" s="123" t="n">
        <f aca="false">C6+1</f>
        <v>3</v>
      </c>
      <c r="D7" s="123"/>
      <c r="E7" s="116" t="n">
        <f aca="false">IF($AE$33,IF($AE$34,$E6*(1+Inflação)*(1+Crescimento_Salário),$E6*(1+Inflação)),IF($AE$34,$E6*(1+Crescimento_Salário),$E6))</f>
        <v>1026.43332724794</v>
      </c>
      <c r="F7" s="124" t="n">
        <f aca="false">F6+E7</f>
        <v>13052.7134018479</v>
      </c>
      <c r="G7" s="125" t="n">
        <f aca="false">IF(F7&lt;=0,0,F7/S7)</f>
        <v>1.00615408646447</v>
      </c>
      <c r="H7" s="116" t="n">
        <f aca="false">Q6*Taxa</f>
        <v>78.2498047865735</v>
      </c>
      <c r="I7" s="116" t="n">
        <f aca="false">I6+H7</f>
        <v>213.834603170869</v>
      </c>
      <c r="J7" s="125" t="n">
        <f aca="false">1-G7</f>
        <v>-0.00615408646447446</v>
      </c>
      <c r="K7" s="116" t="n">
        <f aca="false">R7-F7</f>
        <v>-79.8362079442923</v>
      </c>
      <c r="L7" s="116" t="n">
        <f aca="false">L6+K7</f>
        <v>-152.824713166567</v>
      </c>
      <c r="M7" s="125" t="n">
        <f aca="false">K7/R7</f>
        <v>-0.00615408646447453</v>
      </c>
      <c r="N7" s="116" t="n">
        <f aca="false">Q7*Inflação</f>
        <v>115.877908264491</v>
      </c>
      <c r="O7" s="116" t="n">
        <f aca="false">Q7-R7</f>
        <v>293.670811115162</v>
      </c>
      <c r="P7" s="125" t="n">
        <f aca="false">O7/Q7</f>
        <v>0.0221361887812916</v>
      </c>
      <c r="Q7" s="126" t="n">
        <f aca="false">Q6+E7+H7</f>
        <v>13266.5480050187</v>
      </c>
      <c r="R7" s="126" t="n">
        <f aca="false">(R6+E7)*(1+((1+Taxa)/(1+Inflação)-1))</f>
        <v>12972.8771939036</v>
      </c>
      <c r="S7" s="116" t="n">
        <f aca="false">IF('BANCO DE DADOS'!$AD$32="Sim",R7,Q7)</f>
        <v>12972.8771939036</v>
      </c>
      <c r="T7" s="123" t="n">
        <f aca="false">C7</f>
        <v>3</v>
      </c>
      <c r="U7" s="122" t="n">
        <f aca="false">DATE(YEAR(U6),MONTH(U6)+1,1)</f>
        <v>44986</v>
      </c>
      <c r="V7" s="127" t="n">
        <f aca="false">INDEX($S$5:$S$997,Y7,0)</f>
        <v>50012.287372428</v>
      </c>
      <c r="W7" s="128" t="n">
        <v>3</v>
      </c>
      <c r="X7" s="129" t="n">
        <f aca="true">DATE(YEAR(TODAY())+W7,MONTH(TODAY()),1)</f>
        <v>45992</v>
      </c>
      <c r="Y7" s="100" t="n">
        <f aca="false">W7*12</f>
        <v>36</v>
      </c>
      <c r="Z7" s="100"/>
      <c r="AB7" s="107" t="s">
        <v>33</v>
      </c>
      <c r="AC7" s="131" t="n">
        <f aca="true">DATE(YEAR(TODAY())+Período,MONTH(TODAY()),1)</f>
        <v>55854</v>
      </c>
      <c r="AE7" s="132" t="s">
        <v>75</v>
      </c>
      <c r="AF7" s="133"/>
      <c r="AG7" s="134" t="str">
        <f aca="false">IF(AE32,AE7,AE8)</f>
        <v>Patrimônio Real</v>
      </c>
      <c r="AL7" s="135" t="s">
        <v>76</v>
      </c>
    </row>
    <row r="8" customFormat="false" ht="12.75" hidden="false" customHeight="false" outlineLevel="0" collapsed="false">
      <c r="B8" s="122" t="n">
        <f aca="false">DATE(YEAR(B7),MONTH(B7)+1,1)</f>
        <v>44986</v>
      </c>
      <c r="C8" s="123" t="n">
        <f aca="false">C7+1</f>
        <v>4</v>
      </c>
      <c r="D8" s="123"/>
      <c r="E8" s="116" t="n">
        <f aca="false">IF($AE$33,IF($AE$34,$E7*(1+Inflação)*(1+Crescimento_Salário),$E7*(1+Inflação)),IF($AE$34,$E7*(1+Crescimento_Salário),$E7))</f>
        <v>1035.39880544841</v>
      </c>
      <c r="F8" s="124" t="n">
        <f aca="false">F7+E8</f>
        <v>14088.1122072963</v>
      </c>
      <c r="G8" s="125" t="n">
        <f aca="false">IF(F8&lt;=0,0,F8/S8)</f>
        <v>1.00799810126723</v>
      </c>
      <c r="H8" s="116" t="n">
        <f aca="false">Q7*Taxa</f>
        <v>85.3573693200964</v>
      </c>
      <c r="I8" s="116" t="n">
        <f aca="false">I7+H8</f>
        <v>299.191972490966</v>
      </c>
      <c r="J8" s="125" t="n">
        <f aca="false">1-G8</f>
        <v>-0.0079981012672341</v>
      </c>
      <c r="K8" s="116" t="n">
        <f aca="false">R8-F8</f>
        <v>-111.784087645063</v>
      </c>
      <c r="L8" s="116" t="n">
        <f aca="false">L7+K8</f>
        <v>-264.608800811629</v>
      </c>
      <c r="M8" s="125" t="n">
        <f aca="false">K8/R8</f>
        <v>-0.00799810126723416</v>
      </c>
      <c r="N8" s="116" t="n">
        <f aca="false">Q8*Inflação</f>
        <v>125.667258226332</v>
      </c>
      <c r="O8" s="116" t="n">
        <f aca="false">Q8-R8</f>
        <v>410.976060136029</v>
      </c>
      <c r="P8" s="125" t="n">
        <f aca="false">O8/Q8</f>
        <v>0.0285651887942572</v>
      </c>
      <c r="Q8" s="126" t="n">
        <f aca="false">Q7+E8+H8</f>
        <v>14387.3041797872</v>
      </c>
      <c r="R8" s="126" t="n">
        <f aca="false">(R7+E8)*(1+((1+Taxa)/(1+Inflação)-1))</f>
        <v>13976.3281196512</v>
      </c>
      <c r="S8" s="116" t="n">
        <f aca="false">IF('BANCO DE DADOS'!$AD$32="Sim",R8,Q8)</f>
        <v>13976.3281196512</v>
      </c>
      <c r="T8" s="123" t="n">
        <f aca="false">C8</f>
        <v>4</v>
      </c>
      <c r="U8" s="122" t="n">
        <f aca="false">DATE(YEAR(U7),MONTH(U7)+1,1)</f>
        <v>45017</v>
      </c>
      <c r="V8" s="127" t="n">
        <f aca="false">INDEX($S$5:$S$997,Y8,0)</f>
        <v>65783.0827272301</v>
      </c>
      <c r="W8" s="128" t="n">
        <v>4</v>
      </c>
      <c r="X8" s="129" t="n">
        <f aca="true">DATE(YEAR(TODAY())+W8,MONTH(TODAY()),1)</f>
        <v>46357</v>
      </c>
      <c r="Y8" s="100" t="n">
        <f aca="false">W8*12</f>
        <v>48</v>
      </c>
      <c r="Z8" s="100"/>
      <c r="AA8" s="136"/>
      <c r="AB8" s="137" t="s">
        <v>77</v>
      </c>
      <c r="AC8" s="138" t="n">
        <f aca="true">OFFSET('BANCO DE DADOS'!I5,'BANCO DE DADOS'!$AC$4,0)</f>
        <v>3187792.4335044</v>
      </c>
      <c r="AE8" s="139" t="s">
        <v>78</v>
      </c>
      <c r="AF8" s="140"/>
      <c r="AG8" s="134"/>
      <c r="AL8" s="97" t="s">
        <v>79</v>
      </c>
    </row>
    <row r="9" customFormat="false" ht="15.75" hidden="false" customHeight="false" outlineLevel="0" collapsed="false">
      <c r="B9" s="122" t="n">
        <f aca="false">DATE(YEAR(B8),MONTH(B8)+1,1)</f>
        <v>45017</v>
      </c>
      <c r="C9" s="123" t="n">
        <f aca="false">C8+1</f>
        <v>5</v>
      </c>
      <c r="D9" s="123"/>
      <c r="E9" s="116" t="n">
        <f aca="false">IF($AE$33,IF($AE$34,$E8*(1+Inflação)*(1+Crescimento_Salário),$E8*(1+Inflação)),IF($AE$34,$E8*(1+Crescimento_Salário),$E8))</f>
        <v>1044.44259345939</v>
      </c>
      <c r="F9" s="124" t="n">
        <f aca="false">F8+E9</f>
        <v>15132.5548007557</v>
      </c>
      <c r="G9" s="125" t="n">
        <f aca="false">IF(F9&lt;=0,0,F9/S9)</f>
        <v>1.00974483522528</v>
      </c>
      <c r="H9" s="116" t="n">
        <f aca="false">Q8*Taxa</f>
        <v>92.5683482945292</v>
      </c>
      <c r="I9" s="116" t="n">
        <f aca="false">I8+H9</f>
        <v>391.760320785495</v>
      </c>
      <c r="J9" s="125" t="n">
        <f aca="false">1-G9</f>
        <v>-0.00974483522528002</v>
      </c>
      <c r="K9" s="116" t="n">
        <f aca="false">R9-F9</f>
        <v>-146.041106551424</v>
      </c>
      <c r="L9" s="116" t="n">
        <f aca="false">L8+K9</f>
        <v>-410.649907363053</v>
      </c>
      <c r="M9" s="125" t="n">
        <f aca="false">K9/R9</f>
        <v>-0.00974483522528007</v>
      </c>
      <c r="N9" s="116" t="n">
        <f aca="false">Q9*Inflação</f>
        <v>135.598586975487</v>
      </c>
      <c r="O9" s="116" t="n">
        <f aca="false">Q9-R9</f>
        <v>537.801427336919</v>
      </c>
      <c r="P9" s="125" t="n">
        <f aca="false">O9/Q9</f>
        <v>0.0346425219487254</v>
      </c>
      <c r="Q9" s="126" t="n">
        <f aca="false">Q8+E9+H9</f>
        <v>15524.3151215411</v>
      </c>
      <c r="R9" s="126" t="n">
        <f aca="false">(R8+E9)*(1+((1+Taxa)/(1+Inflação)-1))</f>
        <v>14986.5136942042</v>
      </c>
      <c r="S9" s="116" t="n">
        <f aca="false">IF('BANCO DE DADOS'!$AD$32="Sim",R9,Q9)</f>
        <v>14986.5136942042</v>
      </c>
      <c r="T9" s="123" t="n">
        <f aca="false">C9</f>
        <v>5</v>
      </c>
      <c r="U9" s="122" t="n">
        <f aca="false">DATE(YEAR(U8),MONTH(U8)+1,1)</f>
        <v>45047</v>
      </c>
      <c r="V9" s="127" t="n">
        <f aca="false">INDEX($S$5:$S$997,Y9,0)</f>
        <v>83011.1130374432</v>
      </c>
      <c r="W9" s="128" t="n">
        <v>5</v>
      </c>
      <c r="X9" s="129" t="n">
        <f aca="true">DATE(YEAR(TODAY())+W9,MONTH(TODAY()),1)</f>
        <v>46722</v>
      </c>
      <c r="Y9" s="100" t="n">
        <f aca="false">W9*12</f>
        <v>60</v>
      </c>
      <c r="Z9" s="100"/>
      <c r="AA9" s="141"/>
      <c r="AB9" s="142" t="s">
        <v>80</v>
      </c>
      <c r="AC9" s="143" t="n">
        <f aca="false">AC13-AC11</f>
        <v>-482436.769286895</v>
      </c>
      <c r="AE9" s="139" t="s">
        <v>81</v>
      </c>
      <c r="AF9" s="140"/>
      <c r="AG9" s="134" t="str">
        <f aca="false">IF(AE34,AE9,AE10)</f>
        <v>Com Crescimento Salárial</v>
      </c>
      <c r="AL9" s="135" t="s">
        <v>82</v>
      </c>
    </row>
    <row r="10" customFormat="false" ht="15" hidden="false" customHeight="false" outlineLevel="0" collapsed="false">
      <c r="B10" s="122" t="n">
        <f aca="false">DATE(YEAR(B9),MONTH(B9)+1,1)</f>
        <v>45047</v>
      </c>
      <c r="C10" s="123" t="n">
        <f aca="false">C9+1</f>
        <v>6</v>
      </c>
      <c r="D10" s="123"/>
      <c r="E10" s="116" t="n">
        <f aca="false">IF($AE$33,IF($AE$34,$E9*(1+Inflação)*(1+Crescimento_Salário),$E9*(1+Inflação)),IF($AE$34,$E9*(1+Crescimento_Salário),$E9))</f>
        <v>1053.56537528527</v>
      </c>
      <c r="F10" s="124" t="n">
        <f aca="false">F9+E10</f>
        <v>16186.1201760409</v>
      </c>
      <c r="G10" s="125" t="n">
        <f aca="false">IF(F10&lt;=0,0,F10/S10)</f>
        <v>1.01141143088335</v>
      </c>
      <c r="H10" s="116" t="n">
        <f aca="false">Q9*Taxa</f>
        <v>99.8839109291773</v>
      </c>
      <c r="I10" s="116" t="n">
        <f aca="false">I9+H10</f>
        <v>491.644231714672</v>
      </c>
      <c r="J10" s="125" t="n">
        <f aca="false">1-G10</f>
        <v>-0.0114114308833522</v>
      </c>
      <c r="K10" s="116" t="n">
        <f aca="false">R10-F10</f>
        <v>-182.622804151228</v>
      </c>
      <c r="L10" s="116" t="n">
        <f aca="false">L9+K10</f>
        <v>-593.272711514281</v>
      </c>
      <c r="M10" s="125" t="n">
        <f aca="false">K10/R10</f>
        <v>-0.0114114308833522</v>
      </c>
      <c r="N10" s="116" t="n">
        <f aca="false">Q10*Inflação</f>
        <v>145.673497986636</v>
      </c>
      <c r="O10" s="116" t="n">
        <f aca="false">Q10-R10</f>
        <v>674.2670358659</v>
      </c>
      <c r="P10" s="125" t="n">
        <f aca="false">O10/Q10</f>
        <v>0.0404291018496668</v>
      </c>
      <c r="Q10" s="126" t="n">
        <f aca="false">Q9+E10+H10</f>
        <v>16677.7644077556</v>
      </c>
      <c r="R10" s="126" t="n">
        <f aca="false">(R9+E10)*(1+((1+Taxa)/(1+Inflação)-1))</f>
        <v>16003.4973718897</v>
      </c>
      <c r="S10" s="116" t="n">
        <f aca="false">IF('BANCO DE DADOS'!$AD$32="Sim",R10,Q10)</f>
        <v>16003.4973718897</v>
      </c>
      <c r="T10" s="123" t="n">
        <f aca="false">C10</f>
        <v>6</v>
      </c>
      <c r="U10" s="122" t="n">
        <f aca="false">DATE(YEAR(U9),MONTH(U9)+1,1)</f>
        <v>45078</v>
      </c>
      <c r="V10" s="127" t="n">
        <f aca="false">INDEX($S$5:$S$997,Y10,0)</f>
        <v>101864.17556799</v>
      </c>
      <c r="W10" s="128" t="n">
        <v>6</v>
      </c>
      <c r="X10" s="129" t="n">
        <f aca="true">DATE(YEAR(TODAY())+W10,MONTH(TODAY()),1)</f>
        <v>47088</v>
      </c>
      <c r="Y10" s="100" t="n">
        <f aca="false">W10*12</f>
        <v>72</v>
      </c>
      <c r="Z10" s="100"/>
      <c r="AA10" s="141"/>
      <c r="AB10" s="142" t="s">
        <v>83</v>
      </c>
      <c r="AC10" s="143" t="n">
        <f aca="false">IF(AE32,AC9,AC8)</f>
        <v>-482436.769286895</v>
      </c>
      <c r="AE10" s="139" t="s">
        <v>84</v>
      </c>
      <c r="AF10" s="140"/>
      <c r="AG10" s="134"/>
      <c r="AL10" s="97" t="s">
        <v>85</v>
      </c>
    </row>
    <row r="11" customFormat="false" ht="15.75" hidden="false" customHeight="false" outlineLevel="0" collapsed="false">
      <c r="B11" s="122" t="n">
        <f aca="false">DATE(YEAR(B10),MONTH(B10)+1,1)</f>
        <v>45078</v>
      </c>
      <c r="C11" s="123" t="n">
        <f aca="false">C10+1</f>
        <v>7</v>
      </c>
      <c r="D11" s="123"/>
      <c r="E11" s="116" t="n">
        <f aca="false">IF($AE$33,IF($AE$34,$E10*(1+Inflação)*(1+Crescimento_Salário),$E10*(1+Inflação)),IF($AE$34,$E10*(1+Crescimento_Salário),$E10))</f>
        <v>1062.76784090495</v>
      </c>
      <c r="F11" s="124" t="n">
        <f aca="false">F10+E11</f>
        <v>17248.8880169459</v>
      </c>
      <c r="G11" s="125" t="n">
        <f aca="false">IF(F11&lt;=0,0,F11/S11)</f>
        <v>1.01301112359465</v>
      </c>
      <c r="H11" s="116" t="n">
        <f aca="false">Q10*Taxa</f>
        <v>107.305238367043</v>
      </c>
      <c r="I11" s="116" t="n">
        <f aca="false">I10+H11</f>
        <v>598.949470081715</v>
      </c>
      <c r="J11" s="125" t="n">
        <f aca="false">1-G11</f>
        <v>-0.0130111235946517</v>
      </c>
      <c r="K11" s="116" t="n">
        <f aca="false">R11-F11</f>
        <v>-221.544866222608</v>
      </c>
      <c r="L11" s="116" t="n">
        <f aca="false">L10+K11</f>
        <v>-814.817577736889</v>
      </c>
      <c r="M11" s="125" t="n">
        <f aca="false">K11/R11</f>
        <v>-0.0130111235946518</v>
      </c>
      <c r="N11" s="116" t="n">
        <f aca="false">Q11*Inflação</f>
        <v>155.893611077949</v>
      </c>
      <c r="O11" s="116" t="n">
        <f aca="false">Q11-R11</f>
        <v>820.494336304324</v>
      </c>
      <c r="P11" s="125" t="n">
        <f aca="false">O11/Q11</f>
        <v>0.0459716386873584</v>
      </c>
      <c r="Q11" s="126" t="n">
        <f aca="false">Q10+E11+H11</f>
        <v>17847.8374870276</v>
      </c>
      <c r="R11" s="126" t="n">
        <f aca="false">(R10+E11)*(1+((1+Taxa)/(1+Inflação)-1))</f>
        <v>17027.3431507233</v>
      </c>
      <c r="S11" s="116" t="n">
        <f aca="false">IF('BANCO DE DADOS'!$AD$32="Sim",R11,Q11)</f>
        <v>17027.3431507233</v>
      </c>
      <c r="T11" s="123" t="n">
        <f aca="false">C11</f>
        <v>7</v>
      </c>
      <c r="U11" s="122" t="n">
        <f aca="false">DATE(YEAR(U10),MONTH(U10)+1,1)</f>
        <v>45108</v>
      </c>
      <c r="V11" s="127" t="n">
        <f aca="false">INDEX($S$5:$S$997,Y11,0)</f>
        <v>122528.322541859</v>
      </c>
      <c r="W11" s="128" t="n">
        <v>7</v>
      </c>
      <c r="X11" s="129" t="n">
        <f aca="true">DATE(YEAR(TODAY())+W11,MONTH(TODAY()),1)</f>
        <v>47453</v>
      </c>
      <c r="Y11" s="100" t="n">
        <f aca="false">W11*12</f>
        <v>84</v>
      </c>
      <c r="Z11" s="100"/>
      <c r="AA11" s="141"/>
      <c r="AB11" s="142" t="s">
        <v>86</v>
      </c>
      <c r="AC11" s="143" t="n">
        <f aca="true">OFFSET('BANCO DE DADOS'!F5,'BANCO DE DADOS'!$AC$4,0)</f>
        <v>2538282.06284601</v>
      </c>
      <c r="AE11" s="139" t="s">
        <v>87</v>
      </c>
      <c r="AF11" s="140"/>
      <c r="AG11" s="134" t="str">
        <f aca="false">IF(AF36,AE11,AE12)</f>
        <v>Com IR</v>
      </c>
      <c r="AL11" s="144" t="s">
        <v>88</v>
      </c>
    </row>
    <row r="12" customFormat="false" ht="12.75" hidden="false" customHeight="false" outlineLevel="0" collapsed="false">
      <c r="B12" s="122" t="n">
        <f aca="false">DATE(YEAR(B11),MONTH(B11)+1,1)</f>
        <v>45108</v>
      </c>
      <c r="C12" s="123" t="n">
        <f aca="false">C11+1</f>
        <v>8</v>
      </c>
      <c r="D12" s="123"/>
      <c r="E12" s="116" t="n">
        <f aca="false">IF($AE$33,IF($AE$34,$E11*(1+Inflação)*(1+Crescimento_Salário),$E11*(1+Inflação)),IF($AE$34,$E11*(1+Crescimento_Salário),$E11))</f>
        <v>1072.05068632399</v>
      </c>
      <c r="F12" s="124" t="n">
        <f aca="false">F11+E12</f>
        <v>18320.9387032699</v>
      </c>
      <c r="G12" s="125" t="n">
        <f aca="false">IF(F12&lt;=0,0,F12/S12)</f>
        <v>1.01455429416012</v>
      </c>
      <c r="H12" s="116" t="n">
        <f aca="false">Q11*Taxa</f>
        <v>114.833523789983</v>
      </c>
      <c r="I12" s="116" t="n">
        <f aca="false">I11+H12</f>
        <v>713.782993871699</v>
      </c>
      <c r="J12" s="125" t="n">
        <f aca="false">1-G12</f>
        <v>-0.0145542941601158</v>
      </c>
      <c r="K12" s="116" t="n">
        <f aca="false">R12-F12</f>
        <v>-262.823126087678</v>
      </c>
      <c r="L12" s="116" t="n">
        <f aca="false">L11+K12</f>
        <v>-1077.64070382457</v>
      </c>
      <c r="M12" s="125" t="n">
        <f aca="false">K12/R12</f>
        <v>-0.0145542941601158</v>
      </c>
      <c r="N12" s="116" t="n">
        <f aca="false">Q12*Inflação</f>
        <v>166.260562568882</v>
      </c>
      <c r="O12" s="116" t="n">
        <f aca="false">Q12-R12</f>
        <v>976.606119959379</v>
      </c>
      <c r="P12" s="125" t="n">
        <f aca="false">O12/Q12</f>
        <v>0.0513065615299243</v>
      </c>
      <c r="Q12" s="126" t="n">
        <f aca="false">Q11+E12+H12</f>
        <v>19034.7216971416</v>
      </c>
      <c r="R12" s="126" t="n">
        <f aca="false">(R11+E12)*(1+((1+Taxa)/(1+Inflação)-1))</f>
        <v>18058.1155771822</v>
      </c>
      <c r="S12" s="116" t="n">
        <f aca="false">IF('BANCO DE DADOS'!$AD$32="Sim",R12,Q12)</f>
        <v>18058.1155771822</v>
      </c>
      <c r="T12" s="123" t="n">
        <f aca="false">C12</f>
        <v>8</v>
      </c>
      <c r="U12" s="122" t="n">
        <f aca="false">DATE(YEAR(U11),MONTH(U11)+1,1)</f>
        <v>45139</v>
      </c>
      <c r="V12" s="127" t="n">
        <f aca="false">INDEX($S$5:$S$997,Y12,0)</f>
        <v>145209.874664977</v>
      </c>
      <c r="W12" s="128" t="n">
        <v>8</v>
      </c>
      <c r="X12" s="129" t="n">
        <f aca="true">DATE(YEAR(TODAY())+W12,MONTH(TODAY()),1)</f>
        <v>47818</v>
      </c>
      <c r="Y12" s="100" t="n">
        <f aca="false">W12*12</f>
        <v>96</v>
      </c>
      <c r="Z12" s="100"/>
      <c r="AA12" s="141"/>
      <c r="AB12" s="142" t="s">
        <v>89</v>
      </c>
      <c r="AC12" s="143" t="n">
        <f aca="true">OFFSET('BANCO DE DADOS'!Q5,'BANCO DE DADOS'!$AC$4,0)</f>
        <v>5726074.49635041</v>
      </c>
      <c r="AE12" s="145" t="s">
        <v>90</v>
      </c>
      <c r="AF12" s="146"/>
      <c r="AG12" s="134"/>
      <c r="AL12" s="97" t="s">
        <v>91</v>
      </c>
    </row>
    <row r="13" customFormat="false" ht="15.75" hidden="false" customHeight="false" outlineLevel="0" collapsed="false">
      <c r="B13" s="122" t="n">
        <f aca="false">DATE(YEAR(B12),MONTH(B12)+1,1)</f>
        <v>45139</v>
      </c>
      <c r="C13" s="123" t="n">
        <f aca="false">C12+1</f>
        <v>9</v>
      </c>
      <c r="D13" s="123"/>
      <c r="E13" s="116" t="n">
        <f aca="false">IF($AE$33,IF($AE$34,$E12*(1+Inflação)*(1+Crescimento_Salário),$E12*(1+Inflação)),IF($AE$34,$E12*(1+Crescimento_Salário),$E12))</f>
        <v>1081.41461362729</v>
      </c>
      <c r="F13" s="124" t="n">
        <f aca="false">F12+E13</f>
        <v>19402.3533168971</v>
      </c>
      <c r="G13" s="125" t="n">
        <f aca="false">IF(F13&lt;=0,0,F13/S13)</f>
        <v>1.01604919856394</v>
      </c>
      <c r="H13" s="116" t="n">
        <f aca="false">Q12*Taxa</f>
        <v>122.469972534944</v>
      </c>
      <c r="I13" s="116" t="n">
        <f aca="false">I12+H13</f>
        <v>836.252966406643</v>
      </c>
      <c r="J13" s="125" t="n">
        <f aca="false">1-G13</f>
        <v>-0.0160491985639399</v>
      </c>
      <c r="K13" s="116" t="n">
        <f aca="false">R13-F13</f>
        <v>-306.473565877237</v>
      </c>
      <c r="L13" s="116" t="n">
        <f aca="false">L12+K13</f>
        <v>-1384.1142697018</v>
      </c>
      <c r="M13" s="125" t="n">
        <f aca="false">K13/R13</f>
        <v>-0.0160491985639399</v>
      </c>
      <c r="N13" s="116" t="n">
        <f aca="false">Q13*Inflação</f>
        <v>176.776005439444</v>
      </c>
      <c r="O13" s="116" t="n">
        <f aca="false">Q13-R13</f>
        <v>1142.72653228388</v>
      </c>
      <c r="P13" s="125" t="n">
        <f aca="false">O13/Q13</f>
        <v>0.0564627087600689</v>
      </c>
      <c r="Q13" s="126" t="n">
        <f aca="false">Q12+E13+H13</f>
        <v>20238.6062833038</v>
      </c>
      <c r="R13" s="126" t="n">
        <f aca="false">(R12+E13)*(1+((1+Taxa)/(1+Inflação)-1))</f>
        <v>19095.8797510199</v>
      </c>
      <c r="S13" s="116" t="n">
        <f aca="false">IF('BANCO DE DADOS'!$AD$32="Sim",R13,Q13)</f>
        <v>19095.8797510199</v>
      </c>
      <c r="T13" s="123" t="n">
        <f aca="false">C13</f>
        <v>9</v>
      </c>
      <c r="U13" s="122" t="n">
        <f aca="false">DATE(YEAR(U12),MONTH(U12)+1,1)</f>
        <v>45170</v>
      </c>
      <c r="V13" s="127" t="n">
        <f aca="false">INDEX($S$5:$S$997,Y13,0)</f>
        <v>170137.655990733</v>
      </c>
      <c r="W13" s="128" t="n">
        <v>9</v>
      </c>
      <c r="X13" s="129" t="n">
        <f aca="true">DATE(YEAR(TODAY())+W13,MONTH(TODAY()),1)</f>
        <v>48183</v>
      </c>
      <c r="Y13" s="100" t="n">
        <f aca="false">W13*12</f>
        <v>108</v>
      </c>
      <c r="Z13" s="100"/>
      <c r="AA13" s="141"/>
      <c r="AB13" s="142" t="s">
        <v>67</v>
      </c>
      <c r="AC13" s="143" t="n">
        <f aca="true">OFFSET('BANCO DE DADOS'!R5,'BANCO DE DADOS'!$AC$4,0)</f>
        <v>2055845.29355911</v>
      </c>
      <c r="AE13" s="132" t="s">
        <v>92</v>
      </c>
      <c r="AF13" s="133"/>
      <c r="AG13" s="97" t="str">
        <f aca="false">CONCATENATE(AG7, " | ",AG9, " | ",AG11)</f>
        <v>Patrimônio Real | Com Crescimento Salárial | Com IR</v>
      </c>
      <c r="AL13" s="135" t="s">
        <v>76</v>
      </c>
    </row>
    <row r="14" customFormat="false" ht="12.75" hidden="false" customHeight="false" outlineLevel="0" collapsed="false">
      <c r="B14" s="122" t="n">
        <f aca="false">DATE(YEAR(B13),MONTH(B13)+1,1)</f>
        <v>45170</v>
      </c>
      <c r="C14" s="123" t="n">
        <f aca="false">C13+1</f>
        <v>10</v>
      </c>
      <c r="D14" s="123"/>
      <c r="E14" s="116" t="n">
        <f aca="false">IF($AE$33,IF($AE$34,$E13*(1+Inflação)*(1+Crescimento_Salário),$E13*(1+Inflação)),IF($AE$34,$E13*(1+Crescimento_Salário),$E13))</f>
        <v>1090.86033103217</v>
      </c>
      <c r="F14" s="124" t="n">
        <f aca="false">F13+E14</f>
        <v>20493.2136479293</v>
      </c>
      <c r="G14" s="125" t="n">
        <f aca="false">IF(F14&lt;=0,0,F14/S14)</f>
        <v>1.01750248474612</v>
      </c>
      <c r="H14" s="116" t="n">
        <f aca="false">Q13*Taxa</f>
        <v>130.215802211281</v>
      </c>
      <c r="I14" s="116" t="n">
        <f aca="false">I13+H14</f>
        <v>966.468768617924</v>
      </c>
      <c r="J14" s="125" t="n">
        <f aca="false">1-G14</f>
        <v>-0.0175024847461183</v>
      </c>
      <c r="K14" s="116" t="n">
        <f aca="false">R14-F14</f>
        <v>-352.512317806595</v>
      </c>
      <c r="L14" s="116" t="n">
        <f aca="false">L13+K14</f>
        <v>-1736.6265875084</v>
      </c>
      <c r="M14" s="125" t="n">
        <f aca="false">K14/R14</f>
        <v>-0.0175024847461182</v>
      </c>
      <c r="N14" s="116" t="n">
        <f aca="false">Q14*Inflação</f>
        <v>187.441609490959</v>
      </c>
      <c r="O14" s="116" t="n">
        <f aca="false">Q14-R14</f>
        <v>1318.98108642452</v>
      </c>
      <c r="P14" s="125" t="n">
        <f aca="false">O14/Q14</f>
        <v>0.0614632155696524</v>
      </c>
      <c r="Q14" s="126" t="n">
        <f aca="false">Q13+E14+H14</f>
        <v>21459.6824165472</v>
      </c>
      <c r="R14" s="126" t="n">
        <f aca="false">(R13+E14)*(1+((1+Taxa)/(1+Inflação)-1))</f>
        <v>20140.7013301227</v>
      </c>
      <c r="S14" s="116" t="n">
        <f aca="false">IF('BANCO DE DADOS'!$AD$32="Sim",R14,Q14)</f>
        <v>20140.7013301227</v>
      </c>
      <c r="T14" s="123" t="n">
        <f aca="false">C14</f>
        <v>10</v>
      </c>
      <c r="U14" s="122" t="n">
        <f aca="false">DATE(YEAR(U13),MONTH(U13)+1,1)</f>
        <v>45200</v>
      </c>
      <c r="V14" s="127" t="n">
        <f aca="false">INDEX($S$5:$S$997,Y14,0)</f>
        <v>197565.474475495</v>
      </c>
      <c r="W14" s="128" t="n">
        <v>10</v>
      </c>
      <c r="X14" s="129" t="n">
        <f aca="true">DATE(YEAR(TODAY())+W14,MONTH(TODAY()),1)</f>
        <v>48549</v>
      </c>
      <c r="Y14" s="100" t="n">
        <f aca="false">W14*12</f>
        <v>120</v>
      </c>
      <c r="Z14" s="100"/>
      <c r="AA14" s="147"/>
      <c r="AB14" s="148" t="s">
        <v>93</v>
      </c>
      <c r="AC14" s="149" t="n">
        <f aca="false">IF('BANCO DE DADOS'!$AD$32="Sim",AC13,AC12)</f>
        <v>2055845.29355911</v>
      </c>
    </row>
    <row r="15" customFormat="false" ht="12.75" hidden="false" customHeight="false" outlineLevel="0" collapsed="false">
      <c r="B15" s="122" t="n">
        <f aca="false">DATE(YEAR(B14),MONTH(B14)+1,1)</f>
        <v>45200</v>
      </c>
      <c r="C15" s="123" t="n">
        <f aca="false">C14+1</f>
        <v>11</v>
      </c>
      <c r="E15" s="116" t="n">
        <f aca="false">IF($AE$33,IF($AE$34,$E14*(1+Inflação)*(1+Crescimento_Salário),$E14*(1+Inflação)),IF($AE$34,$E14*(1+Crescimento_Salário),$E14))</f>
        <v>1100.38855294197</v>
      </c>
      <c r="F15" s="124" t="n">
        <f aca="false">F14+E15</f>
        <v>21593.6022008713</v>
      </c>
      <c r="G15" s="125" t="n">
        <f aca="false">IF(F15&lt;=0,0,F15/S15)</f>
        <v>1.01891956555745</v>
      </c>
      <c r="H15" s="116" t="n">
        <f aca="false">Q14*Taxa</f>
        <v>138.072242819176</v>
      </c>
      <c r="I15" s="116" t="n">
        <f aca="false">I14+H15</f>
        <v>1104.5410114371</v>
      </c>
      <c r="J15" s="125" t="n">
        <f aca="false">1-G15</f>
        <v>-0.0189195655574517</v>
      </c>
      <c r="K15" s="116" t="n">
        <f aca="false">R15-F15</f>
        <v>-400.955665462567</v>
      </c>
      <c r="L15" s="116" t="n">
        <f aca="false">L14+K15</f>
        <v>-2137.58225297097</v>
      </c>
      <c r="M15" s="125" t="n">
        <f aca="false">K15/R15</f>
        <v>-0.0189195655574517</v>
      </c>
      <c r="N15" s="116" t="n">
        <f aca="false">Q15*Inflação</f>
        <v>198.259061508326</v>
      </c>
      <c r="O15" s="116" t="n">
        <f aca="false">Q15-R15</f>
        <v>1505.49667689967</v>
      </c>
      <c r="P15" s="125" t="n">
        <f aca="false">O15/Q15</f>
        <v>0.0663268648372654</v>
      </c>
      <c r="Q15" s="126" t="n">
        <f aca="false">Q14+E15+H15</f>
        <v>22698.1432123084</v>
      </c>
      <c r="R15" s="126" t="n">
        <f aca="false">(R14+E15)*(1+((1+Taxa)/(1+Inflação)-1))</f>
        <v>21192.6465354087</v>
      </c>
      <c r="S15" s="116" t="n">
        <f aca="false">IF('BANCO DE DADOS'!$AD$32="Sim",R15,Q15)</f>
        <v>21192.6465354087</v>
      </c>
      <c r="T15" s="123" t="n">
        <f aca="false">C15</f>
        <v>11</v>
      </c>
      <c r="U15" s="122" t="n">
        <f aca="false">DATE(YEAR(U14),MONTH(U14)+1,1)</f>
        <v>45231</v>
      </c>
      <c r="V15" s="127" t="n">
        <f aca="false">INDEX($S$5:$S$997,Y15,0)</f>
        <v>227774.875255046</v>
      </c>
      <c r="W15" s="128" t="n">
        <v>11</v>
      </c>
      <c r="X15" s="129" t="n">
        <f aca="true">DATE(YEAR(TODAY())+W15,MONTH(TODAY()),1)</f>
        <v>48914</v>
      </c>
      <c r="Y15" s="100" t="n">
        <f aca="false">W15*12</f>
        <v>132</v>
      </c>
      <c r="Z15" s="100"/>
    </row>
    <row r="16" customFormat="false" ht="12.75" hidden="false" customHeight="false" outlineLevel="0" collapsed="false">
      <c r="B16" s="122" t="n">
        <f aca="false">DATE(YEAR(B15),MONTH(B15)+1,1)</f>
        <v>45231</v>
      </c>
      <c r="C16" s="123" t="n">
        <f aca="false">C15+1</f>
        <v>12</v>
      </c>
      <c r="D16" s="123" t="n">
        <v>1</v>
      </c>
      <c r="E16" s="116" t="n">
        <f aca="false">IF($AE$33,IF($AE$34,$E15*(1+Inflação)*(1+Crescimento_Salário),$E15*(1+Inflação)),IF($AE$34,$E15*(1+Crescimento_Salário),$E15))</f>
        <v>1110</v>
      </c>
      <c r="F16" s="124" t="n">
        <f aca="false">F15+E16</f>
        <v>22703.6022008713</v>
      </c>
      <c r="G16" s="125" t="n">
        <f aca="false">IF(F16&lt;=0,0,F16/S16)</f>
        <v>1.02030489252227</v>
      </c>
      <c r="H16" s="116" t="n">
        <f aca="false">Q15*Taxa</f>
        <v>146.040536869162</v>
      </c>
      <c r="I16" s="116" t="n">
        <f aca="false">I15+H16</f>
        <v>1250.58154830626</v>
      </c>
      <c r="J16" s="125" t="n">
        <f aca="false">1-G16</f>
        <v>-0.0203048925222664</v>
      </c>
      <c r="K16" s="116" t="n">
        <f aca="false">R16-F16</f>
        <v>-451.820045101787</v>
      </c>
      <c r="L16" s="116" t="n">
        <f aca="false">L15+K16</f>
        <v>-2589.40229807275</v>
      </c>
      <c r="M16" s="125" t="n">
        <f aca="false">K16/R16</f>
        <v>-0.0203048925222665</v>
      </c>
      <c r="N16" s="116" t="n">
        <f aca="false">Q16*Inflação</f>
        <v>209.230065423794</v>
      </c>
      <c r="O16" s="116" t="n">
        <f aca="false">Q16-R16</f>
        <v>1702.40159340805</v>
      </c>
      <c r="P16" s="125" t="n">
        <f aca="false">O16/Q16</f>
        <v>0.0710690713252337</v>
      </c>
      <c r="Q16" s="126" t="n">
        <f aca="false">Q15+E16+H16</f>
        <v>23954.1837491776</v>
      </c>
      <c r="R16" s="126" t="n">
        <f aca="false">(R15+E16)*(1+((1+Taxa)/(1+Inflação)-1))</f>
        <v>22251.7821557695</v>
      </c>
      <c r="S16" s="116" t="n">
        <f aca="false">IF('BANCO DE DADOS'!$AD$32="Sim",R16,Q16)</f>
        <v>22251.7821557695</v>
      </c>
      <c r="T16" s="123" t="n">
        <f aca="false">C16</f>
        <v>12</v>
      </c>
      <c r="U16" s="122" t="n">
        <f aca="false">DATE(YEAR(U15),MONTH(U15)+1,1)</f>
        <v>45261</v>
      </c>
      <c r="V16" s="127" t="n">
        <f aca="false">INDEX($S$5:$S$997,Y16,0)</f>
        <v>261078.196645016</v>
      </c>
      <c r="W16" s="128" t="n">
        <v>12</v>
      </c>
      <c r="X16" s="129" t="n">
        <f aca="true">DATE(YEAR(TODAY())+W16,MONTH(TODAY()),1)</f>
        <v>49279</v>
      </c>
      <c r="Y16" s="100" t="n">
        <f aca="false">W16*12</f>
        <v>144</v>
      </c>
      <c r="Z16" s="100"/>
      <c r="AA16" s="105" t="s">
        <v>94</v>
      </c>
    </row>
    <row r="17" customFormat="false" ht="12.75" hidden="false" customHeight="false" outlineLevel="0" collapsed="false">
      <c r="B17" s="122" t="n">
        <f aca="false">DATE(YEAR(B16),MONTH(B16)+1,1)</f>
        <v>45261</v>
      </c>
      <c r="C17" s="123" t="n">
        <f aca="false">C16+1</f>
        <v>13</v>
      </c>
      <c r="D17" s="123"/>
      <c r="E17" s="116" t="n">
        <f aca="false">IF($AE$33,IF($AE$34,$E16*(1+Inflação)*(1+Crescimento_Salário),$E16*(1+Inflação)),IF($AE$34,$E16*(1+Crescimento_Salário),$E16))</f>
        <v>1119.69539914414</v>
      </c>
      <c r="F17" s="124" t="n">
        <f aca="false">F16+E17</f>
        <v>23823.2976000154</v>
      </c>
      <c r="G17" s="125" t="n">
        <f aca="false">IF(F17&lt;=0,0,F17/S17)</f>
        <v>1.02166215988087</v>
      </c>
      <c r="H17" s="116" t="n">
        <f aca="false">Q16*Taxa</f>
        <v>154.121939502763</v>
      </c>
      <c r="I17" s="116" t="n">
        <f aca="false">I16+H17</f>
        <v>1404.70348780903</v>
      </c>
      <c r="J17" s="125" t="n">
        <f aca="false">1-G17</f>
        <v>-0.0216621598808675</v>
      </c>
      <c r="K17" s="116" t="n">
        <f aca="false">R17-F17</f>
        <v>-505.122046960416</v>
      </c>
      <c r="L17" s="116" t="n">
        <f aca="false">L16+K17</f>
        <v>-3094.52434503317</v>
      </c>
      <c r="M17" s="125" t="n">
        <f aca="false">K17/R17</f>
        <v>-0.0216621598808676</v>
      </c>
      <c r="N17" s="116" t="n">
        <f aca="false">Q17*Inflação</f>
        <v>220.356342482272</v>
      </c>
      <c r="O17" s="116" t="n">
        <f aca="false">Q17-R17</f>
        <v>1909.82553476944</v>
      </c>
      <c r="P17" s="125" t="n">
        <f aca="false">O17/Q17</f>
        <v>0.0757026102908789</v>
      </c>
      <c r="Q17" s="126" t="n">
        <f aca="false">Q16+E17+H17</f>
        <v>25228.0010878245</v>
      </c>
      <c r="R17" s="126" t="n">
        <f aca="false">(R16+E17)*(1+((1+Taxa)/(1+Inflação)-1))</f>
        <v>23318.175553055</v>
      </c>
      <c r="S17" s="116" t="n">
        <f aca="false">IF('BANCO DE DADOS'!$AD$32="Sim",R17,Q17)</f>
        <v>23318.175553055</v>
      </c>
      <c r="T17" s="123" t="n">
        <f aca="false">C17</f>
        <v>13</v>
      </c>
      <c r="U17" s="122" t="n">
        <f aca="false">DATE(YEAR(U16),MONTH(U16)+1,1)</f>
        <v>45292</v>
      </c>
      <c r="V17" s="127" t="n">
        <f aca="false">INDEX($S$5:$S$997,Y17,0)</f>
        <v>297821.962168643</v>
      </c>
      <c r="W17" s="128" t="n">
        <v>13</v>
      </c>
      <c r="X17" s="129" t="n">
        <f aca="true">DATE(YEAR(TODAY())+W17,MONTH(TODAY()),1)</f>
        <v>49644</v>
      </c>
      <c r="Y17" s="100" t="n">
        <f aca="false">W17*12</f>
        <v>156</v>
      </c>
      <c r="Z17" s="100"/>
      <c r="AA17" s="150" t="s">
        <v>82</v>
      </c>
      <c r="AB17" s="151" t="s">
        <v>95</v>
      </c>
      <c r="AC17" s="151" t="s">
        <v>57</v>
      </c>
      <c r="AD17" s="151" t="s">
        <v>96</v>
      </c>
      <c r="AE17" s="151" t="s">
        <v>97</v>
      </c>
      <c r="AF17" s="152" t="s">
        <v>98</v>
      </c>
    </row>
    <row r="18" customFormat="false" ht="12.75" hidden="false" customHeight="false" outlineLevel="0" collapsed="false">
      <c r="B18" s="122" t="n">
        <f aca="false">DATE(YEAR(B17),MONTH(B17)+1,1)</f>
        <v>45292</v>
      </c>
      <c r="C18" s="123" t="n">
        <f aca="false">C17+1</f>
        <v>14</v>
      </c>
      <c r="D18" s="123"/>
      <c r="E18" s="116" t="n">
        <f aca="false">IF($AE$33,IF($AE$34,$E17*(1+Inflação)*(1+Crescimento_Salário),$E17*(1+Inflação)),IF($AE$34,$E17*(1+Crescimento_Salário),$E17))</f>
        <v>1129.47548366177</v>
      </c>
      <c r="F18" s="124" t="n">
        <f aca="false">F17+E18</f>
        <v>24952.7730836772</v>
      </c>
      <c r="G18" s="125" t="n">
        <f aca="false">IF(F18&lt;=0,0,F18/S18)</f>
        <v>1.02299445878355</v>
      </c>
      <c r="H18" s="116" t="n">
        <f aca="false">Q17*Taxa</f>
        <v>162.317718614262</v>
      </c>
      <c r="I18" s="116" t="n">
        <f aca="false">I17+H18</f>
        <v>1567.02120642329</v>
      </c>
      <c r="J18" s="125" t="n">
        <f aca="false">1-G18</f>
        <v>-0.022994458783548</v>
      </c>
      <c r="K18" s="116" t="n">
        <f aca="false">R18-F18</f>
        <v>-560.87841657532</v>
      </c>
      <c r="L18" s="116" t="n">
        <f aca="false">L17+K18</f>
        <v>-3655.40276160849</v>
      </c>
      <c r="M18" s="125" t="n">
        <f aca="false">K18/R18</f>
        <v>-0.0229944587835481</v>
      </c>
      <c r="N18" s="116" t="n">
        <f aca="false">Q18*Inflação</f>
        <v>231.639631408179</v>
      </c>
      <c r="O18" s="116" t="n">
        <f aca="false">Q18-R18</f>
        <v>2127.89962299861</v>
      </c>
      <c r="P18" s="125" t="n">
        <f aca="false">O18/Q18</f>
        <v>0.0802381647354228</v>
      </c>
      <c r="Q18" s="126" t="n">
        <f aca="false">Q17+E18+H18</f>
        <v>26519.7942901005</v>
      </c>
      <c r="R18" s="126" t="n">
        <f aca="false">(R17+E18)*(1+((1+Taxa)/(1+Inflação)-1))</f>
        <v>24391.8946671019</v>
      </c>
      <c r="S18" s="116" t="n">
        <f aca="false">IF('BANCO DE DADOS'!$AD$32="Sim",R18,Q18)</f>
        <v>24391.8946671019</v>
      </c>
      <c r="T18" s="123" t="n">
        <f aca="false">C18</f>
        <v>14</v>
      </c>
      <c r="U18" s="122" t="n">
        <f aca="false">DATE(YEAR(U17),MONTH(U17)+1,1)</f>
        <v>45323</v>
      </c>
      <c r="V18" s="127" t="n">
        <f aca="false">INDEX($S$5:$S$997,Y18,0)</f>
        <v>338390.645578444</v>
      </c>
      <c r="W18" s="128" t="n">
        <v>14</v>
      </c>
      <c r="X18" s="129" t="n">
        <f aca="true">DATE(YEAR(TODAY())+W18,MONTH(TODAY()),1)</f>
        <v>50010</v>
      </c>
      <c r="Y18" s="100" t="n">
        <f aca="false">W18*12</f>
        <v>168</v>
      </c>
      <c r="Z18" s="100"/>
      <c r="AA18" s="153" t="n">
        <f aca="false">Período</f>
        <v>30</v>
      </c>
      <c r="AB18" s="154" t="n">
        <f aca="false">AA18*12</f>
        <v>360</v>
      </c>
      <c r="AC18" s="155" t="n">
        <f aca="false">INDEX($U$5:$U$997,AB18,0)</f>
        <v>55854</v>
      </c>
      <c r="AD18" s="156" t="n">
        <f aca="false">INDEX($S$5:$S$997,MATCH(AC18,$U$5:$U$997,0),0)</f>
        <v>2055845.29355911</v>
      </c>
      <c r="AE18" s="157" t="n">
        <f aca="false">INDEX($G$5:$G$997,AB18,0)</f>
        <v>1.23466589183454</v>
      </c>
      <c r="AF18" s="158" t="n">
        <f aca="false">INDEX($J$5:$J$997,AB18,0)</f>
        <v>-0.234665891834542</v>
      </c>
      <c r="AP18" s="97" t="s">
        <v>99</v>
      </c>
    </row>
    <row r="19" customFormat="false" ht="17.25" hidden="false" customHeight="false" outlineLevel="0" collapsed="false">
      <c r="B19" s="122" t="n">
        <f aca="false">DATE(YEAR(B18),MONTH(B18)+1,1)</f>
        <v>45323</v>
      </c>
      <c r="C19" s="123" t="n">
        <f aca="false">C18+1</f>
        <v>15</v>
      </c>
      <c r="D19" s="123"/>
      <c r="E19" s="116" t="n">
        <f aca="false">IF($AE$33,IF($AE$34,$E18*(1+Inflação)*(1+Crescimento_Salário),$E18*(1+Inflação)),IF($AE$34,$E18*(1+Crescimento_Salário),$E18))</f>
        <v>1139.34099324521</v>
      </c>
      <c r="F19" s="124" t="n">
        <f aca="false">F18+E19</f>
        <v>26092.1140769224</v>
      </c>
      <c r="G19" s="125" t="n">
        <f aca="false">IF(F19&lt;=0,0,F19/S19)</f>
        <v>1.02430439528819</v>
      </c>
      <c r="H19" s="116" t="n">
        <f aca="false">Q18*Taxa</f>
        <v>170.629154973604</v>
      </c>
      <c r="I19" s="116" t="n">
        <f aca="false">I18+H19</f>
        <v>1737.65036139689</v>
      </c>
      <c r="J19" s="125" t="n">
        <f aca="false">1-G19</f>
        <v>-0.0243043952881892</v>
      </c>
      <c r="K19" s="116" t="n">
        <f aca="false">R19-F19</f>
        <v>-619.106056116871</v>
      </c>
      <c r="L19" s="116" t="n">
        <f aca="false">L18+K19</f>
        <v>-4274.50881772536</v>
      </c>
      <c r="M19" s="125" t="n">
        <f aca="false">K19/R19</f>
        <v>-0.0243043952881891</v>
      </c>
      <c r="N19" s="116" t="n">
        <f aca="false">Q19*Inflação</f>
        <v>243.081688573848</v>
      </c>
      <c r="O19" s="116" t="n">
        <f aca="false">Q19-R19</f>
        <v>2356.75641751376</v>
      </c>
      <c r="P19" s="125" t="n">
        <f aca="false">O19/Q19</f>
        <v>0.084684741861081</v>
      </c>
      <c r="Q19" s="126" t="n">
        <f aca="false">Q18+E19+H19</f>
        <v>27829.7644383193</v>
      </c>
      <c r="R19" s="126" t="n">
        <f aca="false">(R18+E19)*(1+((1+Taxa)/(1+Inflação)-1))</f>
        <v>25473.0080208055</v>
      </c>
      <c r="S19" s="116" t="n">
        <f aca="false">IF('BANCO DE DADOS'!$AD$32="Sim",R19,Q19)</f>
        <v>25473.0080208055</v>
      </c>
      <c r="T19" s="123" t="n">
        <f aca="false">C19</f>
        <v>15</v>
      </c>
      <c r="U19" s="122" t="n">
        <f aca="false">DATE(YEAR(U18),MONTH(U18)+1,1)</f>
        <v>45352</v>
      </c>
      <c r="V19" s="127" t="n">
        <f aca="false">INDEX($S$5:$S$997,Y19,0)</f>
        <v>383210.849904642</v>
      </c>
      <c r="W19" s="128" t="n">
        <v>15</v>
      </c>
      <c r="X19" s="129" t="n">
        <f aca="true">DATE(YEAR(TODAY())+W19,MONTH(TODAY()),1)</f>
        <v>50375</v>
      </c>
      <c r="Y19" s="100" t="n">
        <f aca="false">W19*12</f>
        <v>180</v>
      </c>
      <c r="Z19" s="100"/>
      <c r="AJ19" s="97" t="s">
        <v>100</v>
      </c>
      <c r="AP19" s="103" t="s">
        <v>55</v>
      </c>
    </row>
    <row r="20" customFormat="false" ht="12.75" hidden="false" customHeight="false" outlineLevel="0" collapsed="false">
      <c r="B20" s="122" t="n">
        <f aca="false">DATE(YEAR(B19),MONTH(B19)+1,1)</f>
        <v>45352</v>
      </c>
      <c r="C20" s="123" t="n">
        <f aca="false">C19+1</f>
        <v>16</v>
      </c>
      <c r="D20" s="123"/>
      <c r="E20" s="116" t="n">
        <f aca="false">IF($AE$33,IF($AE$34,$E19*(1+Inflação)*(1+Crescimento_Salário),$E19*(1+Inflação)),IF($AE$34,$E19*(1+Crescimento_Salário),$E19))</f>
        <v>1149.29267404773</v>
      </c>
      <c r="F20" s="124" t="n">
        <f aca="false">F19+E20</f>
        <v>27241.4067509701</v>
      </c>
      <c r="G20" s="125" t="n">
        <f aca="false">IF(F20&lt;=0,0,F20/S20)</f>
        <v>1.02559418170135</v>
      </c>
      <c r="H20" s="116" t="n">
        <f aca="false">Q19*Taxa</f>
        <v>179.057542350449</v>
      </c>
      <c r="I20" s="116" t="n">
        <f aca="false">I19+H20</f>
        <v>1916.70790374734</v>
      </c>
      <c r="J20" s="125" t="n">
        <f aca="false">1-G20</f>
        <v>-0.0255941817013465</v>
      </c>
      <c r="K20" s="116" t="n">
        <f aca="false">R20-F20</f>
        <v>-679.822025733422</v>
      </c>
      <c r="L20" s="116" t="n">
        <f aca="false">L19+K20</f>
        <v>-4954.33084345878</v>
      </c>
      <c r="M20" s="125" t="n">
        <f aca="false">K20/R20</f>
        <v>-0.0255941817013466</v>
      </c>
      <c r="N20" s="116" t="n">
        <f aca="false">Q20*Inflação</f>
        <v>254.684288169514</v>
      </c>
      <c r="O20" s="116" t="n">
        <f aca="false">Q20-R20</f>
        <v>2596.52992948076</v>
      </c>
      <c r="P20" s="125" t="n">
        <f aca="false">O20/Q20</f>
        <v>0.0890499938088648</v>
      </c>
      <c r="Q20" s="126" t="n">
        <f aca="false">Q19+E20+H20</f>
        <v>29158.1146547175</v>
      </c>
      <c r="R20" s="126" t="n">
        <f aca="false">(R19+E20)*(1+((1+Taxa)/(1+Inflação)-1))</f>
        <v>26561.5847252367</v>
      </c>
      <c r="S20" s="116" t="n">
        <f aca="false">IF('BANCO DE DADOS'!$AD$32="Sim",R20,Q20)</f>
        <v>26561.5847252367</v>
      </c>
      <c r="T20" s="123" t="n">
        <f aca="false">C20</f>
        <v>16</v>
      </c>
      <c r="U20" s="122" t="n">
        <f aca="false">DATE(YEAR(U19),MONTH(U19)+1,1)</f>
        <v>45383</v>
      </c>
      <c r="V20" s="127" t="n">
        <f aca="false">INDEX($S$5:$S$997,Y20,0)</f>
        <v>432755.946076652</v>
      </c>
      <c r="W20" s="128" t="n">
        <v>16</v>
      </c>
      <c r="X20" s="129" t="n">
        <f aca="true">DATE(YEAR(TODAY())+W20,MONTH(TODAY()),1)</f>
        <v>50740</v>
      </c>
      <c r="Y20" s="100" t="n">
        <f aca="false">W20*12</f>
        <v>192</v>
      </c>
      <c r="Z20" s="100"/>
      <c r="AA20" s="105" t="s">
        <v>101</v>
      </c>
      <c r="AE20" s="109" t="s">
        <v>82</v>
      </c>
      <c r="AF20" s="159" t="s">
        <v>69</v>
      </c>
      <c r="AJ20" s="160" t="n">
        <v>0</v>
      </c>
    </row>
    <row r="21" customFormat="false" ht="12.75" hidden="false" customHeight="false" outlineLevel="0" collapsed="false">
      <c r="B21" s="122" t="n">
        <f aca="false">DATE(YEAR(B20),MONTH(B20)+1,1)</f>
        <v>45383</v>
      </c>
      <c r="C21" s="123" t="n">
        <f aca="false">C20+1</f>
        <v>17</v>
      </c>
      <c r="D21" s="123"/>
      <c r="E21" s="116" t="n">
        <f aca="false">IF($AE$33,IF($AE$34,$E20*(1+Inflação)*(1+Crescimento_Salário),$E20*(1+Inflação)),IF($AE$34,$E20*(1+Crescimento_Salário),$E20))</f>
        <v>1159.33127873992</v>
      </c>
      <c r="F21" s="124" t="n">
        <f aca="false">F20+E21</f>
        <v>28400.7380297101</v>
      </c>
      <c r="G21" s="125" t="n">
        <f aca="false">IF(F21&lt;=0,0,F21/S21)</f>
        <v>1.02686570803347</v>
      </c>
      <c r="H21" s="116" t="n">
        <f aca="false">Q20*Taxa</f>
        <v>187.604187639385</v>
      </c>
      <c r="I21" s="116" t="n">
        <f aca="false">I20+H21</f>
        <v>2104.31209138673</v>
      </c>
      <c r="J21" s="125" t="n">
        <f aca="false">1-G21</f>
        <v>-0.0268657080334693</v>
      </c>
      <c r="K21" s="116" t="n">
        <f aca="false">R21-F21</f>
        <v>-743.043544907599</v>
      </c>
      <c r="L21" s="116" t="n">
        <f aca="false">L20+K21</f>
        <v>-5697.37438836638</v>
      </c>
      <c r="M21" s="125" t="n">
        <f aca="false">K21/R21</f>
        <v>-0.0268657080334694</v>
      </c>
      <c r="N21" s="116" t="n">
        <f aca="false">Q21*Inflação</f>
        <v>266.449222374873</v>
      </c>
      <c r="O21" s="116" t="n">
        <f aca="false">Q21-R21</f>
        <v>2847.35563629432</v>
      </c>
      <c r="P21" s="125" t="n">
        <f aca="false">O21/Q21</f>
        <v>0.093340467397729</v>
      </c>
      <c r="Q21" s="126" t="n">
        <f aca="false">Q20+E21+H21</f>
        <v>30505.0501210968</v>
      </c>
      <c r="R21" s="126" t="n">
        <f aca="false">(R20+E21)*(1+((1+Taxa)/(1+Inflação)-1))</f>
        <v>27657.6944848025</v>
      </c>
      <c r="S21" s="116" t="n">
        <f aca="false">IF('BANCO DE DADOS'!$AD$32="Sim",R21,Q21)</f>
        <v>27657.6944848025</v>
      </c>
      <c r="T21" s="123" t="n">
        <f aca="false">C21</f>
        <v>17</v>
      </c>
      <c r="U21" s="122" t="n">
        <f aca="false">DATE(YEAR(U20),MONTH(U20)+1,1)</f>
        <v>45413</v>
      </c>
      <c r="V21" s="127" t="n">
        <f aca="false">INDEX($S$5:$S$997,Y21,0)</f>
        <v>487551.221674001</v>
      </c>
      <c r="W21" s="128" t="n">
        <v>17</v>
      </c>
      <c r="X21" s="129" t="n">
        <f aca="true">DATE(YEAR(TODAY())+W21,MONTH(TODAY()),1)</f>
        <v>51105</v>
      </c>
      <c r="Y21" s="100" t="n">
        <f aca="false">W21*12</f>
        <v>204</v>
      </c>
      <c r="Z21" s="100"/>
      <c r="AA21" s="161" t="s">
        <v>102</v>
      </c>
      <c r="AB21" s="162" t="n">
        <f aca="false">INDEX('BANCO DE DADOS'!$B$5:$B$997,MATCH(1000000,'BANCO DE DADOS'!$S$5:$S$997,1)+1,0)</f>
        <v>53387</v>
      </c>
      <c r="AC21" s="163" t="str">
        <f aca="false">"Aprox. "&amp; TEXT(AE21,"0") &amp; " anos"</f>
        <v>Aprox. 23 anos</v>
      </c>
      <c r="AD21" s="164"/>
      <c r="AE21" s="165" t="n">
        <f aca="false">(AB21-Mês_Atual_2)/365.25</f>
        <v>23.2470910335387</v>
      </c>
      <c r="AF21" s="166" t="n">
        <f aca="false">(AB21-Mês_Atual_2)/365.25*12</f>
        <v>278.965092402464</v>
      </c>
      <c r="AJ21" s="160" t="n">
        <v>0.005</v>
      </c>
      <c r="AK21" s="167" t="n">
        <f aca="false">AJ21-AJ20</f>
        <v>0.005</v>
      </c>
    </row>
    <row r="22" customFormat="false" ht="12.75" hidden="false" customHeight="false" outlineLevel="0" collapsed="false">
      <c r="B22" s="122" t="n">
        <f aca="false">DATE(YEAR(B21),MONTH(B21)+1,1)</f>
        <v>45413</v>
      </c>
      <c r="C22" s="123" t="n">
        <f aca="false">C21+1</f>
        <v>18</v>
      </c>
      <c r="D22" s="123"/>
      <c r="E22" s="116" t="n">
        <f aca="false">IF($AE$33,IF($AE$34,$E21*(1+Inflação)*(1+Crescimento_Salário),$E21*(1+Inflação)),IF($AE$34,$E21*(1+Crescimento_Salário),$E21))</f>
        <v>1169.45756656665</v>
      </c>
      <c r="F22" s="124" t="n">
        <f aca="false">F21+E22</f>
        <v>29570.1955962767</v>
      </c>
      <c r="G22" s="125" t="n">
        <f aca="false">IF(F22&lt;=0,0,F22/S22)</f>
        <v>1.02812059844232</v>
      </c>
      <c r="H22" s="116" t="n">
        <f aca="false">Q21*Taxa</f>
        <v>196.270410986301</v>
      </c>
      <c r="I22" s="116" t="n">
        <f aca="false">I21+H22</f>
        <v>2300.58250237303</v>
      </c>
      <c r="J22" s="125" t="n">
        <f aca="false">1-G22</f>
        <v>-0.0281205984423212</v>
      </c>
      <c r="K22" s="116" t="n">
        <f aca="false">R22-F22</f>
        <v>-808.787993824481</v>
      </c>
      <c r="L22" s="116" t="n">
        <f aca="false">L21+K22</f>
        <v>-6506.16238219086</v>
      </c>
      <c r="M22" s="125" t="n">
        <f aca="false">K22/R22</f>
        <v>-0.0281205984423211</v>
      </c>
      <c r="N22" s="116" t="n">
        <f aca="false">Q22*Inflação</f>
        <v>278.378301532259</v>
      </c>
      <c r="O22" s="116" t="n">
        <f aca="false">Q22-R22</f>
        <v>3109.37049619751</v>
      </c>
      <c r="P22" s="125" t="n">
        <f aca="false">O22/Q22</f>
        <v>0.097561800548862</v>
      </c>
      <c r="Q22" s="126" t="n">
        <f aca="false">Q21+E22+H22</f>
        <v>31870.7780986497</v>
      </c>
      <c r="R22" s="126" t="n">
        <f aca="false">(R21+E22)*(1+((1+Taxa)/(1+Inflação)-1))</f>
        <v>28761.4076024522</v>
      </c>
      <c r="S22" s="116" t="n">
        <f aca="false">IF('BANCO DE DADOS'!$AD$32="Sim",R22,Q22)</f>
        <v>28761.4076024522</v>
      </c>
      <c r="T22" s="123" t="n">
        <f aca="false">C22</f>
        <v>18</v>
      </c>
      <c r="U22" s="122" t="n">
        <f aca="false">DATE(YEAR(U21),MONTH(U21)+1,1)</f>
        <v>45444</v>
      </c>
      <c r="V22" s="127" t="n">
        <f aca="false">INDEX($S$5:$S$997,Y22,0)</f>
        <v>548179.595924115</v>
      </c>
      <c r="W22" s="128" t="n">
        <v>18</v>
      </c>
      <c r="X22" s="129" t="n">
        <f aca="true">DATE(YEAR(TODAY())+W22,MONTH(TODAY()),1)</f>
        <v>51471</v>
      </c>
      <c r="Y22" s="100" t="n">
        <f aca="false">W22*12</f>
        <v>216</v>
      </c>
      <c r="Z22" s="100"/>
      <c r="AA22" s="168" t="s">
        <v>103</v>
      </c>
      <c r="AB22" s="155" t="n">
        <f aca="false">INDEX('BANCO DE DADOS'!$B$5:$B$997,MATCH(50%,'BANCO DE DADOS'!$G$5:$G$997,-1)+1,0)</f>
        <v>0</v>
      </c>
      <c r="AC22" s="169" t="str">
        <f aca="false">"Aproximadamente "&amp; ROUND((AB22-'BANCO DE DADOS'!$B$5)/365.25,0) &amp; " anos"</f>
        <v>Aproximadamente -123 anos</v>
      </c>
      <c r="AD22" s="170"/>
      <c r="AE22" s="170"/>
      <c r="AF22" s="171"/>
      <c r="AJ22" s="160" t="n">
        <v>0.01</v>
      </c>
      <c r="AK22" s="167" t="n">
        <f aca="false">AJ22-AJ21</f>
        <v>0.005</v>
      </c>
      <c r="AM22" s="97" t="s">
        <v>104</v>
      </c>
    </row>
    <row r="23" customFormat="false" ht="12.75" hidden="false" customHeight="false" outlineLevel="0" collapsed="false">
      <c r="B23" s="122" t="n">
        <f aca="false">DATE(YEAR(B22),MONTH(B22)+1,1)</f>
        <v>45444</v>
      </c>
      <c r="C23" s="123" t="n">
        <f aca="false">C22+1</f>
        <v>19</v>
      </c>
      <c r="D23" s="123"/>
      <c r="E23" s="116" t="n">
        <f aca="false">IF($AE$33,IF($AE$34,$E22*(1+Inflação)*(1+Crescimento_Salário),$E22*(1+Inflação)),IF($AE$34,$E22*(1+Crescimento_Salário),$E22))</f>
        <v>1179.67230340449</v>
      </c>
      <c r="F23" s="124" t="n">
        <f aca="false">F22+E23</f>
        <v>30749.8678996812</v>
      </c>
      <c r="G23" s="125" t="n">
        <f aca="false">IF(F23&lt;=0,0,F23/S23)</f>
        <v>1.02936025621956</v>
      </c>
      <c r="H23" s="116" t="n">
        <f aca="false">Q22*Taxa</f>
        <v>205.05754591595</v>
      </c>
      <c r="I23" s="116" t="n">
        <f aca="false">I22+H23</f>
        <v>2505.64004828898</v>
      </c>
      <c r="J23" s="125" t="n">
        <f aca="false">1-G23</f>
        <v>-0.0293602562195552</v>
      </c>
      <c r="K23" s="116" t="n">
        <f aca="false">R23-F23</f>
        <v>-877.072914751774</v>
      </c>
      <c r="L23" s="116" t="n">
        <f aca="false">L22+K23</f>
        <v>-7383.23529694264</v>
      </c>
      <c r="M23" s="125" t="n">
        <f aca="false">K23/R23</f>
        <v>-0.0293602562195553</v>
      </c>
      <c r="N23" s="116" t="n">
        <f aca="false">Q23*Inflação</f>
        <v>290.473354321422</v>
      </c>
      <c r="O23" s="116" t="n">
        <f aca="false">Q23-R23</f>
        <v>3382.71296304075</v>
      </c>
      <c r="P23" s="125" t="n">
        <f aca="false">O23/Q23</f>
        <v>0.101718878218103</v>
      </c>
      <c r="Q23" s="126" t="n">
        <f aca="false">Q22+E23+H23</f>
        <v>33255.5079479702</v>
      </c>
      <c r="R23" s="126" t="n">
        <f aca="false">(R22+E23)*(1+((1+Taxa)/(1+Inflação)-1))</f>
        <v>29872.7949849294</v>
      </c>
      <c r="S23" s="116" t="n">
        <f aca="false">IF('BANCO DE DADOS'!$AD$32="Sim",R23,Q23)</f>
        <v>29872.7949849294</v>
      </c>
      <c r="T23" s="123" t="n">
        <f aca="false">C23</f>
        <v>19</v>
      </c>
      <c r="U23" s="122" t="n">
        <f aca="false">DATE(YEAR(U22),MONTH(U22)+1,1)</f>
        <v>45474</v>
      </c>
      <c r="V23" s="127" t="n">
        <f aca="false">INDEX($S$5:$S$997,Y23,0)</f>
        <v>615287.963237256</v>
      </c>
      <c r="W23" s="128" t="n">
        <v>19</v>
      </c>
      <c r="X23" s="129" t="n">
        <f aca="true">DATE(YEAR(TODAY())+W23,MONTH(TODAY()),1)</f>
        <v>51836</v>
      </c>
      <c r="Y23" s="100" t="n">
        <f aca="false">W23*12</f>
        <v>228</v>
      </c>
      <c r="Z23" s="100"/>
      <c r="AA23" s="172" t="s">
        <v>105</v>
      </c>
      <c r="AB23" s="173" t="n">
        <f aca="false">INDEX('BANCO DE DADOS'!$B$5:$B$997,MATCH('BANCO DE DADOS'!$AF$27,'BANCO DE DADOS'!$H$5:$H$997,1)+1,0)</f>
        <v>47270</v>
      </c>
      <c r="AC23" s="174" t="str">
        <f aca="false">"Aproximadamente "&amp; ROUND((AB23-'BANCO DE DADOS'!$B$5)/365.25,0) &amp; " anos"</f>
        <v>Aproximadamente 6 anos</v>
      </c>
      <c r="AD23" s="175"/>
      <c r="AE23" s="175"/>
      <c r="AF23" s="176"/>
      <c r="AJ23" s="160" t="n">
        <v>0.015</v>
      </c>
      <c r="AK23" s="167" t="n">
        <f aca="false">AJ23-AJ22</f>
        <v>0.005</v>
      </c>
      <c r="AM23" s="177" t="n">
        <v>0.15</v>
      </c>
    </row>
    <row r="24" customFormat="false" ht="17.25" hidden="false" customHeight="false" outlineLevel="0" collapsed="false">
      <c r="B24" s="122" t="n">
        <f aca="false">DATE(YEAR(B23),MONTH(B23)+1,1)</f>
        <v>45474</v>
      </c>
      <c r="C24" s="123" t="n">
        <f aca="false">C23+1</f>
        <v>20</v>
      </c>
      <c r="D24" s="123"/>
      <c r="E24" s="116" t="n">
        <f aca="false">IF($AE$33,IF($AE$34,$E23*(1+Inflação)*(1+Crescimento_Salário),$E23*(1+Inflação)),IF($AE$34,$E23*(1+Crescimento_Salário),$E23))</f>
        <v>1189.97626181963</v>
      </c>
      <c r="F24" s="124" t="n">
        <f aca="false">F23+E24</f>
        <v>31939.8441615008</v>
      </c>
      <c r="G24" s="125" t="n">
        <f aca="false">IF(F24&lt;=0,0,F24/S24)</f>
        <v>1.03058589994476</v>
      </c>
      <c r="H24" s="116" t="n">
        <f aca="false">Q23*Taxa</f>
        <v>213.966939460699</v>
      </c>
      <c r="I24" s="116" t="n">
        <f aca="false">I23+H24</f>
        <v>2719.60698774968</v>
      </c>
      <c r="J24" s="125" t="n">
        <f aca="false">1-G24</f>
        <v>-0.0305858999447632</v>
      </c>
      <c r="K24" s="116" t="n">
        <f aca="false">R24-F24</f>
        <v>-947.916013432125</v>
      </c>
      <c r="L24" s="116" t="n">
        <f aca="false">L23+K24</f>
        <v>-8331.15131037476</v>
      </c>
      <c r="M24" s="125" t="n">
        <f aca="false">K24/R24</f>
        <v>-0.0305858999447633</v>
      </c>
      <c r="N24" s="116" t="n">
        <f aca="false">Q24*Inflação</f>
        <v>302.736227935943</v>
      </c>
      <c r="O24" s="116" t="n">
        <f aca="false">Q24-R24</f>
        <v>3667.5230011818</v>
      </c>
      <c r="P24" s="125" t="n">
        <f aca="false">O24/Q24</f>
        <v>0.105815957251854</v>
      </c>
      <c r="Q24" s="126" t="n">
        <f aca="false">Q23+E24+H24</f>
        <v>34659.4511492505</v>
      </c>
      <c r="R24" s="126" t="n">
        <f aca="false">(R23+E24)*(1+((1+Taxa)/(1+Inflação)-1))</f>
        <v>30991.9281480687</v>
      </c>
      <c r="S24" s="116" t="n">
        <f aca="false">IF('BANCO DE DADOS'!$AD$32="Sim",R24,Q24)</f>
        <v>30991.9281480687</v>
      </c>
      <c r="T24" s="123" t="n">
        <f aca="false">C24</f>
        <v>20</v>
      </c>
      <c r="U24" s="122" t="n">
        <f aca="false">DATE(YEAR(U23),MONTH(U23)+1,1)</f>
        <v>45505</v>
      </c>
      <c r="V24" s="127" t="n">
        <f aca="false">INDEX($S$5:$S$997,Y24,0)</f>
        <v>689594.234420749</v>
      </c>
      <c r="W24" s="128" t="n">
        <v>20</v>
      </c>
      <c r="X24" s="129" t="n">
        <f aca="true">DATE(YEAR(TODAY())+W24,MONTH(TODAY()),1)</f>
        <v>52201</v>
      </c>
      <c r="Y24" s="100" t="n">
        <f aca="false">W24*12</f>
        <v>240</v>
      </c>
      <c r="Z24" s="100"/>
      <c r="AJ24" s="160" t="n">
        <v>0.02</v>
      </c>
      <c r="AK24" s="167" t="n">
        <f aca="false">AJ24-AJ23</f>
        <v>0.005</v>
      </c>
      <c r="AM24" s="167" t="n">
        <v>0.175</v>
      </c>
      <c r="AP24" s="103" t="s">
        <v>55</v>
      </c>
    </row>
    <row r="25" customFormat="false" ht="12.75" hidden="false" customHeight="false" outlineLevel="0" collapsed="false">
      <c r="B25" s="122" t="n">
        <f aca="false">DATE(YEAR(B24),MONTH(B24)+1,1)</f>
        <v>45505</v>
      </c>
      <c r="C25" s="123" t="n">
        <f aca="false">C24+1</f>
        <v>21</v>
      </c>
      <c r="D25" s="123"/>
      <c r="E25" s="116" t="n">
        <f aca="false">IF($AE$33,IF($AE$34,$E24*(1+Inflação)*(1+Crescimento_Salário),$E24*(1+Inflação)),IF($AE$34,$E24*(1+Crescimento_Salário),$E24))</f>
        <v>1200.37022112629</v>
      </c>
      <c r="F25" s="124" t="n">
        <f aca="false">F24+E25</f>
        <v>33140.2143826271</v>
      </c>
      <c r="G25" s="125" t="n">
        <f aca="false">IF(F25&lt;=0,0,F25/S25)</f>
        <v>1.03179859276608</v>
      </c>
      <c r="H25" s="116" t="n">
        <f aca="false">Q24*Taxa</f>
        <v>222.999952290471</v>
      </c>
      <c r="I25" s="116" t="n">
        <f aca="false">I24+H25</f>
        <v>2942.60694004015</v>
      </c>
      <c r="J25" s="125" t="n">
        <f aca="false">1-G25</f>
        <v>-0.0317985927660767</v>
      </c>
      <c r="K25" s="116" t="n">
        <f aca="false">R25-F25</f>
        <v>-1021.33516048762</v>
      </c>
      <c r="L25" s="116" t="n">
        <f aca="false">L24+K25</f>
        <v>-9352.48647086238</v>
      </c>
      <c r="M25" s="125" t="n">
        <f aca="false">K25/R25</f>
        <v>-0.0317985927660768</v>
      </c>
      <c r="N25" s="116" t="n">
        <f aca="false">Q25*Inflação</f>
        <v>315.168788261297</v>
      </c>
      <c r="O25" s="116" t="n">
        <f aca="false">Q25-R25</f>
        <v>3963.94210052776</v>
      </c>
      <c r="P25" s="125" t="n">
        <f aca="false">O25/Q25</f>
        <v>0.109856767160211</v>
      </c>
      <c r="Q25" s="126" t="n">
        <f aca="false">Q24+E25+H25</f>
        <v>36082.8213226673</v>
      </c>
      <c r="R25" s="126" t="n">
        <f aca="false">(R24+E25)*(1+((1+Taxa)/(1+Inflação)-1))</f>
        <v>32118.8792221395</v>
      </c>
      <c r="S25" s="116" t="n">
        <f aca="false">IF('BANCO DE DADOS'!$AD$32="Sim",R25,Q25)</f>
        <v>32118.8792221395</v>
      </c>
      <c r="T25" s="123" t="n">
        <f aca="false">C25</f>
        <v>21</v>
      </c>
      <c r="U25" s="122" t="n">
        <f aca="false">DATE(YEAR(U24),MONTH(U24)+1,1)</f>
        <v>45536</v>
      </c>
      <c r="V25" s="127" t="n">
        <f aca="false">INDEX($S$5:$S$997,Y25,0)</f>
        <v>771895.152320172</v>
      </c>
      <c r="W25" s="128" t="n">
        <v>21</v>
      </c>
      <c r="X25" s="129" t="n">
        <f aca="true">DATE(YEAR(TODAY())+W25,MONTH(TODAY()),1)</f>
        <v>52566</v>
      </c>
      <c r="Y25" s="100" t="n">
        <f aca="false">W25*12</f>
        <v>252</v>
      </c>
      <c r="Z25" s="100"/>
      <c r="AA25" s="105" t="s">
        <v>106</v>
      </c>
      <c r="AJ25" s="160" t="n">
        <v>0.025</v>
      </c>
      <c r="AK25" s="167" t="n">
        <f aca="false">AJ25-AJ24</f>
        <v>0.005</v>
      </c>
      <c r="AM25" s="177" t="n">
        <v>0.2</v>
      </c>
    </row>
    <row r="26" customFormat="false" ht="12.75" hidden="false" customHeight="false" outlineLevel="0" collapsed="false">
      <c r="B26" s="122" t="n">
        <f aca="false">DATE(YEAR(B25),MONTH(B25)+1,1)</f>
        <v>45536</v>
      </c>
      <c r="C26" s="123" t="n">
        <f aca="false">C25+1</f>
        <v>22</v>
      </c>
      <c r="D26" s="123"/>
      <c r="E26" s="116" t="n">
        <f aca="false">IF($AE$33,IF($AE$34,$E25*(1+Inflação)*(1+Crescimento_Salário),$E25*(1+Inflação)),IF($AE$34,$E25*(1+Crescimento_Salário),$E25))</f>
        <v>1210.85496744571</v>
      </c>
      <c r="F26" s="124" t="n">
        <f aca="false">F25+E26</f>
        <v>34351.0693500729</v>
      </c>
      <c r="G26" s="125" t="n">
        <f aca="false">IF(F26&lt;=0,0,F26/S26)</f>
        <v>1.03299926628505</v>
      </c>
      <c r="H26" s="116" t="n">
        <f aca="false">Q25*Taxa</f>
        <v>232.157958843915</v>
      </c>
      <c r="I26" s="116" t="n">
        <f aca="false">I25+H26</f>
        <v>3174.76489888406</v>
      </c>
      <c r="J26" s="125" t="n">
        <f aca="false">1-G26</f>
        <v>-0.0329992662850507</v>
      </c>
      <c r="K26" s="116" t="n">
        <f aca="false">R26-F26</f>
        <v>-1097.34839283661</v>
      </c>
      <c r="L26" s="116" t="n">
        <f aca="false">L25+K26</f>
        <v>-10449.834863699</v>
      </c>
      <c r="M26" s="125" t="n">
        <f aca="false">K26/R26</f>
        <v>-0.0329992662850507</v>
      </c>
      <c r="N26" s="116" t="n">
        <f aca="false">Q26*Inflação</f>
        <v>327.772920054572</v>
      </c>
      <c r="O26" s="116" t="n">
        <f aca="false">Q26-R26</f>
        <v>4272.11329172066</v>
      </c>
      <c r="P26" s="125" t="n">
        <f aca="false">O26/Q26</f>
        <v>0.113844592058321</v>
      </c>
      <c r="Q26" s="126" t="n">
        <f aca="false">Q25+E26+H26</f>
        <v>37525.8342489569</v>
      </c>
      <c r="R26" s="126" t="n">
        <f aca="false">(R25+E26)*(1+((1+Taxa)/(1+Inflação)-1))</f>
        <v>33253.7209572362</v>
      </c>
      <c r="S26" s="116" t="n">
        <f aca="false">IF('BANCO DE DADOS'!$AD$32="Sim",R26,Q26)</f>
        <v>33253.7209572362</v>
      </c>
      <c r="T26" s="123" t="n">
        <f aca="false">C26</f>
        <v>22</v>
      </c>
      <c r="U26" s="122" t="n">
        <f aca="false">DATE(YEAR(U25),MONTH(U25)+1,1)</f>
        <v>45566</v>
      </c>
      <c r="V26" s="127" t="n">
        <f aca="false">INDEX($S$5:$S$997,Y26,0)</f>
        <v>863074.967077365</v>
      </c>
      <c r="W26" s="128" t="n">
        <v>22</v>
      </c>
      <c r="X26" s="129" t="n">
        <f aca="true">DATE(YEAR(TODAY())+W26,MONTH(TODAY()),1)</f>
        <v>52932</v>
      </c>
      <c r="Y26" s="100" t="n">
        <f aca="false">W26*12</f>
        <v>264</v>
      </c>
      <c r="Z26" s="100"/>
      <c r="AA26" s="136"/>
      <c r="AB26" s="178"/>
      <c r="AC26" s="137" t="s">
        <v>107</v>
      </c>
      <c r="AD26" s="179" t="n">
        <f aca="false">INPUTS!F4</f>
        <v>10000</v>
      </c>
      <c r="AE26" s="180"/>
      <c r="AF26" s="180"/>
      <c r="AG26" s="181"/>
      <c r="AJ26" s="160" t="n">
        <v>0.03</v>
      </c>
      <c r="AK26" s="167" t="n">
        <f aca="false">AJ26-AJ25</f>
        <v>0.005</v>
      </c>
      <c r="AM26" s="167" t="n">
        <v>0.225</v>
      </c>
    </row>
    <row r="27" customFormat="false" ht="12.75" hidden="false" customHeight="false" outlineLevel="0" collapsed="false">
      <c r="B27" s="122" t="n">
        <f aca="false">DATE(YEAR(B26),MONTH(B26)+1,1)</f>
        <v>45566</v>
      </c>
      <c r="C27" s="123" t="n">
        <f aca="false">C26+1</f>
        <v>23</v>
      </c>
      <c r="D27" s="123"/>
      <c r="E27" s="116" t="n">
        <f aca="false">IF($AE$33,IF($AE$34,$E26*(1+Inflação)*(1+Crescimento_Salário),$E26*(1+Inflação)),IF($AE$34,$E26*(1+Crescimento_Salário),$E26))</f>
        <v>1221.43129376558</v>
      </c>
      <c r="F27" s="124" t="n">
        <f aca="false">F26+E27</f>
        <v>35572.5006438384</v>
      </c>
      <c r="G27" s="125" t="n">
        <f aca="false">IF(F27&lt;=0,0,F27/S27)</f>
        <v>1.03418874017129</v>
      </c>
      <c r="H27" s="116" t="n">
        <f aca="false">Q26*Taxa</f>
        <v>241.442347460787</v>
      </c>
      <c r="I27" s="116" t="n">
        <f aca="false">I26+H27</f>
        <v>3416.20724634485</v>
      </c>
      <c r="J27" s="125" t="n">
        <f aca="false">1-G27</f>
        <v>-0.034188740171293</v>
      </c>
      <c r="K27" s="116" t="n">
        <f aca="false">R27-F27</f>
        <v>-1175.97391512299</v>
      </c>
      <c r="L27" s="116" t="n">
        <f aca="false">L26+K27</f>
        <v>-11625.808778822</v>
      </c>
      <c r="M27" s="125" t="n">
        <f aca="false">K27/R27</f>
        <v>-0.034188740171293</v>
      </c>
      <c r="N27" s="116" t="n">
        <f aca="false">Q27*Inflação</f>
        <v>340.550527125864</v>
      </c>
      <c r="O27" s="116" t="n">
        <f aca="false">Q27-R27</f>
        <v>4592.18116146783</v>
      </c>
      <c r="P27" s="125" t="n">
        <f aca="false">O27/Q27</f>
        <v>0.117782337757955</v>
      </c>
      <c r="Q27" s="126" t="n">
        <f aca="false">Q26+E27+H27</f>
        <v>38988.7078901833</v>
      </c>
      <c r="R27" s="126" t="n">
        <f aca="false">(R26+E27)*(1+((1+Taxa)/(1+Inflação)-1))</f>
        <v>34396.5267287154</v>
      </c>
      <c r="S27" s="116" t="n">
        <f aca="false">IF('BANCO DE DADOS'!$AD$32="Sim",R27,Q27)</f>
        <v>34396.5267287154</v>
      </c>
      <c r="T27" s="123" t="n">
        <f aca="false">C27</f>
        <v>23</v>
      </c>
      <c r="U27" s="122" t="n">
        <f aca="false">DATE(YEAR(U26),MONTH(U26)+1,1)</f>
        <v>45597</v>
      </c>
      <c r="V27" s="127" t="n">
        <f aca="false">INDEX($S$5:$S$997,Y27,0)</f>
        <v>964115.065565905</v>
      </c>
      <c r="W27" s="128" t="n">
        <v>23</v>
      </c>
      <c r="X27" s="129" t="n">
        <f aca="true">DATE(YEAR(TODAY())+W27,MONTH(TODAY()),1)</f>
        <v>53297</v>
      </c>
      <c r="Y27" s="100" t="n">
        <f aca="false">W27*12</f>
        <v>276</v>
      </c>
      <c r="Z27" s="100"/>
      <c r="AA27" s="141"/>
      <c r="AB27" s="182"/>
      <c r="AC27" s="142" t="s">
        <v>108</v>
      </c>
      <c r="AD27" s="183" t="n">
        <f aca="false">INPUTS!F7</f>
        <v>1000</v>
      </c>
      <c r="AE27" s="184" t="str">
        <f aca="false">'BANCO DE DADOS'!AL11</f>
        <v>Mensal</v>
      </c>
      <c r="AF27" s="185" t="n">
        <f aca="false">IF(AG27,AD27/12,AD27)</f>
        <v>1000</v>
      </c>
      <c r="AG27" s="186" t="b">
        <f aca="false">IF(AE27="anual",TRUE(),FALSE())</f>
        <v>0</v>
      </c>
      <c r="AJ27" s="160" t="n">
        <v>0.035</v>
      </c>
      <c r="AK27" s="167" t="n">
        <f aca="false">AJ27-AJ26</f>
        <v>0.005</v>
      </c>
      <c r="AM27" s="177" t="n">
        <v>0</v>
      </c>
    </row>
    <row r="28" customFormat="false" ht="12.75" hidden="false" customHeight="false" outlineLevel="0" collapsed="false">
      <c r="B28" s="122" t="n">
        <f aca="false">DATE(YEAR(B27),MONTH(B27)+1,1)</f>
        <v>45597</v>
      </c>
      <c r="C28" s="123" t="n">
        <f aca="false">C27+1</f>
        <v>24</v>
      </c>
      <c r="D28" s="123" t="n">
        <v>2</v>
      </c>
      <c r="E28" s="116" t="n">
        <f aca="false">IF($AE$33,IF($AE$34,$E27*(1+Inflação)*(1+Crescimento_Salário),$E27*(1+Inflação)),IF($AE$34,$E27*(1+Crescimento_Salário),$E27))</f>
        <v>1232.1</v>
      </c>
      <c r="F28" s="124" t="n">
        <f aca="false">F27+E28</f>
        <v>36804.6006438384</v>
      </c>
      <c r="G28" s="125" t="n">
        <f aca="false">IF(F28&lt;=0,0,F28/S28)</f>
        <v>1.03536773837177</v>
      </c>
      <c r="H28" s="116" t="n">
        <f aca="false">Q27*Taxa</f>
        <v>250.854520515568</v>
      </c>
      <c r="I28" s="116" t="n">
        <f aca="false">I27+H28</f>
        <v>3667.06176686041</v>
      </c>
      <c r="J28" s="125" t="n">
        <f aca="false">1-G28</f>
        <v>-0.0353677383717721</v>
      </c>
      <c r="K28" s="116" t="n">
        <f aca="false">R28-F28</f>
        <v>-1257.23010115796</v>
      </c>
      <c r="L28" s="116" t="n">
        <f aca="false">L27+K28</f>
        <v>-12883.0388799799</v>
      </c>
      <c r="M28" s="125" t="n">
        <f aca="false">K28/R28</f>
        <v>-0.0353677383717721</v>
      </c>
      <c r="N28" s="116" t="n">
        <f aca="false">Q28*Inflação</f>
        <v>353.503532521368</v>
      </c>
      <c r="O28" s="116" t="n">
        <f aca="false">Q28-R28</f>
        <v>4924.29186801837</v>
      </c>
      <c r="P28" s="125" t="n">
        <f aca="false">O28/Q28</f>
        <v>0.121672587057274</v>
      </c>
      <c r="Q28" s="126" t="n">
        <f aca="false">Q27+E28+H28</f>
        <v>40471.6624106989</v>
      </c>
      <c r="R28" s="126" t="n">
        <f aca="false">(R27+E28)*(1+((1+Taxa)/(1+Inflação)-1))</f>
        <v>35547.3705426805</v>
      </c>
      <c r="S28" s="116" t="n">
        <f aca="false">IF('BANCO DE DADOS'!$AD$32="Sim",R28,Q28)</f>
        <v>35547.3705426805</v>
      </c>
      <c r="T28" s="123" t="n">
        <f aca="false">C28</f>
        <v>24</v>
      </c>
      <c r="U28" s="122" t="n">
        <f aca="false">DATE(YEAR(U27),MONTH(U27)+1,1)</f>
        <v>45627</v>
      </c>
      <c r="V28" s="127" t="n">
        <f aca="false">INDEX($S$5:$S$997,Y28,0)</f>
        <v>1076104.65996629</v>
      </c>
      <c r="W28" s="128" t="n">
        <v>24</v>
      </c>
      <c r="X28" s="129" t="n">
        <f aca="true">DATE(YEAR(TODAY())+W28,MONTH(TODAY()),1)</f>
        <v>53662</v>
      </c>
      <c r="Y28" s="100" t="n">
        <f aca="false">W28*12</f>
        <v>288</v>
      </c>
      <c r="Z28" s="100"/>
      <c r="AA28" s="141"/>
      <c r="AB28" s="182"/>
      <c r="AC28" s="142" t="s">
        <v>109</v>
      </c>
      <c r="AD28" s="187" t="n">
        <f aca="false">INPUTS!F10</f>
        <v>0.08</v>
      </c>
      <c r="AE28" s="184" t="str">
        <f aca="false">'BANCO DE DADOS'!AL7</f>
        <v>Anual</v>
      </c>
      <c r="AF28" s="188" t="n">
        <f aca="false">IF(AF36,IF(AG28,(1+AD28)^(1/12)-1,AD28)*(1-AE36),IF(AG28,(1+AD28)^(1/12)-1,AD28))</f>
        <v>0.00643403011000343</v>
      </c>
      <c r="AG28" s="186" t="b">
        <f aca="false">IF(AE28="anual",TRUE(),FALSE())</f>
        <v>1</v>
      </c>
      <c r="AJ28" s="160" t="n">
        <v>0.04</v>
      </c>
      <c r="AK28" s="167" t="n">
        <f aca="false">AJ28-AJ27</f>
        <v>0.005</v>
      </c>
    </row>
    <row r="29" customFormat="false" ht="17.25" hidden="false" customHeight="false" outlineLevel="0" collapsed="false">
      <c r="B29" s="122" t="n">
        <f aca="false">DATE(YEAR(B28),MONTH(B28)+1,1)</f>
        <v>45627</v>
      </c>
      <c r="C29" s="123" t="n">
        <f aca="false">C28+1</f>
        <v>25</v>
      </c>
      <c r="D29" s="123"/>
      <c r="E29" s="116" t="n">
        <f aca="false">IF($AE$33,IF($AE$34,$E28*(1+Inflação)*(1+Crescimento_Salário),$E28*(1+Inflação)),IF($AE$34,$E28*(1+Crescimento_Salário),$E28))</f>
        <v>1242.86189305</v>
      </c>
      <c r="F29" s="124" t="n">
        <f aca="false">F28+E29</f>
        <v>38047.4625368884</v>
      </c>
      <c r="G29" s="125" t="n">
        <f aca="false">IF(F29&lt;=0,0,F29/S29)</f>
        <v>1.03653690258515</v>
      </c>
      <c r="H29" s="116" t="n">
        <f aca="false">Q28*Taxa</f>
        <v>260.39589455233</v>
      </c>
      <c r="I29" s="116" t="n">
        <f aca="false">I28+H29</f>
        <v>3927.45766141275</v>
      </c>
      <c r="J29" s="125" t="n">
        <f aca="false">1-G29</f>
        <v>-0.0365369025851523</v>
      </c>
      <c r="K29" s="116" t="n">
        <f aca="false">R29-F29</f>
        <v>-1341.13549537453</v>
      </c>
      <c r="L29" s="116" t="n">
        <f aca="false">L28+K29</f>
        <v>-14224.1743753545</v>
      </c>
      <c r="M29" s="125" t="n">
        <f aca="false">K29/R29</f>
        <v>-0.0365369025851522</v>
      </c>
      <c r="N29" s="116" t="n">
        <f aca="false">Q29*Inflação</f>
        <v>366.633878708166</v>
      </c>
      <c r="O29" s="116" t="n">
        <f aca="false">Q29-R29</f>
        <v>5268.59315678728</v>
      </c>
      <c r="P29" s="125" t="n">
        <f aca="false">O29/Q29</f>
        <v>0.125517645582099</v>
      </c>
      <c r="Q29" s="126" t="n">
        <f aca="false">Q28+E29+H29</f>
        <v>41974.9201983012</v>
      </c>
      <c r="R29" s="126" t="n">
        <f aca="false">(R28+E29)*(1+((1+Taxa)/(1+Inflação)-1))</f>
        <v>36706.3270415139</v>
      </c>
      <c r="S29" s="116" t="n">
        <f aca="false">IF('BANCO DE DADOS'!$AD$32="Sim",R29,Q29)</f>
        <v>36706.3270415139</v>
      </c>
      <c r="T29" s="123" t="n">
        <f aca="false">C29</f>
        <v>25</v>
      </c>
      <c r="U29" s="122" t="n">
        <f aca="false">DATE(YEAR(U28),MONTH(U28)+1,1)</f>
        <v>45658</v>
      </c>
      <c r="V29" s="127" t="n">
        <f aca="false">INDEX($S$5:$S$997,Y29,0)</f>
        <v>1200252.65198888</v>
      </c>
      <c r="W29" s="128" t="n">
        <v>25</v>
      </c>
      <c r="X29" s="129" t="n">
        <f aca="true">DATE(YEAR(TODAY())+W29,MONTH(TODAY()),1)</f>
        <v>54027</v>
      </c>
      <c r="Y29" s="100" t="n">
        <f aca="false">W29*12</f>
        <v>300</v>
      </c>
      <c r="Z29" s="100"/>
      <c r="AA29" s="141"/>
      <c r="AB29" s="182"/>
      <c r="AC29" s="142" t="s">
        <v>110</v>
      </c>
      <c r="AD29" s="189" t="n">
        <f aca="false">INPUTS!F13</f>
        <v>30</v>
      </c>
      <c r="AE29" s="184" t="str">
        <f aca="false">'BANCO DE DADOS'!AL9</f>
        <v>Anos</v>
      </c>
      <c r="AF29" s="190" t="n">
        <f aca="false">IF(AG29,AD29,AD29/12)</f>
        <v>30</v>
      </c>
      <c r="AG29" s="186" t="b">
        <f aca="false">IF(AE29="anos",TRUE(),FALSE())</f>
        <v>1</v>
      </c>
      <c r="AJ29" s="160" t="n">
        <v>0.045</v>
      </c>
      <c r="AK29" s="167" t="n">
        <f aca="false">AJ29-AJ28</f>
        <v>0.005</v>
      </c>
      <c r="AP29" s="103" t="s">
        <v>55</v>
      </c>
    </row>
    <row r="30" customFormat="false" ht="12.75" hidden="false" customHeight="false" outlineLevel="0" collapsed="false">
      <c r="B30" s="122" t="n">
        <f aca="false">DATE(YEAR(B29),MONTH(B29)+1,1)</f>
        <v>45658</v>
      </c>
      <c r="C30" s="123" t="n">
        <f aca="false">C29+1</f>
        <v>26</v>
      </c>
      <c r="D30" s="123"/>
      <c r="E30" s="116" t="n">
        <f aca="false">IF($AE$33,IF($AE$34,$E29*(1+Inflação)*(1+Crescimento_Salário),$E29*(1+Inflação)),IF($AE$34,$E29*(1+Crescimento_Salário),$E29))</f>
        <v>1253.71778686456</v>
      </c>
      <c r="F30" s="124" t="n">
        <f aca="false">F29+E30</f>
        <v>39301.180323753</v>
      </c>
      <c r="G30" s="125" t="n">
        <f aca="false">IF(F30&lt;=0,0,F30/S30)</f>
        <v>1.03769680352481</v>
      </c>
      <c r="H30" s="116" t="n">
        <f aca="false">Q29*Taxa</f>
        <v>270.067900420861</v>
      </c>
      <c r="I30" s="116" t="n">
        <f aca="false">I29+H30</f>
        <v>4197.52556183361</v>
      </c>
      <c r="J30" s="125" t="n">
        <f aca="false">1-G30</f>
        <v>-0.0376968035248129</v>
      </c>
      <c r="K30" s="116" t="n">
        <f aca="false">R30-F30</f>
        <v>-1427.70881429465</v>
      </c>
      <c r="L30" s="116" t="n">
        <f aca="false">L29+K30</f>
        <v>-15651.8831896491</v>
      </c>
      <c r="M30" s="125" t="n">
        <f aca="false">K30/R30</f>
        <v>-0.0376968035248128</v>
      </c>
      <c r="N30" s="116" t="n">
        <f aca="false">Q30*Inflação</f>
        <v>379.943527760746</v>
      </c>
      <c r="O30" s="116" t="n">
        <f aca="false">Q30-R30</f>
        <v>5625.23437612825</v>
      </c>
      <c r="P30" s="125" t="n">
        <f aca="false">O30/Q30</f>
        <v>0.12931958001059</v>
      </c>
      <c r="Q30" s="126" t="n">
        <f aca="false">Q29+E30+H30</f>
        <v>43498.7058855866</v>
      </c>
      <c r="R30" s="126" t="n">
        <f aca="false">(R29+E30)*(1+((1+Taxa)/(1+Inflação)-1))</f>
        <v>37873.4715094583</v>
      </c>
      <c r="S30" s="116" t="n">
        <f aca="false">IF('BANCO DE DADOS'!$AD$32="Sim",R30,Q30)</f>
        <v>37873.4715094583</v>
      </c>
      <c r="T30" s="123" t="n">
        <f aca="false">C30</f>
        <v>26</v>
      </c>
      <c r="U30" s="122" t="n">
        <f aca="false">DATE(YEAR(U29),MONTH(U29)+1,1)</f>
        <v>45689</v>
      </c>
      <c r="V30" s="127" t="n">
        <f aca="false">INDEX($S$5:$S$997,Y30,0)</f>
        <v>1337900.80206837</v>
      </c>
      <c r="W30" s="128" t="n">
        <v>26</v>
      </c>
      <c r="X30" s="129" t="n">
        <f aca="true">DATE(YEAR(TODAY())+W30,MONTH(TODAY()),1)</f>
        <v>54393</v>
      </c>
      <c r="Y30" s="100" t="n">
        <f aca="false">W30*12</f>
        <v>312</v>
      </c>
      <c r="Z30" s="100"/>
      <c r="AA30" s="147"/>
      <c r="AB30" s="191"/>
      <c r="AC30" s="148" t="s">
        <v>30</v>
      </c>
      <c r="AD30" s="192" t="n">
        <f aca="false">INPUTS!F16</f>
        <v>0.11</v>
      </c>
      <c r="AE30" s="193" t="str">
        <f aca="false">'BANCO DE DADOS'!AL13</f>
        <v>Anual</v>
      </c>
      <c r="AF30" s="194" t="n">
        <f aca="false">(1+AD30)^(1/12)-1</f>
        <v>0.00873459382355191</v>
      </c>
      <c r="AG30" s="195" t="b">
        <f aca="false">IF(AE30="anual",TRUE(),FALSE())</f>
        <v>1</v>
      </c>
      <c r="AJ30" s="160" t="n">
        <v>0.05</v>
      </c>
      <c r="AK30" s="167" t="n">
        <f aca="false">AJ30-AJ29</f>
        <v>0.005</v>
      </c>
    </row>
    <row r="31" customFormat="false" ht="12.75" hidden="false" customHeight="false" outlineLevel="0" collapsed="false">
      <c r="B31" s="122" t="n">
        <f aca="false">DATE(YEAR(B30),MONTH(B30)+1,1)</f>
        <v>45689</v>
      </c>
      <c r="C31" s="123" t="n">
        <f aca="false">C30+1</f>
        <v>27</v>
      </c>
      <c r="D31" s="123"/>
      <c r="E31" s="116" t="n">
        <f aca="false">IF($AE$33,IF($AE$34,$E30*(1+Inflação)*(1+Crescimento_Salário),$E30*(1+Inflação)),IF($AE$34,$E30*(1+Crescimento_Salário),$E30))</f>
        <v>1264.66850250219</v>
      </c>
      <c r="F31" s="124" t="n">
        <f aca="false">F30+E31</f>
        <v>40565.8488262552</v>
      </c>
      <c r="G31" s="125" t="n">
        <f aca="false">IF(F31&lt;=0,0,F31/S31)</f>
        <v>1.03884795038268</v>
      </c>
      <c r="H31" s="116" t="n">
        <f aca="false">Q30*Taxa</f>
        <v>279.871983414048</v>
      </c>
      <c r="I31" s="116" t="n">
        <f aca="false">I30+H31</f>
        <v>4477.39754524765</v>
      </c>
      <c r="J31" s="125" t="n">
        <f aca="false">1-G31</f>
        <v>-0.0388479503826795</v>
      </c>
      <c r="K31" s="116" t="n">
        <f aca="false">R31-F31</f>
        <v>-1516.96894800931</v>
      </c>
      <c r="L31" s="116" t="n">
        <f aca="false">L30+K31</f>
        <v>-17168.8521376584</v>
      </c>
      <c r="M31" s="125" t="n">
        <f aca="false">K31/R31</f>
        <v>-0.0388479503826795</v>
      </c>
      <c r="N31" s="116" t="n">
        <f aca="false">Q31*Inflação</f>
        <v>393.434461549255</v>
      </c>
      <c r="O31" s="116" t="n">
        <f aca="false">Q31-R31</f>
        <v>5994.36649325696</v>
      </c>
      <c r="P31" s="125" t="n">
        <f aca="false">O31/Q31</f>
        <v>0.133080250118237</v>
      </c>
      <c r="Q31" s="126" t="n">
        <f aca="false">Q30+E31+H31</f>
        <v>45043.2463715028</v>
      </c>
      <c r="R31" s="126" t="n">
        <f aca="false">(R30+E31)*(1+((1+Taxa)/(1+Inflação)-1))</f>
        <v>39048.8798782459</v>
      </c>
      <c r="S31" s="116" t="n">
        <f aca="false">IF('BANCO DE DADOS'!$AD$32="Sim",R31,Q31)</f>
        <v>39048.8798782459</v>
      </c>
      <c r="T31" s="123" t="n">
        <f aca="false">C31</f>
        <v>27</v>
      </c>
      <c r="U31" s="122" t="n">
        <f aca="false">DATE(YEAR(U30),MONTH(U30)+1,1)</f>
        <v>45717</v>
      </c>
      <c r="V31" s="127" t="n">
        <f aca="false">INDEX($S$5:$S$997,Y31,0)</f>
        <v>1490538.3470793</v>
      </c>
      <c r="W31" s="128" t="n">
        <v>27</v>
      </c>
      <c r="X31" s="129" t="n">
        <f aca="true">DATE(YEAR(TODAY())+W31,MONTH(TODAY()),1)</f>
        <v>54758</v>
      </c>
      <c r="Y31" s="100" t="n">
        <f aca="false">W31*12</f>
        <v>324</v>
      </c>
      <c r="Z31" s="100"/>
      <c r="AA31" s="136"/>
      <c r="AB31" s="178"/>
      <c r="AC31" s="137" t="s">
        <v>111</v>
      </c>
      <c r="AD31" s="196" t="str">
        <f aca="false">'BANCO DE DADOS'!AL2</f>
        <v>Este mês</v>
      </c>
      <c r="AE31" s="197" t="n">
        <f aca="false">IF(AD31=AF31,0,1)</f>
        <v>0</v>
      </c>
      <c r="AF31" s="198" t="s">
        <v>112</v>
      </c>
      <c r="AG31" s="199"/>
      <c r="AJ31" s="160" t="n">
        <v>0.055</v>
      </c>
      <c r="AK31" s="167" t="n">
        <f aca="false">AJ31-AJ30</f>
        <v>0.005</v>
      </c>
    </row>
    <row r="32" customFormat="false" ht="12.75" hidden="false" customHeight="false" outlineLevel="0" collapsed="false">
      <c r="B32" s="122" t="n">
        <f aca="false">DATE(YEAR(B31),MONTH(B31)+1,1)</f>
        <v>45717</v>
      </c>
      <c r="C32" s="123" t="n">
        <f aca="false">C31+1</f>
        <v>28</v>
      </c>
      <c r="D32" s="123"/>
      <c r="E32" s="116" t="n">
        <f aca="false">IF($AE$33,IF($AE$34,$E31*(1+Inflação)*(1+Crescimento_Salário),$E31*(1+Inflação)),IF($AE$34,$E31*(1+Crescimento_Salário),$E31))</f>
        <v>1275.71486819298</v>
      </c>
      <c r="F32" s="124" t="n">
        <f aca="false">F31+E32</f>
        <v>41841.5636944482</v>
      </c>
      <c r="G32" s="125" t="n">
        <f aca="false">IF(F32&lt;=0,0,F32/S32)</f>
        <v>1.03999079882048</v>
      </c>
      <c r="H32" s="116" t="n">
        <f aca="false">Q31*Taxa</f>
        <v>289.809603406552</v>
      </c>
      <c r="I32" s="116" t="n">
        <f aca="false">I31+H32</f>
        <v>4767.20714865421</v>
      </c>
      <c r="J32" s="125" t="n">
        <f aca="false">1-G32</f>
        <v>-0.0399907988204817</v>
      </c>
      <c r="K32" s="116" t="n">
        <f aca="false">R32-F32</f>
        <v>-1608.9349616716</v>
      </c>
      <c r="L32" s="116" t="n">
        <f aca="false">L31+K32</f>
        <v>-18777.78709933</v>
      </c>
      <c r="M32" s="125" t="n">
        <f aca="false">K32/R32</f>
        <v>-0.0399907988204817</v>
      </c>
      <c r="N32" s="116" t="n">
        <f aca="false">Q32*Inflação</f>
        <v>407.108681929508</v>
      </c>
      <c r="O32" s="116" t="n">
        <f aca="false">Q32-R32</f>
        <v>6376.1421103258</v>
      </c>
      <c r="P32" s="125" t="n">
        <f aca="false">O32/Q32</f>
        <v>0.136801335778401</v>
      </c>
      <c r="Q32" s="126" t="n">
        <f aca="false">Q31+E32+H32</f>
        <v>46608.7708431024</v>
      </c>
      <c r="R32" s="126" t="n">
        <f aca="false">(R31+E32)*(1+((1+Taxa)/(1+Inflação)-1))</f>
        <v>40232.6287327766</v>
      </c>
      <c r="S32" s="116" t="n">
        <f aca="false">IF('BANCO DE DADOS'!$AD$32="Sim",R32,Q32)</f>
        <v>40232.6287327766</v>
      </c>
      <c r="T32" s="123" t="n">
        <f aca="false">C32</f>
        <v>28</v>
      </c>
      <c r="U32" s="122" t="n">
        <f aca="false">DATE(YEAR(U31),MONTH(U31)+1,1)</f>
        <v>45748</v>
      </c>
      <c r="V32" s="127" t="n">
        <f aca="false">INDEX($S$5:$S$997,Y32,0)</f>
        <v>1659818.22591214</v>
      </c>
      <c r="W32" s="128" t="n">
        <v>28</v>
      </c>
      <c r="X32" s="129" t="n">
        <f aca="true">DATE(YEAR(TODAY())+W32,MONTH(TODAY()),1)</f>
        <v>55123</v>
      </c>
      <c r="Y32" s="100" t="n">
        <f aca="false">W32*12</f>
        <v>336</v>
      </c>
      <c r="Z32" s="100"/>
      <c r="AA32" s="141"/>
      <c r="AB32" s="182"/>
      <c r="AC32" s="200" t="s">
        <v>113</v>
      </c>
      <c r="AD32" s="201" t="str">
        <f aca="false">'BANCO DE DADOS'!AM2</f>
        <v>Sim</v>
      </c>
      <c r="AE32" s="202" t="b">
        <f aca="false">IF(AD32="sim",TRUE(),FALSE())</f>
        <v>1</v>
      </c>
      <c r="AF32" s="203"/>
      <c r="AG32" s="204"/>
      <c r="AJ32" s="160" t="n">
        <v>0.06</v>
      </c>
      <c r="AK32" s="167" t="n">
        <f aca="false">AJ32-AJ31</f>
        <v>0.005</v>
      </c>
    </row>
    <row r="33" customFormat="false" ht="12.75" hidden="false" customHeight="false" outlineLevel="0" collapsed="false">
      <c r="B33" s="122" t="n">
        <f aca="false">DATE(YEAR(B32),MONTH(B32)+1,1)</f>
        <v>45748</v>
      </c>
      <c r="C33" s="123" t="n">
        <f aca="false">C32+1</f>
        <v>29</v>
      </c>
      <c r="D33" s="123"/>
      <c r="E33" s="116" t="n">
        <f aca="false">IF($AE$33,IF($AE$34,$E32*(1+Inflação)*(1+Crescimento_Salário),$E32*(1+Inflação)),IF($AE$34,$E32*(1+Crescimento_Salário),$E32))</f>
        <v>1286.85771940131</v>
      </c>
      <c r="F33" s="124" t="n">
        <f aca="false">F32+E33</f>
        <v>43128.4214138495</v>
      </c>
      <c r="G33" s="125" t="n">
        <f aca="false">IF(F33&lt;=0,0,F33/S33)</f>
        <v>1.04112575774901</v>
      </c>
      <c r="H33" s="116" t="n">
        <f aca="false">Q32*Taxa</f>
        <v>299.882234994771</v>
      </c>
      <c r="I33" s="116" t="n">
        <f aca="false">I32+H33</f>
        <v>5067.08938364898</v>
      </c>
      <c r="J33" s="125" t="n">
        <f aca="false">1-G33</f>
        <v>-0.0411257577490072</v>
      </c>
      <c r="K33" s="116" t="n">
        <f aca="false">R33-F33</f>
        <v>-1703.62609700284</v>
      </c>
      <c r="L33" s="116" t="n">
        <f aca="false">L32+K33</f>
        <v>-20481.4131963329</v>
      </c>
      <c r="M33" s="125" t="n">
        <f aca="false">K33/R33</f>
        <v>-0.0411257577490071</v>
      </c>
      <c r="N33" s="116" t="n">
        <f aca="false">Q33*Inflação</f>
        <v>420.968210934759</v>
      </c>
      <c r="O33" s="116" t="n">
        <f aca="false">Q33-R33</f>
        <v>6770.71548065182</v>
      </c>
      <c r="P33" s="125" t="n">
        <f aca="false">O33/Q33</f>
        <v>0.140484359821397</v>
      </c>
      <c r="Q33" s="126" t="n">
        <f aca="false">Q32+E33+H33</f>
        <v>48195.5107974985</v>
      </c>
      <c r="R33" s="126" t="n">
        <f aca="false">(R32+E33)*(1+((1+Taxa)/(1+Inflação)-1))</f>
        <v>41424.7953168466</v>
      </c>
      <c r="S33" s="116" t="n">
        <f aca="false">IF('BANCO DE DADOS'!$AD$32="Sim",R33,Q33)</f>
        <v>41424.7953168466</v>
      </c>
      <c r="T33" s="123" t="n">
        <f aca="false">C33</f>
        <v>29</v>
      </c>
      <c r="U33" s="122" t="n">
        <f aca="false">DATE(YEAR(U32),MONTH(U32)+1,1)</f>
        <v>45778</v>
      </c>
      <c r="V33" s="127" t="n">
        <f aca="false">INDEX($S$5:$S$997,Y33,0)</f>
        <v>1847575.0897773</v>
      </c>
      <c r="W33" s="128" t="n">
        <v>29</v>
      </c>
      <c r="X33" s="129" t="n">
        <f aca="true">DATE(YEAR(TODAY())+W33,MONTH(TODAY()),1)</f>
        <v>55488</v>
      </c>
      <c r="Y33" s="100" t="n">
        <f aca="false">W33*12</f>
        <v>348</v>
      </c>
      <c r="Z33" s="100"/>
      <c r="AA33" s="141"/>
      <c r="AB33" s="182"/>
      <c r="AC33" s="200" t="s">
        <v>114</v>
      </c>
      <c r="AD33" s="201" t="str">
        <f aca="false">'BANCO DE DADOS'!AP19</f>
        <v>Sim</v>
      </c>
      <c r="AE33" s="202" t="b">
        <f aca="false">IF(AD33="sim",TRUE(),FALSE())</f>
        <v>1</v>
      </c>
      <c r="AF33" s="170"/>
      <c r="AG33" s="171"/>
      <c r="AJ33" s="160" t="n">
        <v>0.065</v>
      </c>
      <c r="AK33" s="167" t="n">
        <f aca="false">AJ33-AJ32</f>
        <v>0.005</v>
      </c>
    </row>
    <row r="34" customFormat="false" ht="12.75" hidden="false" customHeight="false" outlineLevel="0" collapsed="false">
      <c r="B34" s="122" t="n">
        <f aca="false">DATE(YEAR(B33),MONTH(B33)+1,1)</f>
        <v>45778</v>
      </c>
      <c r="C34" s="123" t="n">
        <f aca="false">C33+1</f>
        <v>30</v>
      </c>
      <c r="D34" s="123"/>
      <c r="E34" s="116" t="n">
        <f aca="false">IF($AE$33,IF($AE$34,$E33*(1+Inflação)*(1+Crescimento_Salário),$E33*(1+Inflação)),IF($AE$34,$E33*(1+Crescimento_Salário),$E33))</f>
        <v>1298.09789888899</v>
      </c>
      <c r="F34" s="124" t="n">
        <f aca="false">F33+E34</f>
        <v>44426.5193127385</v>
      </c>
      <c r="G34" s="125" t="n">
        <f aca="false">IF(F34&lt;=0,0,F34/S34)</f>
        <v>1.04225319510453</v>
      </c>
      <c r="H34" s="116" t="n">
        <f aca="false">Q33*Taxa</f>
        <v>310.091367638101</v>
      </c>
      <c r="I34" s="116" t="n">
        <f aca="false">I33+H34</f>
        <v>5377.18075128708</v>
      </c>
      <c r="J34" s="125" t="n">
        <f aca="false">1-G34</f>
        <v>-0.0422531951045251</v>
      </c>
      <c r="K34" s="116" t="n">
        <f aca="false">R34-F34</f>
        <v>-1801.06177381191</v>
      </c>
      <c r="L34" s="116" t="n">
        <f aca="false">L33+K34</f>
        <v>-22282.4749701448</v>
      </c>
      <c r="M34" s="125" t="n">
        <f aca="false">K34/R34</f>
        <v>-0.042253195104525</v>
      </c>
      <c r="N34" s="116" t="n">
        <f aca="false">Q34*Inflação</f>
        <v>435.015090969269</v>
      </c>
      <c r="O34" s="116" t="n">
        <f aca="false">Q34-R34</f>
        <v>7178.24252509899</v>
      </c>
      <c r="P34" s="125" t="n">
        <f aca="false">O34/Q34</f>
        <v>0.144130707474966</v>
      </c>
      <c r="Q34" s="126" t="n">
        <f aca="false">Q33+E34+H34</f>
        <v>49803.7000640256</v>
      </c>
      <c r="R34" s="126" t="n">
        <f aca="false">(R33+E34)*(1+((1+Taxa)/(1+Inflação)-1))</f>
        <v>42625.4575389266</v>
      </c>
      <c r="S34" s="116" t="n">
        <f aca="false">IF('BANCO DE DADOS'!$AD$32="Sim",R34,Q34)</f>
        <v>42625.4575389266</v>
      </c>
      <c r="T34" s="123" t="n">
        <f aca="false">C34</f>
        <v>30</v>
      </c>
      <c r="U34" s="122" t="n">
        <f aca="false">DATE(YEAR(U33),MONTH(U33)+1,1)</f>
        <v>45809</v>
      </c>
      <c r="V34" s="127" t="n">
        <f aca="false">INDEX($S$5:$S$997,Y34,0)</f>
        <v>2055845.29355911</v>
      </c>
      <c r="W34" s="128" t="n">
        <v>30</v>
      </c>
      <c r="X34" s="129" t="n">
        <f aca="true">DATE(YEAR(TODAY())+W34,MONTH(TODAY()),1)</f>
        <v>55854</v>
      </c>
      <c r="Y34" s="100" t="n">
        <f aca="false">W34*12</f>
        <v>360</v>
      </c>
      <c r="Z34" s="100"/>
      <c r="AA34" s="141"/>
      <c r="AB34" s="182"/>
      <c r="AC34" s="200" t="s">
        <v>115</v>
      </c>
      <c r="AD34" s="201" t="str">
        <f aca="false">'BANCO DE DADOS'!AP24</f>
        <v>Sim</v>
      </c>
      <c r="AE34" s="202" t="b">
        <f aca="false">IF(AD34="sim",TRUE(),FALSE())</f>
        <v>1</v>
      </c>
      <c r="AF34" s="170"/>
      <c r="AG34" s="171"/>
      <c r="AJ34" s="160" t="n">
        <v>0.07</v>
      </c>
      <c r="AK34" s="167" t="n">
        <f aca="false">AJ34-AJ33</f>
        <v>0.005</v>
      </c>
    </row>
    <row r="35" customFormat="false" ht="12.75" hidden="false" customHeight="false" outlineLevel="0" collapsed="false">
      <c r="B35" s="122" t="n">
        <f aca="false">DATE(YEAR(B34),MONTH(B34)+1,1)</f>
        <v>45809</v>
      </c>
      <c r="C35" s="123" t="n">
        <f aca="false">C34+1</f>
        <v>31</v>
      </c>
      <c r="D35" s="123"/>
      <c r="E35" s="116" t="n">
        <f aca="false">IF($AE$33,IF($AE$34,$E34*(1+Inflação)*(1+Crescimento_Salário),$E34*(1+Inflação)),IF($AE$34,$E34*(1+Crescimento_Salário),$E34))</f>
        <v>1309.43625677899</v>
      </c>
      <c r="F35" s="124" t="n">
        <f aca="false">F34+E35</f>
        <v>45735.9555695175</v>
      </c>
      <c r="G35" s="125" t="n">
        <f aca="false">IF(F35&lt;=0,0,F35/S35)</f>
        <v>1.04337344279129</v>
      </c>
      <c r="H35" s="116" t="n">
        <f aca="false">Q34*Taxa</f>
        <v>320.43850580152</v>
      </c>
      <c r="I35" s="116" t="n">
        <f aca="false">I34+H35</f>
        <v>5697.6192570886</v>
      </c>
      <c r="J35" s="125" t="n">
        <f aca="false">1-G35</f>
        <v>-0.0433734427912886</v>
      </c>
      <c r="K35" s="116" t="n">
        <f aca="false">R35-F35</f>
        <v>-1901.26159152797</v>
      </c>
      <c r="L35" s="116" t="n">
        <f aca="false">L34+K35</f>
        <v>-24183.7365616727</v>
      </c>
      <c r="M35" s="125" t="n">
        <f aca="false">K35/R35</f>
        <v>-0.0433734427912886</v>
      </c>
      <c r="N35" s="116" t="n">
        <f aca="false">Q35*Inflação</f>
        <v>449.251385003668</v>
      </c>
      <c r="O35" s="116" t="n">
        <f aca="false">Q35-R35</f>
        <v>7598.88084861657</v>
      </c>
      <c r="P35" s="125" t="n">
        <f aca="false">O35/Q35</f>
        <v>0.147741642968315</v>
      </c>
      <c r="Q35" s="126" t="n">
        <f aca="false">Q34+E35+H35</f>
        <v>51433.5748266061</v>
      </c>
      <c r="R35" s="126" t="n">
        <f aca="false">(R34+E35)*(1+((1+Taxa)/(1+Inflação)-1))</f>
        <v>43834.6939779895</v>
      </c>
      <c r="S35" s="116" t="n">
        <f aca="false">IF('BANCO DE DADOS'!$AD$32="Sim",R35,Q35)</f>
        <v>43834.6939779895</v>
      </c>
      <c r="T35" s="123" t="n">
        <f aca="false">C35</f>
        <v>31</v>
      </c>
      <c r="U35" s="122" t="n">
        <f aca="false">DATE(YEAR(U34),MONTH(U34)+1,1)</f>
        <v>45839</v>
      </c>
      <c r="V35" s="127" t="n">
        <f aca="false">INDEX($S$5:$S$997,Y35,0)</f>
        <v>2286889.08613784</v>
      </c>
      <c r="W35" s="128" t="n">
        <v>31</v>
      </c>
      <c r="X35" s="129" t="n">
        <f aca="true">DATE(YEAR(TODAY())+W35,MONTH(TODAY()),1)</f>
        <v>56219</v>
      </c>
      <c r="Y35" s="100" t="n">
        <f aca="false">W35*12</f>
        <v>372</v>
      </c>
      <c r="AA35" s="141"/>
      <c r="AB35" s="182"/>
      <c r="AC35" s="142" t="s">
        <v>116</v>
      </c>
      <c r="AD35" s="187" t="n">
        <f aca="false">INPUTS!F19</f>
        <v>0</v>
      </c>
      <c r="AE35" s="205" t="s">
        <v>76</v>
      </c>
      <c r="AF35" s="188" t="n">
        <f aca="false">(1+AD35)^(1/12)-1</f>
        <v>0</v>
      </c>
      <c r="AG35" s="186" t="b">
        <f aca="false">IF(AE35="anual",TRUE(),FALSE())</f>
        <v>1</v>
      </c>
      <c r="AJ35" s="160" t="n">
        <v>0.075</v>
      </c>
      <c r="AK35" s="167" t="n">
        <f aca="false">AJ35-AJ34</f>
        <v>0.00499999999999999</v>
      </c>
    </row>
    <row r="36" customFormat="false" ht="12.75" hidden="false" customHeight="false" outlineLevel="0" collapsed="false">
      <c r="B36" s="122" t="n">
        <f aca="false">DATE(YEAR(B35),MONTH(B35)+1,1)</f>
        <v>45839</v>
      </c>
      <c r="C36" s="123" t="n">
        <f aca="false">C35+1</f>
        <v>32</v>
      </c>
      <c r="D36" s="123"/>
      <c r="E36" s="116" t="n">
        <f aca="false">IF($AE$33,IF($AE$34,$E35*(1+Inflação)*(1+Crescimento_Salário),$E35*(1+Inflação)),IF($AE$34,$E35*(1+Crescimento_Salário),$E35))</f>
        <v>1320.87365061978</v>
      </c>
      <c r="F36" s="124" t="n">
        <f aca="false">F35+E36</f>
        <v>47056.8292201372</v>
      </c>
      <c r="G36" s="125" t="n">
        <f aca="false">IF(F36&lt;=0,0,F36/S36)</f>
        <v>1.04448680092727</v>
      </c>
      <c r="H36" s="116" t="n">
        <f aca="false">Q35*Taxa</f>
        <v>330.925169099498</v>
      </c>
      <c r="I36" s="116" t="n">
        <f aca="false">I35+H36</f>
        <v>6028.5444261881</v>
      </c>
      <c r="J36" s="125" t="n">
        <f aca="false">1-G36</f>
        <v>-0.0444868009272716</v>
      </c>
      <c r="K36" s="116" t="n">
        <f aca="false">R36-F36</f>
        <v>-2004.24533074653</v>
      </c>
      <c r="L36" s="116" t="n">
        <f aca="false">L35+K36</f>
        <v>-26187.9818924193</v>
      </c>
      <c r="M36" s="125" t="n">
        <f aca="false">K36/R36</f>
        <v>-0.0444868009272716</v>
      </c>
      <c r="N36" s="116" t="n">
        <f aca="false">Q36*Inflação</f>
        <v>463.679176772138</v>
      </c>
      <c r="O36" s="116" t="n">
        <f aca="false">Q36-R36</f>
        <v>8032.78975693462</v>
      </c>
      <c r="P36" s="125" t="n">
        <f aca="false">O36/Q36</f>
        <v>0.151318323771291</v>
      </c>
      <c r="Q36" s="126" t="n">
        <f aca="false">Q35+E36+H36</f>
        <v>53085.3736463253</v>
      </c>
      <c r="R36" s="126" t="n">
        <f aca="false">(R35+E36)*(1+((1+Taxa)/(1+Inflação)-1))</f>
        <v>45052.5838893907</v>
      </c>
      <c r="S36" s="116" t="n">
        <f aca="false">IF('BANCO DE DADOS'!$AD$32="Sim",R36,Q36)</f>
        <v>45052.5838893907</v>
      </c>
      <c r="T36" s="123" t="n">
        <f aca="false">C36</f>
        <v>32</v>
      </c>
      <c r="U36" s="122" t="n">
        <f aca="false">DATE(YEAR(U35),MONTH(U35)+1,1)</f>
        <v>45870</v>
      </c>
      <c r="V36" s="127" t="n">
        <f aca="false">INDEX($S$5:$S$997,Y36,0)</f>
        <v>2543215.24156814</v>
      </c>
      <c r="W36" s="128" t="n">
        <v>32</v>
      </c>
      <c r="X36" s="129" t="n">
        <f aca="true">DATE(YEAR(TODAY())+W36,MONTH(TODAY()),1)</f>
        <v>56584</v>
      </c>
      <c r="Y36" s="100" t="n">
        <f aca="false">W36*12</f>
        <v>384</v>
      </c>
      <c r="AA36" s="147"/>
      <c r="AB36" s="191"/>
      <c r="AC36" s="206" t="s">
        <v>117</v>
      </c>
      <c r="AD36" s="207" t="str">
        <f aca="false">'BANCO DE DADOS'!AP29</f>
        <v>Sim</v>
      </c>
      <c r="AE36" s="208" t="n">
        <f aca="false">INPUTS!F22</f>
        <v>0</v>
      </c>
      <c r="AF36" s="209" t="b">
        <f aca="false">IF(AD36="sim",TRUE(),FALSE())</f>
        <v>1</v>
      </c>
      <c r="AG36" s="176"/>
      <c r="AJ36" s="160" t="n">
        <v>0.08</v>
      </c>
      <c r="AK36" s="167" t="n">
        <f aca="false">AJ36-AJ35</f>
        <v>0.005</v>
      </c>
    </row>
    <row r="37" customFormat="false" ht="12.75" hidden="false" customHeight="false" outlineLevel="0" collapsed="false">
      <c r="B37" s="122" t="n">
        <f aca="false">DATE(YEAR(B36),MONTH(B36)+1,1)</f>
        <v>45870</v>
      </c>
      <c r="C37" s="123" t="n">
        <f aca="false">C36+1</f>
        <v>33</v>
      </c>
      <c r="D37" s="123"/>
      <c r="E37" s="116" t="n">
        <f aca="false">IF($AE$33,IF($AE$34,$E36*(1+Inflação)*(1+Crescimento_Salário),$E36*(1+Inflação)),IF($AE$34,$E36*(1+Crescimento_Salário),$E36))</f>
        <v>1332.41094545018</v>
      </c>
      <c r="F37" s="124" t="n">
        <f aca="false">F36+E37</f>
        <v>48389.2401655874</v>
      </c>
      <c r="G37" s="125" t="n">
        <f aca="false">IF(F37&lt;=0,0,F37/S37)</f>
        <v>1.04559354150511</v>
      </c>
      <c r="H37" s="116" t="n">
        <f aca="false">Q36*Taxa</f>
        <v>341.55289244124</v>
      </c>
      <c r="I37" s="116" t="n">
        <f aca="false">I36+H37</f>
        <v>6370.09731862934</v>
      </c>
      <c r="J37" s="125" t="n">
        <f aca="false">1-G37</f>
        <v>-0.0455935415051101</v>
      </c>
      <c r="K37" s="116" t="n">
        <f aca="false">R37-F37</f>
        <v>-2110.03295478912</v>
      </c>
      <c r="L37" s="116" t="n">
        <f aca="false">L36+K37</f>
        <v>-28298.0148472084</v>
      </c>
      <c r="M37" s="125" t="n">
        <f aca="false">K37/R37</f>
        <v>-0.0455935415051101</v>
      </c>
      <c r="N37" s="116" t="n">
        <f aca="false">Q37*Inflação</f>
        <v>478.300570971434</v>
      </c>
      <c r="O37" s="116" t="n">
        <f aca="false">Q37-R37</f>
        <v>8480.13027341846</v>
      </c>
      <c r="P37" s="125" t="n">
        <f aca="false">O37/Q37</f>
        <v>0.154861812852697</v>
      </c>
      <c r="Q37" s="126" t="n">
        <f aca="false">Q36+E37+H37</f>
        <v>54759.3374842168</v>
      </c>
      <c r="R37" s="126" t="n">
        <f aca="false">(R36+E37)*(1+((1+Taxa)/(1+Inflação)-1))</f>
        <v>46279.2072107983</v>
      </c>
      <c r="S37" s="116" t="n">
        <f aca="false">IF('BANCO DE DADOS'!$AD$32="Sim",R37,Q37)</f>
        <v>46279.2072107983</v>
      </c>
      <c r="T37" s="123" t="n">
        <f aca="false">C37</f>
        <v>33</v>
      </c>
      <c r="U37" s="122" t="n">
        <f aca="false">DATE(YEAR(U36),MONTH(U36)+1,1)</f>
        <v>45901</v>
      </c>
      <c r="V37" s="127" t="n">
        <f aca="false">INDEX($S$5:$S$997,Y37,0)</f>
        <v>2827608.39961049</v>
      </c>
      <c r="W37" s="128" t="n">
        <v>33</v>
      </c>
      <c r="X37" s="129" t="n">
        <f aca="true">DATE(YEAR(TODAY())+W37,MONTH(TODAY()),1)</f>
        <v>56949</v>
      </c>
      <c r="Y37" s="100" t="n">
        <f aca="false">W37*12</f>
        <v>396</v>
      </c>
      <c r="AJ37" s="160" t="n">
        <v>0.085</v>
      </c>
      <c r="AK37" s="167" t="n">
        <f aca="false">AJ37-AJ36</f>
        <v>0.005</v>
      </c>
    </row>
    <row r="38" s="97" customFormat="true" ht="12.75" hidden="false" customHeight="false" outlineLevel="0" collapsed="false">
      <c r="B38" s="122" t="n">
        <f aca="false">DATE(YEAR(B37),MONTH(B37)+1,1)</f>
        <v>45901</v>
      </c>
      <c r="C38" s="123" t="n">
        <f aca="false">C37+1</f>
        <v>34</v>
      </c>
      <c r="D38" s="123"/>
      <c r="E38" s="116" t="n">
        <f aca="false">IF($AE$33,IF($AE$34,$E37*(1+Inflação)*(1+Crescimento_Salário),$E37*(1+Inflação)),IF($AE$34,$E37*(1+Crescimento_Salário),$E37))</f>
        <v>1344.04901386474</v>
      </c>
      <c r="F38" s="124" t="n">
        <f aca="false">F37+E38</f>
        <v>49733.2891794522</v>
      </c>
      <c r="G38" s="125" t="n">
        <f aca="false">IF(F38&lt;=0,0,F38/S38)</f>
        <v>1.04669391156011</v>
      </c>
      <c r="H38" s="116" t="n">
        <f aca="false">Q37*Taxa</f>
        <v>352.32322617729</v>
      </c>
      <c r="I38" s="116" t="n">
        <f aca="false">I37+H38</f>
        <v>6722.42054480663</v>
      </c>
      <c r="J38" s="125" t="n">
        <f aca="false">1-G38</f>
        <v>-0.0466939115601148</v>
      </c>
      <c r="K38" s="116" t="n">
        <f aca="false">R38-F38</f>
        <v>-2218.64461127668</v>
      </c>
      <c r="L38" s="116" t="n">
        <f aca="false">L37+K38</f>
        <v>-30516.6594584851</v>
      </c>
      <c r="M38" s="125" t="n">
        <f aca="false">K38/R38</f>
        <v>-0.0466939115601149</v>
      </c>
      <c r="N38" s="116" t="n">
        <f aca="false">Q38*Inflação</f>
        <v>493.11769346175</v>
      </c>
      <c r="O38" s="116" t="n">
        <f aca="false">Q38-R38</f>
        <v>8941.06515608331</v>
      </c>
      <c r="P38" s="125" t="n">
        <f aca="false">O38/Q38</f>
        <v>0.158373089272162</v>
      </c>
      <c r="Q38" s="126" t="n">
        <f aca="false">Q37+E38+H38</f>
        <v>56455.7097242588</v>
      </c>
      <c r="R38" s="126" t="n">
        <f aca="false">(R37+E38)*(1+((1+Taxa)/(1+Inflação)-1))</f>
        <v>47514.6445681755</v>
      </c>
      <c r="S38" s="116" t="n">
        <f aca="false">IF('BANCO DE DADOS'!$AD$32="Sim",R38,Q38)</f>
        <v>47514.6445681755</v>
      </c>
      <c r="T38" s="123" t="n">
        <f aca="false">C38</f>
        <v>34</v>
      </c>
      <c r="U38" s="122" t="n">
        <f aca="false">DATE(YEAR(U37),MONTH(U37)+1,1)</f>
        <v>45931</v>
      </c>
      <c r="V38" s="127" t="n">
        <f aca="false">INDEX($S$5:$S$997,Y38,0)</f>
        <v>3143159.41364643</v>
      </c>
      <c r="W38" s="128" t="n">
        <v>34</v>
      </c>
      <c r="X38" s="129" t="n">
        <f aca="true">DATE(YEAR(TODAY())+W38,MONTH(TODAY()),1)</f>
        <v>57315</v>
      </c>
      <c r="Y38" s="100" t="n">
        <f aca="false">W38*12</f>
        <v>408</v>
      </c>
      <c r="AA38" s="105" t="s">
        <v>118</v>
      </c>
      <c r="AJ38" s="160" t="n">
        <v>0.09</v>
      </c>
      <c r="AK38" s="167" t="n">
        <f aca="false">AJ38-AJ37</f>
        <v>0.00499999999999999</v>
      </c>
    </row>
    <row r="39" customFormat="false" ht="12.75" hidden="false" customHeight="false" outlineLevel="0" collapsed="false">
      <c r="B39" s="122" t="n">
        <f aca="false">DATE(YEAR(B38),MONTH(B38)+1,1)</f>
        <v>45931</v>
      </c>
      <c r="C39" s="123" t="n">
        <f aca="false">C38+1</f>
        <v>35</v>
      </c>
      <c r="D39" s="123"/>
      <c r="E39" s="116" t="n">
        <f aca="false">IF($AE$33,IF($AE$34,$E38*(1+Inflação)*(1+Crescimento_Salário),$E38*(1+Inflação)),IF($AE$34,$E38*(1+Crescimento_Salário),$E38))</f>
        <v>1355.7887360798</v>
      </c>
      <c r="F39" s="124" t="n">
        <f aca="false">F38+E39</f>
        <v>51089.077915532</v>
      </c>
      <c r="G39" s="125" t="n">
        <f aca="false">IF(F39&lt;=0,0,F39/S39)</f>
        <v>1.04778813592109</v>
      </c>
      <c r="H39" s="116" t="n">
        <f aca="false">Q38*Taxa</f>
        <v>363.237736247495</v>
      </c>
      <c r="I39" s="116" t="n">
        <f aca="false">I38+H39</f>
        <v>7085.65828105412</v>
      </c>
      <c r="J39" s="125" t="n">
        <f aca="false">1-G39</f>
        <v>-0.0477881359210881</v>
      </c>
      <c r="K39" s="116" t="n">
        <f aca="false">R39-F39</f>
        <v>-2330.10063371663</v>
      </c>
      <c r="L39" s="116" t="n">
        <f aca="false">L38+K39</f>
        <v>-32846.7600922017</v>
      </c>
      <c r="M39" s="125" t="n">
        <f aca="false">K39/R39</f>
        <v>-0.047788135921088</v>
      </c>
      <c r="N39" s="116" t="n">
        <f aca="false">Q39*Inflação</f>
        <v>508.132691469462</v>
      </c>
      <c r="O39" s="116" t="n">
        <f aca="false">Q39-R39</f>
        <v>9415.75891477076</v>
      </c>
      <c r="P39" s="125" t="n">
        <f aca="false">O39/Q39</f>
        <v>0.161853057364157</v>
      </c>
      <c r="Q39" s="126" t="n">
        <f aca="false">Q38+E39+H39</f>
        <v>58174.7361965861</v>
      </c>
      <c r="R39" s="126" t="n">
        <f aca="false">(R38+E39)*(1+((1+Taxa)/(1+Inflação)-1))</f>
        <v>48758.9772818153</v>
      </c>
      <c r="S39" s="116" t="n">
        <f aca="false">IF('BANCO DE DADOS'!$AD$32="Sim",R39,Q39)</f>
        <v>48758.9772818153</v>
      </c>
      <c r="T39" s="123" t="n">
        <f aca="false">C39</f>
        <v>35</v>
      </c>
      <c r="U39" s="122" t="n">
        <f aca="false">DATE(YEAR(U38),MONTH(U38)+1,1)</f>
        <v>45962</v>
      </c>
      <c r="V39" s="127" t="n">
        <f aca="false">INDEX($S$5:$S$997,Y39,0)</f>
        <v>3493299.03679177</v>
      </c>
      <c r="W39" s="128" t="n">
        <v>35</v>
      </c>
      <c r="X39" s="129" t="n">
        <f aca="true">DATE(YEAR(TODAY())+W39,MONTH(TODAY()),1)</f>
        <v>57680</v>
      </c>
      <c r="Y39" s="100" t="n">
        <f aca="false">W39*12</f>
        <v>420</v>
      </c>
      <c r="AA39" s="150" t="s">
        <v>82</v>
      </c>
      <c r="AB39" s="151" t="s">
        <v>95</v>
      </c>
      <c r="AC39" s="151" t="s">
        <v>57</v>
      </c>
      <c r="AD39" s="151" t="s">
        <v>96</v>
      </c>
      <c r="AE39" s="151" t="s">
        <v>97</v>
      </c>
      <c r="AF39" s="152" t="s">
        <v>98</v>
      </c>
      <c r="AJ39" s="160" t="n">
        <v>0.095</v>
      </c>
      <c r="AK39" s="167" t="n">
        <f aca="false">AJ39-AJ38</f>
        <v>0.005</v>
      </c>
    </row>
    <row r="40" customFormat="false" ht="12.75" hidden="false" customHeight="false" outlineLevel="0" collapsed="false">
      <c r="B40" s="122" t="n">
        <f aca="false">DATE(YEAR(B39),MONTH(B39)+1,1)</f>
        <v>45962</v>
      </c>
      <c r="C40" s="123" t="n">
        <f aca="false">C39+1</f>
        <v>36</v>
      </c>
      <c r="D40" s="123" t="n">
        <v>3</v>
      </c>
      <c r="E40" s="116" t="n">
        <f aca="false">IF($AE$33,IF($AE$34,$E39*(1+Inflação)*(1+Crescimento_Salário),$E39*(1+Inflação)),IF($AE$34,$E39*(1+Crescimento_Salário),$E39))</f>
        <v>1367.631</v>
      </c>
      <c r="F40" s="124" t="n">
        <f aca="false">F39+E40</f>
        <v>52456.708915532</v>
      </c>
      <c r="G40" s="125" t="n">
        <f aca="false">IF(F40&lt;=0,0,F40/S40)</f>
        <v>1.04887641960667</v>
      </c>
      <c r="H40" s="116" t="n">
        <f aca="false">Q39*Taxa</f>
        <v>374.298004330341</v>
      </c>
      <c r="I40" s="116" t="n">
        <f aca="false">I39+H40</f>
        <v>7459.95628538446</v>
      </c>
      <c r="J40" s="125" t="n">
        <f aca="false">1-G40</f>
        <v>-0.0488764196066669</v>
      </c>
      <c r="K40" s="116" t="n">
        <f aca="false">R40-F40</f>
        <v>-2444.42154310399</v>
      </c>
      <c r="L40" s="116" t="n">
        <f aca="false">L39+K40</f>
        <v>-35291.1816353057</v>
      </c>
      <c r="M40" s="125" t="n">
        <f aca="false">K40/R40</f>
        <v>-0.0488764196066668</v>
      </c>
      <c r="N40" s="116" t="n">
        <f aca="false">Q40*Inflação</f>
        <v>523.347733791752</v>
      </c>
      <c r="O40" s="116" t="n">
        <f aca="false">Q40-R40</f>
        <v>9904.37782848846</v>
      </c>
      <c r="P40" s="125" t="n">
        <f aca="false">O40/Q40</f>
        <v>0.165302554727912</v>
      </c>
      <c r="Q40" s="126" t="n">
        <f aca="false">Q39+E40+H40</f>
        <v>59916.6652009164</v>
      </c>
      <c r="R40" s="126" t="n">
        <f aca="false">(R39+E40)*(1+((1+Taxa)/(1+Inflação)-1))</f>
        <v>50012.287372428</v>
      </c>
      <c r="S40" s="116" t="n">
        <f aca="false">IF('BANCO DE DADOS'!$AD$32="Sim",R40,Q40)</f>
        <v>50012.287372428</v>
      </c>
      <c r="T40" s="123" t="n">
        <f aca="false">C40</f>
        <v>36</v>
      </c>
      <c r="U40" s="122" t="n">
        <f aca="false">DATE(YEAR(U39),MONTH(U39)+1,1)</f>
        <v>45992</v>
      </c>
      <c r="V40" s="127" t="n">
        <f aca="false">INDEX($S$5:$S$997,Y40,0)</f>
        <v>3881835.31341162</v>
      </c>
      <c r="W40" s="128" t="n">
        <v>36</v>
      </c>
      <c r="X40" s="129" t="n">
        <f aca="true">DATE(YEAR(TODAY())+W40,MONTH(TODAY()),1)</f>
        <v>58045</v>
      </c>
      <c r="Y40" s="100" t="n">
        <f aca="false">W40*12</f>
        <v>432</v>
      </c>
      <c r="AA40" s="210" t="n">
        <v>5</v>
      </c>
      <c r="AB40" s="211" t="n">
        <f aca="false">AA40*12</f>
        <v>60</v>
      </c>
      <c r="AC40" s="162" t="n">
        <f aca="false">INDEX($U$5:$U$997,AB40,0)</f>
        <v>46722</v>
      </c>
      <c r="AD40" s="212" t="n">
        <f aca="false">INDEX($S$5:$S$997,MATCH(AC40,$U$5:$U$997,0),0)</f>
        <v>83011.1130374432</v>
      </c>
      <c r="AE40" s="213" t="n">
        <f aca="false">INDEX($G$5:$G$997,AB40,0)</f>
        <v>1.07353712578783</v>
      </c>
      <c r="AF40" s="214" t="n">
        <f aca="false">INDEX($J$5:$J$997,AB40,0)</f>
        <v>-0.0735371257878292</v>
      </c>
      <c r="AJ40" s="160" t="n">
        <v>0.1</v>
      </c>
      <c r="AK40" s="167" t="n">
        <f aca="false">AJ40-AJ39</f>
        <v>0.005</v>
      </c>
    </row>
    <row r="41" customFormat="false" ht="12.75" hidden="false" customHeight="false" outlineLevel="0" collapsed="false">
      <c r="B41" s="122" t="n">
        <f aca="false">DATE(YEAR(B40),MONTH(B40)+1,1)</f>
        <v>45992</v>
      </c>
      <c r="C41" s="123" t="n">
        <f aca="false">C40+1</f>
        <v>37</v>
      </c>
      <c r="D41" s="123"/>
      <c r="E41" s="116" t="n">
        <f aca="false">IF($AE$33,IF($AE$34,$E40*(1+Inflação)*(1+Crescimento_Salário),$E40*(1+Inflação)),IF($AE$34,$E40*(1+Crescimento_Salário),$E40))</f>
        <v>1379.5767012855</v>
      </c>
      <c r="F41" s="124" t="n">
        <f aca="false">F40+E41</f>
        <v>53836.2856168175</v>
      </c>
      <c r="G41" s="125" t="n">
        <f aca="false">IF(F41&lt;=0,0,F41/S41)</f>
        <v>1.04995894991937</v>
      </c>
      <c r="H41" s="116" t="n">
        <f aca="false">Q40*Taxa</f>
        <v>385.505627993691</v>
      </c>
      <c r="I41" s="116" t="n">
        <f aca="false">I40+H41</f>
        <v>7845.46191337815</v>
      </c>
      <c r="J41" s="125" t="n">
        <f aca="false">1-G41</f>
        <v>-0.0499589499193658</v>
      </c>
      <c r="K41" s="116" t="n">
        <f aca="false">R41-F41</f>
        <v>-2561.62804953643</v>
      </c>
      <c r="L41" s="116" t="n">
        <f aca="false">L40+K41</f>
        <v>-37852.8096848421</v>
      </c>
      <c r="M41" s="125" t="n">
        <f aca="false">K41/R41</f>
        <v>-0.0499589499193659</v>
      </c>
      <c r="N41" s="116" t="n">
        <f aca="false">Q41*Inflação</f>
        <v>538.765011003135</v>
      </c>
      <c r="O41" s="116" t="n">
        <f aca="false">Q41-R41</f>
        <v>10407.0899629146</v>
      </c>
      <c r="P41" s="125" t="n">
        <f aca="false">O41/Q41</f>
        <v>0.168722359200668</v>
      </c>
      <c r="Q41" s="126" t="n">
        <f aca="false">Q40+E41+H41</f>
        <v>61681.7475301956</v>
      </c>
      <c r="R41" s="126" t="n">
        <f aca="false">(R40+E41)*(1+((1+Taxa)/(1+Inflação)-1))</f>
        <v>51274.657567281</v>
      </c>
      <c r="S41" s="116" t="n">
        <f aca="false">IF('BANCO DE DADOS'!$AD$32="Sim",R41,Q41)</f>
        <v>51274.657567281</v>
      </c>
      <c r="T41" s="123" t="n">
        <f aca="false">C41</f>
        <v>37</v>
      </c>
      <c r="U41" s="122" t="n">
        <f aca="false">DATE(YEAR(U40),MONTH(U40)+1,1)</f>
        <v>46023</v>
      </c>
      <c r="V41" s="127" t="n">
        <f aca="false">INDEX($S$5:$S$997,Y41,0)</f>
        <v>4312995.08363336</v>
      </c>
      <c r="W41" s="128" t="n">
        <v>37</v>
      </c>
      <c r="X41" s="129" t="n">
        <f aca="true">DATE(YEAR(TODAY())+W41,MONTH(TODAY()),1)</f>
        <v>58410</v>
      </c>
      <c r="Y41" s="100" t="n">
        <f aca="false">W41*12</f>
        <v>444</v>
      </c>
      <c r="AA41" s="153" t="n">
        <v>10</v>
      </c>
      <c r="AB41" s="154" t="n">
        <f aca="false">AA41*12</f>
        <v>120</v>
      </c>
      <c r="AC41" s="155" t="n">
        <f aca="false">INDEX($U$5:$U$997,AB41,0)</f>
        <v>48549</v>
      </c>
      <c r="AD41" s="156" t="n">
        <f aca="false">INDEX($S$5:$S$997,MATCH(AC41,$U$5:$U$997,0),0)</f>
        <v>197565.474475495</v>
      </c>
      <c r="AE41" s="157" t="n">
        <f aca="false">INDEX($G$5:$G$997,AB41,0)</f>
        <v>1.12585334290785</v>
      </c>
      <c r="AF41" s="158" t="n">
        <f aca="false">INDEX($J$5:$J$997,AB41,0)</f>
        <v>-0.125853342907847</v>
      </c>
      <c r="AJ41" s="160" t="n">
        <v>0.105</v>
      </c>
      <c r="AK41" s="167" t="n">
        <f aca="false">AJ41-AJ40</f>
        <v>0.00499999999999999</v>
      </c>
    </row>
    <row r="42" customFormat="false" ht="12.75" hidden="false" customHeight="false" outlineLevel="0" collapsed="false">
      <c r="B42" s="122" t="n">
        <f aca="false">DATE(YEAR(B41),MONTH(B41)+1,1)</f>
        <v>46023</v>
      </c>
      <c r="C42" s="123" t="n">
        <f aca="false">C41+1</f>
        <v>38</v>
      </c>
      <c r="D42" s="123"/>
      <c r="E42" s="116" t="n">
        <f aca="false">IF($AE$33,IF($AE$34,$E41*(1+Inflação)*(1+Crescimento_Salário),$E41*(1+Inflação)),IF($AE$34,$E41*(1+Crescimento_Salário),$E41))</f>
        <v>1391.62674341966</v>
      </c>
      <c r="F42" s="124" t="n">
        <f aca="false">F41+E42</f>
        <v>55227.9123602371</v>
      </c>
      <c r="G42" s="125" t="n">
        <f aca="false">IF(F42&lt;=0,0,F42/S42)</f>
        <v>1.05103589828089</v>
      </c>
      <c r="H42" s="116" t="n">
        <f aca="false">Q41*Taxa</f>
        <v>396.862220846908</v>
      </c>
      <c r="I42" s="116" t="n">
        <f aca="false">I41+H42</f>
        <v>8242.32413422506</v>
      </c>
      <c r="J42" s="125" t="n">
        <f aca="false">1-G42</f>
        <v>-0.0510358982808934</v>
      </c>
      <c r="K42" s="116" t="n">
        <f aca="false">R42-F42</f>
        <v>-2681.7410538435</v>
      </c>
      <c r="L42" s="116" t="n">
        <f aca="false">L41+K42</f>
        <v>-40534.5507386856</v>
      </c>
      <c r="M42" s="125" t="n">
        <f aca="false">K42/R42</f>
        <v>-0.0510358982808933</v>
      </c>
      <c r="N42" s="116" t="n">
        <f aca="false">Q42*Inflação</f>
        <v>554.386735663908</v>
      </c>
      <c r="O42" s="116" t="n">
        <f aca="false">Q42-R42</f>
        <v>10924.0651880686</v>
      </c>
      <c r="P42" s="125" t="n">
        <f aca="false">O42/Q42</f>
        <v>0.172113194962204</v>
      </c>
      <c r="Q42" s="126" t="n">
        <f aca="false">Q41+E42+H42</f>
        <v>63470.2364944622</v>
      </c>
      <c r="R42" s="126" t="n">
        <f aca="false">(R41+E42)*(1+((1+Taxa)/(1+Inflação)-1))</f>
        <v>52546.1713063936</v>
      </c>
      <c r="S42" s="116" t="n">
        <f aca="false">IF('BANCO DE DADOS'!$AD$32="Sim",R42,Q42)</f>
        <v>52546.1713063936</v>
      </c>
      <c r="T42" s="123" t="n">
        <f aca="false">C42</f>
        <v>38</v>
      </c>
      <c r="U42" s="122" t="n">
        <f aca="false">DATE(YEAR(U41),MONTH(U41)+1,1)</f>
        <v>46054</v>
      </c>
      <c r="V42" s="127" t="n">
        <f aca="false">INDEX($S$5:$S$997,Y42,0)</f>
        <v>4791470.05328905</v>
      </c>
      <c r="W42" s="128" t="n">
        <v>38</v>
      </c>
      <c r="X42" s="129" t="n">
        <f aca="true">DATE(YEAR(TODAY())+W42,MONTH(TODAY()),1)</f>
        <v>58776</v>
      </c>
      <c r="Y42" s="100" t="n">
        <f aca="false">W42*12</f>
        <v>456</v>
      </c>
      <c r="AA42" s="153" t="n">
        <v>15</v>
      </c>
      <c r="AB42" s="154" t="n">
        <f aca="false">AA42*12</f>
        <v>180</v>
      </c>
      <c r="AC42" s="155" t="n">
        <f aca="false">INDEX($U$5:$U$997,AB42,0)</f>
        <v>50375</v>
      </c>
      <c r="AD42" s="156" t="n">
        <f aca="false">INDEX($S$5:$S$997,MATCH(AC42,$U$5:$U$997,0),0)</f>
        <v>383210.849904642</v>
      </c>
      <c r="AE42" s="157" t="n">
        <f aca="false">INDEX($G$5:$G$997,AB42,0)</f>
        <v>1.16664753681541</v>
      </c>
      <c r="AF42" s="158" t="n">
        <f aca="false">INDEX($J$5:$J$997,AB42,0)</f>
        <v>-0.16664753681541</v>
      </c>
      <c r="AJ42" s="160" t="n">
        <v>0.11</v>
      </c>
      <c r="AK42" s="167" t="n">
        <f aca="false">AJ42-AJ41</f>
        <v>0.005</v>
      </c>
    </row>
    <row r="43" customFormat="false" ht="12.75" hidden="false" customHeight="false" outlineLevel="0" collapsed="false">
      <c r="B43" s="122" t="n">
        <f aca="false">DATE(YEAR(B42),MONTH(B42)+1,1)</f>
        <v>46054</v>
      </c>
      <c r="C43" s="123" t="n">
        <f aca="false">C42+1</f>
        <v>39</v>
      </c>
      <c r="D43" s="123"/>
      <c r="E43" s="116" t="n">
        <f aca="false">IF($AE$33,IF($AE$34,$E42*(1+Inflação)*(1+Crescimento_Salário),$E42*(1+Inflação)),IF($AE$34,$E42*(1+Crescimento_Salário),$E42))</f>
        <v>1403.78203777743</v>
      </c>
      <c r="F43" s="124" t="n">
        <f aca="false">F42+E43</f>
        <v>56631.6943980146</v>
      </c>
      <c r="G43" s="125" t="n">
        <f aca="false">IF(F43&lt;=0,0,F43/S43)</f>
        <v>1.05210742184528</v>
      </c>
      <c r="H43" s="116" t="n">
        <f aca="false">Q42*Taxa</f>
        <v>408.369412694408</v>
      </c>
      <c r="I43" s="116" t="n">
        <f aca="false">I42+H43</f>
        <v>8650.69354691947</v>
      </c>
      <c r="J43" s="125" t="n">
        <f aca="false">1-G43</f>
        <v>-0.0521074218452844</v>
      </c>
      <c r="K43" s="116" t="n">
        <f aca="false">R43-F43</f>
        <v>-2804.78164923022</v>
      </c>
      <c r="L43" s="116" t="n">
        <f aca="false">L42+K43</f>
        <v>-43339.3323879158</v>
      </c>
      <c r="M43" s="125" t="n">
        <f aca="false">K43/R43</f>
        <v>-0.0521074218452843</v>
      </c>
      <c r="N43" s="116" t="n">
        <f aca="false">Q43*Inflação</f>
        <v>570.21514253054</v>
      </c>
      <c r="O43" s="116" t="n">
        <f aca="false">Q43-R43</f>
        <v>11455.4751961497</v>
      </c>
      <c r="P43" s="125" t="n">
        <f aca="false">O43/Q43</f>
        <v>0.17547573789446</v>
      </c>
      <c r="Q43" s="126" t="n">
        <f aca="false">Q42+E43+H43</f>
        <v>65282.387944934</v>
      </c>
      <c r="R43" s="126" t="n">
        <f aca="false">(R42+E43)*(1+((1+Taxa)/(1+Inflação)-1))</f>
        <v>53826.9127487843</v>
      </c>
      <c r="S43" s="116" t="n">
        <f aca="false">IF('BANCO DE DADOS'!$AD$32="Sim",R43,Q43)</f>
        <v>53826.9127487843</v>
      </c>
      <c r="T43" s="123" t="n">
        <f aca="false">C43</f>
        <v>39</v>
      </c>
      <c r="U43" s="122" t="n">
        <f aca="false">DATE(YEAR(U42),MONTH(U42)+1,1)</f>
        <v>46082</v>
      </c>
      <c r="V43" s="127" t="n">
        <f aca="false">INDEX($S$5:$S$997,Y43,0)</f>
        <v>5322467.93148644</v>
      </c>
      <c r="W43" s="128" t="n">
        <v>39</v>
      </c>
      <c r="X43" s="129" t="n">
        <f aca="true">DATE(YEAR(TODAY())+W43,MONTH(TODAY()),1)</f>
        <v>59141</v>
      </c>
      <c r="Y43" s="100" t="n">
        <f aca="false">W43*12</f>
        <v>468</v>
      </c>
      <c r="AA43" s="153" t="n">
        <v>20</v>
      </c>
      <c r="AB43" s="154" t="n">
        <f aca="false">AA43*12</f>
        <v>240</v>
      </c>
      <c r="AC43" s="155" t="n">
        <f aca="false">INDEX($U$5:$U$997,AB43,0)</f>
        <v>52201</v>
      </c>
      <c r="AD43" s="156" t="n">
        <f aca="false">INDEX($S$5:$S$997,MATCH(AC43,$U$5:$U$997,0),0)</f>
        <v>689594.234420749</v>
      </c>
      <c r="AE43" s="157" t="n">
        <f aca="false">INDEX($G$5:$G$997,AB43,0)</f>
        <v>1.19723628555796</v>
      </c>
      <c r="AF43" s="158" t="n">
        <f aca="false">INDEX($J$5:$J$997,AB43,0)</f>
        <v>-0.197236285557957</v>
      </c>
      <c r="AJ43" s="160" t="n">
        <v>0.115</v>
      </c>
      <c r="AK43" s="167" t="n">
        <f aca="false">AJ43-AJ42</f>
        <v>0.005</v>
      </c>
    </row>
    <row r="44" customFormat="false" ht="12.75" hidden="false" customHeight="false" outlineLevel="0" collapsed="false">
      <c r="B44" s="122" t="n">
        <f aca="false">DATE(YEAR(B43),MONTH(B43)+1,1)</f>
        <v>46082</v>
      </c>
      <c r="C44" s="123" t="n">
        <f aca="false">C43+1</f>
        <v>40</v>
      </c>
      <c r="D44" s="123"/>
      <c r="E44" s="116" t="n">
        <f aca="false">IF($AE$33,IF($AE$34,$E43*(1+Inflação)*(1+Crescimento_Salário),$E43*(1+Inflação)),IF($AE$34,$E43*(1+Crescimento_Salário),$E43))</f>
        <v>1416.04350369421</v>
      </c>
      <c r="F44" s="124" t="n">
        <f aca="false">F43+E44</f>
        <v>58047.7379017088</v>
      </c>
      <c r="G44" s="125" t="n">
        <f aca="false">IF(F44&lt;=0,0,F44/S44)</f>
        <v>1.05317366492061</v>
      </c>
      <c r="H44" s="116" t="n">
        <f aca="false">Q43*Taxa</f>
        <v>420.028849690631</v>
      </c>
      <c r="I44" s="116" t="n">
        <f aca="false">I43+H44</f>
        <v>9070.7223966101</v>
      </c>
      <c r="J44" s="125" t="n">
        <f aca="false">1-G44</f>
        <v>-0.0531736649206109</v>
      </c>
      <c r="K44" s="116" t="n">
        <f aca="false">R44-F44</f>
        <v>-2930.77112293496</v>
      </c>
      <c r="L44" s="116" t="n">
        <f aca="false">L43+K44</f>
        <v>-46270.1035108508</v>
      </c>
      <c r="M44" s="125" t="n">
        <f aca="false">K44/R44</f>
        <v>-0.0531736649206109</v>
      </c>
      <c r="N44" s="116" t="n">
        <f aca="false">Q44*Inflação</f>
        <v>586.25248876801</v>
      </c>
      <c r="O44" s="116" t="n">
        <f aca="false">Q44-R44</f>
        <v>12001.4935195451</v>
      </c>
      <c r="P44" s="125" t="n">
        <f aca="false">O44/Q44</f>
        <v>0.178810620300324</v>
      </c>
      <c r="Q44" s="126" t="n">
        <f aca="false">Q43+E44+H44</f>
        <v>67118.4602983189</v>
      </c>
      <c r="R44" s="126" t="n">
        <f aca="false">(R43+E44)*(1+((1+Taxa)/(1+Inflação)-1))</f>
        <v>55116.9667787738</v>
      </c>
      <c r="S44" s="116" t="n">
        <f aca="false">IF('BANCO DE DADOS'!$AD$32="Sim",R44,Q44)</f>
        <v>55116.9667787738</v>
      </c>
      <c r="T44" s="123" t="n">
        <f aca="false">C44</f>
        <v>40</v>
      </c>
      <c r="U44" s="122" t="n">
        <f aca="false">DATE(YEAR(U43),MONTH(U43)+1,1)</f>
        <v>46113</v>
      </c>
      <c r="V44" s="127" t="n">
        <f aca="false">INDEX($S$5:$S$997,Y44,0)</f>
        <v>5911769.19324944</v>
      </c>
      <c r="W44" s="128" t="n">
        <v>40</v>
      </c>
      <c r="X44" s="129" t="n">
        <f aca="true">DATE(YEAR(TODAY())+W44,MONTH(TODAY()),1)</f>
        <v>59506</v>
      </c>
      <c r="Y44" s="100" t="n">
        <f aca="false">W44*12</f>
        <v>480</v>
      </c>
      <c r="AA44" s="153" t="n">
        <v>25</v>
      </c>
      <c r="AB44" s="154" t="n">
        <f aca="false">AA44*12</f>
        <v>300</v>
      </c>
      <c r="AC44" s="155" t="n">
        <f aca="false">INDEX($U$5:$U$997,AB44,0)</f>
        <v>54027</v>
      </c>
      <c r="AD44" s="156" t="n">
        <f aca="false">INDEX($S$5:$S$997,MATCH(AC44,$U$5:$U$997,0),0)</f>
        <v>1200252.65198888</v>
      </c>
      <c r="AE44" s="157" t="n">
        <f aca="false">INDEX($G$5:$G$997,AB44,0)</f>
        <v>1.21929423775066</v>
      </c>
      <c r="AF44" s="158" t="n">
        <f aca="false">INDEX($J$5:$J$997,AB44,0)</f>
        <v>-0.219294237750663</v>
      </c>
      <c r="AJ44" s="160" t="n">
        <v>0.12</v>
      </c>
      <c r="AK44" s="167" t="n">
        <f aca="false">AJ44-AJ43</f>
        <v>0.00499999999999999</v>
      </c>
    </row>
    <row r="45" customFormat="false" ht="12.75" hidden="false" customHeight="false" outlineLevel="0" collapsed="false">
      <c r="B45" s="122" t="n">
        <f aca="false">DATE(YEAR(B44),MONTH(B44)+1,1)</f>
        <v>46113</v>
      </c>
      <c r="C45" s="123" t="n">
        <f aca="false">C44+1</f>
        <v>41</v>
      </c>
      <c r="D45" s="123"/>
      <c r="E45" s="116" t="n">
        <f aca="false">IF($AE$33,IF($AE$34,$E44*(1+Inflação)*(1+Crescimento_Salário),$E44*(1+Inflação)),IF($AE$34,$E44*(1+Crescimento_Salário),$E44))</f>
        <v>1428.41206853546</v>
      </c>
      <c r="F45" s="124" t="n">
        <f aca="false">F44+E45</f>
        <v>59476.1499702442</v>
      </c>
      <c r="G45" s="125" t="n">
        <f aca="false">IF(F45&lt;=0,0,F45/S45)</f>
        <v>1.05423476022526</v>
      </c>
      <c r="H45" s="116" t="n">
        <f aca="false">Q44*Taxa</f>
        <v>431.842194496453</v>
      </c>
      <c r="I45" s="116" t="n">
        <f aca="false">I44+H45</f>
        <v>9502.56459110655</v>
      </c>
      <c r="J45" s="125" t="n">
        <f aca="false">1-G45</f>
        <v>-0.0542347602252555</v>
      </c>
      <c r="K45" s="116" t="n">
        <f aca="false">R45-F45</f>
        <v>-3059.73095790193</v>
      </c>
      <c r="L45" s="116" t="n">
        <f aca="false">L44+K45</f>
        <v>-49329.8344687527</v>
      </c>
      <c r="M45" s="125" t="n">
        <f aca="false">K45/R45</f>
        <v>-0.0542347602252556</v>
      </c>
      <c r="N45" s="116" t="n">
        <f aca="false">Q45*Inflação</f>
        <v>602.501054164124</v>
      </c>
      <c r="O45" s="116" t="n">
        <f aca="false">Q45-R45</f>
        <v>12562.2955490085</v>
      </c>
      <c r="P45" s="125" t="n">
        <f aca="false">O45/Q45</f>
        <v>0.182118435069349</v>
      </c>
      <c r="Q45" s="126" t="n">
        <f aca="false">Q44+E45+H45</f>
        <v>68978.7145613508</v>
      </c>
      <c r="R45" s="126" t="n">
        <f aca="false">(R44+E45)*(1+((1+Taxa)/(1+Inflação)-1))</f>
        <v>56416.4190123423</v>
      </c>
      <c r="S45" s="116" t="n">
        <f aca="false">IF('BANCO DE DADOS'!$AD$32="Sim",R45,Q45)</f>
        <v>56416.4190123423</v>
      </c>
      <c r="T45" s="123" t="n">
        <f aca="false">C45</f>
        <v>41</v>
      </c>
      <c r="U45" s="122" t="n">
        <f aca="false">DATE(YEAR(U44),MONTH(U44)+1,1)</f>
        <v>46143</v>
      </c>
      <c r="V45" s="127" t="n">
        <f aca="false">INDEX($S$5:$S$997,Y45,0)</f>
        <v>6565790.08598747</v>
      </c>
      <c r="W45" s="128" t="n">
        <v>41</v>
      </c>
      <c r="X45" s="129" t="n">
        <f aca="true">DATE(YEAR(TODAY())+W45,MONTH(TODAY()),1)</f>
        <v>59871</v>
      </c>
      <c r="Y45" s="100" t="n">
        <f aca="false">W45*12</f>
        <v>492</v>
      </c>
      <c r="AA45" s="153" t="n">
        <v>30</v>
      </c>
      <c r="AB45" s="154" t="n">
        <f aca="false">AA45*12</f>
        <v>360</v>
      </c>
      <c r="AC45" s="155" t="n">
        <f aca="false">INDEX($U$5:$U$997,AB45,0)</f>
        <v>55854</v>
      </c>
      <c r="AD45" s="156" t="n">
        <f aca="false">INDEX($S$5:$S$997,MATCH(AC45,$U$5:$U$997,0),0)</f>
        <v>2055845.29355911</v>
      </c>
      <c r="AE45" s="157" t="n">
        <f aca="false">INDEX($G$5:$G$997,AB45,0)</f>
        <v>1.23466589183454</v>
      </c>
      <c r="AF45" s="158" t="n">
        <f aca="false">INDEX($J$5:$J$997,AB45,0)</f>
        <v>-0.234665891834542</v>
      </c>
      <c r="AJ45" s="160" t="n">
        <v>0.125</v>
      </c>
      <c r="AK45" s="167" t="n">
        <f aca="false">AJ45-AJ44</f>
        <v>0.005</v>
      </c>
    </row>
    <row r="46" customFormat="false" ht="12.75" hidden="false" customHeight="false" outlineLevel="0" collapsed="false">
      <c r="B46" s="122" t="n">
        <f aca="false">DATE(YEAR(B45),MONTH(B45)+1,1)</f>
        <v>46143</v>
      </c>
      <c r="C46" s="123" t="n">
        <f aca="false">C45+1</f>
        <v>42</v>
      </c>
      <c r="D46" s="123"/>
      <c r="E46" s="116" t="n">
        <f aca="false">IF($AE$33,IF($AE$34,$E45*(1+Inflação)*(1+Crescimento_Salário),$E45*(1+Inflação)),IF($AE$34,$E45*(1+Crescimento_Salário),$E45))</f>
        <v>1440.88866776677</v>
      </c>
      <c r="F46" s="124" t="n">
        <f aca="false">F45+E46</f>
        <v>60917.038638011</v>
      </c>
      <c r="G46" s="125" t="n">
        <f aca="false">IF(F46&lt;=0,0,F46/S46)</f>
        <v>1.05529083000078</v>
      </c>
      <c r="H46" s="116" t="n">
        <f aca="false">Q45*Taxa</f>
        <v>443.811126437063</v>
      </c>
      <c r="I46" s="116" t="n">
        <f aca="false">I45+H46</f>
        <v>9946.37571754362</v>
      </c>
      <c r="J46" s="125" t="n">
        <f aca="false">1-G46</f>
        <v>-0.0552908300007822</v>
      </c>
      <c r="K46" s="116" t="n">
        <f aca="false">R46-F46</f>
        <v>-3191.68283446834</v>
      </c>
      <c r="L46" s="116" t="n">
        <f aca="false">L45+K46</f>
        <v>-52521.5173032211</v>
      </c>
      <c r="M46" s="125" t="n">
        <f aca="false">K46/R46</f>
        <v>-0.0552908300007821</v>
      </c>
      <c r="N46" s="116" t="n">
        <f aca="false">Q46*Inflação</f>
        <v>618.963141345827</v>
      </c>
      <c r="O46" s="116" t="n">
        <f aca="false">Q46-R46</f>
        <v>13138.058552012</v>
      </c>
      <c r="P46" s="125" t="n">
        <f aca="false">O46/Q46</f>
        <v>0.185399739364692</v>
      </c>
      <c r="Q46" s="126" t="n">
        <f aca="false">Q45+E46+H46</f>
        <v>70863.4143555546</v>
      </c>
      <c r="R46" s="126" t="n">
        <f aca="false">(R45+E46)*(1+((1+Taxa)/(1+Inflação)-1))</f>
        <v>57725.3558035426</v>
      </c>
      <c r="S46" s="116" t="n">
        <f aca="false">IF('BANCO DE DADOS'!$AD$32="Sim",R46,Q46)</f>
        <v>57725.3558035426</v>
      </c>
      <c r="T46" s="123" t="n">
        <f aca="false">C46</f>
        <v>42</v>
      </c>
      <c r="U46" s="122" t="n">
        <f aca="false">DATE(YEAR(U45),MONTH(U45)+1,1)</f>
        <v>46174</v>
      </c>
      <c r="V46" s="127" t="n">
        <f aca="false">INDEX($S$5:$S$997,Y46,0)</f>
        <v>7291652.56661639</v>
      </c>
      <c r="W46" s="128" t="n">
        <v>42</v>
      </c>
      <c r="X46" s="129" t="n">
        <f aca="true">DATE(YEAR(TODAY())+W46,MONTH(TODAY()),1)</f>
        <v>60237</v>
      </c>
      <c r="Y46" s="100" t="n">
        <f aca="false">W46*12</f>
        <v>504</v>
      </c>
      <c r="AA46" s="153" t="n">
        <v>35</v>
      </c>
      <c r="AB46" s="154" t="n">
        <f aca="false">AA46*12</f>
        <v>420</v>
      </c>
      <c r="AC46" s="155" t="n">
        <f aca="false">INDEX($U$5:$U$997,AB46,0)</f>
        <v>57680</v>
      </c>
      <c r="AD46" s="156" t="n">
        <f aca="false">INDEX($S$5:$S$997,MATCH(AC46,$U$5:$U$997,0),0)</f>
        <v>3493299.03679177</v>
      </c>
      <c r="AE46" s="157" t="n">
        <f aca="false">INDEX($G$5:$G$997,AB46,0)</f>
        <v>1.24507457686327</v>
      </c>
      <c r="AF46" s="158" t="n">
        <f aca="false">INDEX($J$5:$J$997,AB46,0)</f>
        <v>-0.245074576863272</v>
      </c>
      <c r="AJ46" s="160" t="n">
        <v>0.13</v>
      </c>
      <c r="AK46" s="167" t="n">
        <f aca="false">AJ46-AJ45</f>
        <v>0.005</v>
      </c>
    </row>
    <row r="47" customFormat="false" ht="12.75" hidden="false" customHeight="false" outlineLevel="0" collapsed="false">
      <c r="B47" s="122" t="n">
        <f aca="false">DATE(YEAR(B46),MONTH(B46)+1,1)</f>
        <v>46174</v>
      </c>
      <c r="C47" s="123" t="n">
        <f aca="false">C46+1</f>
        <v>43</v>
      </c>
      <c r="D47" s="123"/>
      <c r="E47" s="116" t="n">
        <f aca="false">IF($AE$33,IF($AE$34,$E46*(1+Inflação)*(1+Crescimento_Salário),$E46*(1+Inflação)),IF($AE$34,$E46*(1+Crescimento_Salário),$E46))</f>
        <v>1453.47424502468</v>
      </c>
      <c r="F47" s="124" t="n">
        <f aca="false">F46+E47</f>
        <v>62370.5128830357</v>
      </c>
      <c r="G47" s="125" t="n">
        <f aca="false">IF(F47&lt;=0,0,F47/S47)</f>
        <v>1.05634198700014</v>
      </c>
      <c r="H47" s="116" t="n">
        <f aca="false">Q46*Taxa</f>
        <v>455.937341661288</v>
      </c>
      <c r="I47" s="116" t="n">
        <f aca="false">I46+H47</f>
        <v>10402.3130592049</v>
      </c>
      <c r="J47" s="125" t="n">
        <f aca="false">1-G47</f>
        <v>-0.0563419870001414</v>
      </c>
      <c r="K47" s="116" t="n">
        <f aca="false">R47-F47</f>
        <v>-3326.64863206623</v>
      </c>
      <c r="L47" s="116" t="n">
        <f aca="false">L46+K47</f>
        <v>-55848.1659352873</v>
      </c>
      <c r="M47" s="125" t="n">
        <f aca="false">K47/R47</f>
        <v>-0.0563419870001413</v>
      </c>
      <c r="N47" s="116" t="n">
        <f aca="false">Q47*Inflação</f>
        <v>635.641075997513</v>
      </c>
      <c r="O47" s="116" t="n">
        <f aca="false">Q47-R47</f>
        <v>13728.9616912712</v>
      </c>
      <c r="P47" s="125" t="n">
        <f aca="false">O47/Q47</f>
        <v>0.188655057894382</v>
      </c>
      <c r="Q47" s="126" t="n">
        <f aca="false">Q46+E47+H47</f>
        <v>72772.8259422406</v>
      </c>
      <c r="R47" s="126" t="n">
        <f aca="false">(R46+E47)*(1+((1+Taxa)/(1+Inflação)-1))</f>
        <v>59043.8642509694</v>
      </c>
      <c r="S47" s="116" t="n">
        <f aca="false">IF('BANCO DE DADOS'!$AD$32="Sim",R47,Q47)</f>
        <v>59043.8642509694</v>
      </c>
      <c r="T47" s="123" t="n">
        <f aca="false">C47</f>
        <v>43</v>
      </c>
      <c r="U47" s="122" t="n">
        <f aca="false">DATE(YEAR(U46),MONTH(U46)+1,1)</f>
        <v>46204</v>
      </c>
      <c r="V47" s="127" t="n">
        <f aca="false">INDEX($S$5:$S$997,Y47,0)</f>
        <v>8097261.93170448</v>
      </c>
      <c r="W47" s="128" t="n">
        <v>43</v>
      </c>
      <c r="X47" s="129" t="n">
        <f aca="true">DATE(YEAR(TODAY())+W47,MONTH(TODAY()),1)</f>
        <v>60602</v>
      </c>
      <c r="Y47" s="100" t="n">
        <f aca="false">W47*12</f>
        <v>516</v>
      </c>
      <c r="AA47" s="153" t="n">
        <v>40</v>
      </c>
      <c r="AB47" s="154" t="n">
        <f aca="false">AA47*12</f>
        <v>480</v>
      </c>
      <c r="AC47" s="155" t="n">
        <f aca="false">INDEX($U$5:$U$997,AB47,0)</f>
        <v>59506</v>
      </c>
      <c r="AD47" s="156" t="n">
        <f aca="false">INDEX($S$5:$S$997,MATCH(AC47,$U$5:$U$997,0),0)</f>
        <v>5911769.19324944</v>
      </c>
      <c r="AE47" s="157" t="n">
        <f aca="false">INDEX($G$5:$G$997,AB47,0)</f>
        <v>1.25195802743444</v>
      </c>
      <c r="AF47" s="158" t="n">
        <f aca="false">INDEX($J$5:$J$997,AB47,0)</f>
        <v>-0.251958027434436</v>
      </c>
      <c r="AJ47" s="160" t="n">
        <v>0.135</v>
      </c>
      <c r="AK47" s="167" t="n">
        <f aca="false">AJ47-AJ46</f>
        <v>0.005</v>
      </c>
    </row>
    <row r="48" customFormat="false" ht="12.75" hidden="false" customHeight="false" outlineLevel="0" collapsed="false">
      <c r="B48" s="122" t="n">
        <f aca="false">DATE(YEAR(B47),MONTH(B47)+1,1)</f>
        <v>46204</v>
      </c>
      <c r="C48" s="123" t="n">
        <f aca="false">C47+1</f>
        <v>44</v>
      </c>
      <c r="D48" s="123"/>
      <c r="E48" s="116" t="n">
        <f aca="false">IF($AE$33,IF($AE$34,$E47*(1+Inflação)*(1+Crescimento_Salário),$E47*(1+Inflação)),IF($AE$34,$E47*(1+Crescimento_Salário),$E47))</f>
        <v>1466.16975218796</v>
      </c>
      <c r="F48" s="124" t="n">
        <f aca="false">F47+E48</f>
        <v>63836.6826352236</v>
      </c>
      <c r="G48" s="125" t="n">
        <f aca="false">IF(F48&lt;=0,0,F48/S48)</f>
        <v>1.05738833536721</v>
      </c>
      <c r="H48" s="116" t="n">
        <f aca="false">Q47*Taxa</f>
        <v>468.222553302415</v>
      </c>
      <c r="I48" s="116" t="n">
        <f aca="false">I47+H48</f>
        <v>10870.5356125073</v>
      </c>
      <c r="J48" s="125" t="n">
        <f aca="false">1-G48</f>
        <v>-0.0573883353672089</v>
      </c>
      <c r="K48" s="116" t="n">
        <f aca="false">R48-F48</f>
        <v>-3464.6504309394</v>
      </c>
      <c r="L48" s="116" t="n">
        <f aca="false">L47+K48</f>
        <v>-59312.8163662267</v>
      </c>
      <c r="M48" s="125" t="n">
        <f aca="false">K48/R48</f>
        <v>-0.0573883353672089</v>
      </c>
      <c r="N48" s="116" t="n">
        <f aca="false">Q48*Inflação</f>
        <v>652.537207081375</v>
      </c>
      <c r="O48" s="116" t="n">
        <f aca="false">Q48-R48</f>
        <v>14335.1860434467</v>
      </c>
      <c r="P48" s="125" t="n">
        <f aca="false">O48/Q48</f>
        <v>0.191884885820683</v>
      </c>
      <c r="Q48" s="126" t="n">
        <f aca="false">Q47+E48+H48</f>
        <v>74707.218247731</v>
      </c>
      <c r="R48" s="126" t="n">
        <f aca="false">(R47+E48)*(1+((1+Taxa)/(1+Inflação)-1))</f>
        <v>60372.0322042842</v>
      </c>
      <c r="S48" s="116" t="n">
        <f aca="false">IF('BANCO DE DADOS'!$AD$32="Sim",R48,Q48)</f>
        <v>60372.0322042842</v>
      </c>
      <c r="T48" s="123" t="n">
        <f aca="false">C48</f>
        <v>44</v>
      </c>
      <c r="U48" s="122" t="n">
        <f aca="false">DATE(YEAR(U47),MONTH(U47)+1,1)</f>
        <v>46235</v>
      </c>
      <c r="V48" s="127" t="n">
        <f aca="false">INDEX($S$5:$S$997,Y48,0)</f>
        <v>8991392.98687767</v>
      </c>
      <c r="W48" s="128" t="n">
        <v>44</v>
      </c>
      <c r="X48" s="129" t="n">
        <f aca="true">DATE(YEAR(TODAY())+W48,MONTH(TODAY()),1)</f>
        <v>60967</v>
      </c>
      <c r="Y48" s="100" t="n">
        <f aca="false">W48*12</f>
        <v>528</v>
      </c>
      <c r="AA48" s="153" t="n">
        <v>45</v>
      </c>
      <c r="AB48" s="154" t="n">
        <f aca="false">AA48*12</f>
        <v>540</v>
      </c>
      <c r="AC48" s="155" t="n">
        <f aca="false">INDEX($U$5:$U$997,AB48,0)</f>
        <v>61332</v>
      </c>
      <c r="AD48" s="156" t="n">
        <f aca="false">INDEX($S$5:$S$997,MATCH(AC48,$U$5:$U$997,0),0)</f>
        <v>9983785.69480407</v>
      </c>
      <c r="AE48" s="157" t="n">
        <f aca="false">INDEX($G$5:$G$997,AB48,0)</f>
        <v>1.25642358109672</v>
      </c>
      <c r="AF48" s="158" t="n">
        <f aca="false">INDEX($J$5:$J$997,AB48,0)</f>
        <v>-0.256423581096718</v>
      </c>
      <c r="AJ48" s="160" t="n">
        <v>0.14</v>
      </c>
      <c r="AK48" s="167" t="n">
        <f aca="false">AJ48-AJ47</f>
        <v>0.005</v>
      </c>
    </row>
    <row r="49" customFormat="false" ht="12.75" hidden="false" customHeight="false" outlineLevel="0" collapsed="false">
      <c r="B49" s="122" t="n">
        <f aca="false">DATE(YEAR(B48),MONTH(B48)+1,1)</f>
        <v>46235</v>
      </c>
      <c r="C49" s="123" t="n">
        <f aca="false">C48+1</f>
        <v>45</v>
      </c>
      <c r="D49" s="123"/>
      <c r="E49" s="116" t="n">
        <f aca="false">IF($AE$33,IF($AE$34,$E48*(1+Inflação)*(1+Crescimento_Salário),$E48*(1+Inflação)),IF($AE$34,$E48*(1+Crescimento_Salário),$E48))</f>
        <v>1478.9761494497</v>
      </c>
      <c r="F49" s="124" t="n">
        <f aca="false">F48+E49</f>
        <v>65315.6587846733</v>
      </c>
      <c r="G49" s="125" t="n">
        <f aca="false">IF(F49&lt;=0,0,F49/S49)</f>
        <v>1.05842997142134</v>
      </c>
      <c r="H49" s="116" t="n">
        <f aca="false">Q48*Taxa</f>
        <v>480.668491640499</v>
      </c>
      <c r="I49" s="116" t="n">
        <f aca="false">I48+H49</f>
        <v>11351.2041041478</v>
      </c>
      <c r="J49" s="125" t="n">
        <f aca="false">1-G49</f>
        <v>-0.0584299714213419</v>
      </c>
      <c r="K49" s="116" t="n">
        <f aca="false">R49-F49</f>
        <v>-3605.71051387522</v>
      </c>
      <c r="L49" s="116" t="n">
        <f aca="false">L48+K49</f>
        <v>-62918.5268801019</v>
      </c>
      <c r="M49" s="125" t="n">
        <f aca="false">K49/R49</f>
        <v>-0.0584299714213419</v>
      </c>
      <c r="N49" s="116" t="n">
        <f aca="false">Q49*Inflação</f>
        <v>669.653907059798</v>
      </c>
      <c r="O49" s="116" t="n">
        <f aca="false">Q49-R49</f>
        <v>14956.9146180231</v>
      </c>
      <c r="P49" s="125" t="n">
        <f aca="false">O49/Q49</f>
        <v>0.195089691353524</v>
      </c>
      <c r="Q49" s="126" t="n">
        <f aca="false">Q48+E49+H49</f>
        <v>76666.8628888212</v>
      </c>
      <c r="R49" s="126" t="n">
        <f aca="false">(R48+E49)*(1+((1+Taxa)/(1+Inflação)-1))</f>
        <v>61709.9482707981</v>
      </c>
      <c r="S49" s="116" t="n">
        <f aca="false">IF('BANCO DE DADOS'!$AD$32="Sim",R49,Q49)</f>
        <v>61709.9482707981</v>
      </c>
      <c r="T49" s="123" t="n">
        <f aca="false">C49</f>
        <v>45</v>
      </c>
      <c r="U49" s="122" t="n">
        <f aca="false">DATE(YEAR(U48),MONTH(U48)+1,1)</f>
        <v>46266</v>
      </c>
      <c r="V49" s="127" t="n">
        <f aca="false">INDEX($S$5:$S$997,Y49,0)</f>
        <v>9983785.69480407</v>
      </c>
      <c r="W49" s="128" t="n">
        <v>45</v>
      </c>
      <c r="X49" s="129" t="n">
        <f aca="true">DATE(YEAR(TODAY())+W49,MONTH(TODAY()),1)</f>
        <v>61332</v>
      </c>
      <c r="Y49" s="100" t="n">
        <f aca="false">W49*12</f>
        <v>540</v>
      </c>
      <c r="AA49" s="215" t="n">
        <v>50</v>
      </c>
      <c r="AB49" s="109" t="n">
        <f aca="false">AA49*12</f>
        <v>600</v>
      </c>
      <c r="AC49" s="173" t="n">
        <f aca="false">INDEX($U$5:$U$997,AB49,0)</f>
        <v>63159</v>
      </c>
      <c r="AD49" s="216" t="n">
        <f aca="false">INDEX($S$5:$S$997,MATCH(AC49,$U$5:$U$997,0),0)</f>
        <v>16842539.5660194</v>
      </c>
      <c r="AE49" s="217" t="n">
        <f aca="false">INDEX($G$5:$G$997,AB49,0)</f>
        <v>1.25927594223515</v>
      </c>
      <c r="AF49" s="218" t="n">
        <f aca="false">INDEX($J$5:$J$997,AB49,0)</f>
        <v>-0.25927594223515</v>
      </c>
      <c r="AJ49" s="160" t="n">
        <v>0.145</v>
      </c>
      <c r="AK49" s="167" t="n">
        <f aca="false">AJ49-AJ48</f>
        <v>0.00499999999999998</v>
      </c>
    </row>
    <row r="50" customFormat="false" ht="12.75" hidden="false" customHeight="false" outlineLevel="0" collapsed="false">
      <c r="B50" s="122" t="n">
        <f aca="false">DATE(YEAR(B49),MONTH(B49)+1,1)</f>
        <v>46266</v>
      </c>
      <c r="C50" s="123" t="n">
        <f aca="false">C49+1</f>
        <v>46</v>
      </c>
      <c r="D50" s="123"/>
      <c r="E50" s="116" t="n">
        <f aca="false">IF($AE$33,IF($AE$34,$E49*(1+Inflação)*(1+Crescimento_Salário),$E49*(1+Inflação)),IF($AE$34,$E49*(1+Crescimento_Salário),$E49))</f>
        <v>1491.89440538986</v>
      </c>
      <c r="F50" s="124" t="n">
        <f aca="false">F49+E50</f>
        <v>66807.5531900632</v>
      </c>
      <c r="G50" s="125" t="n">
        <f aca="false">IF(F50&lt;=0,0,F50/S50)</f>
        <v>1.05946698435871</v>
      </c>
      <c r="H50" s="116" t="n">
        <f aca="false">Q49*Taxa</f>
        <v>493.27690426618</v>
      </c>
      <c r="I50" s="116" t="n">
        <f aca="false">I49+H50</f>
        <v>11844.481008414</v>
      </c>
      <c r="J50" s="125" t="n">
        <f aca="false">1-G50</f>
        <v>-0.0594669843587103</v>
      </c>
      <c r="K50" s="116" t="n">
        <f aca="false">R50-F50</f>
        <v>-3749.85136795172</v>
      </c>
      <c r="L50" s="116" t="n">
        <f aca="false">L49+K50</f>
        <v>-66668.3782480536</v>
      </c>
      <c r="M50" s="125" t="n">
        <f aca="false">K50/R50</f>
        <v>-0.0594669843587103</v>
      </c>
      <c r="N50" s="116" t="n">
        <f aca="false">Q50*Inflação</f>
        <v>686.993572119812</v>
      </c>
      <c r="O50" s="116" t="n">
        <f aca="false">Q50-R50</f>
        <v>15594.3323763657</v>
      </c>
      <c r="P50" s="125" t="n">
        <f aca="false">O50/Q50</f>
        <v>0.198269918067391</v>
      </c>
      <c r="Q50" s="126" t="n">
        <f aca="false">Q49+E50+H50</f>
        <v>78652.0341984772</v>
      </c>
      <c r="R50" s="126" t="n">
        <f aca="false">(R49+E50)*(1+((1+Taxa)/(1+Inflação)-1))</f>
        <v>63057.7018221115</v>
      </c>
      <c r="S50" s="116" t="n">
        <f aca="false">IF('BANCO DE DADOS'!$AD$32="Sim",R50,Q50)</f>
        <v>63057.7018221115</v>
      </c>
      <c r="T50" s="123" t="n">
        <f aca="false">C50</f>
        <v>46</v>
      </c>
      <c r="U50" s="122" t="n">
        <f aca="false">DATE(YEAR(U49),MONTH(U49)+1,1)</f>
        <v>46296</v>
      </c>
      <c r="V50" s="127" t="n">
        <f aca="false">INDEX($S$5:$S$997,Y50,0)</f>
        <v>11085251.3444032</v>
      </c>
      <c r="W50" s="128" t="n">
        <v>46</v>
      </c>
      <c r="X50" s="129" t="n">
        <f aca="true">DATE(YEAR(TODAY())+W50,MONTH(TODAY()),1)</f>
        <v>61698</v>
      </c>
      <c r="Y50" s="100" t="n">
        <f aca="false">W50*12</f>
        <v>552</v>
      </c>
      <c r="AJ50" s="160" t="n">
        <v>0.15</v>
      </c>
      <c r="AK50" s="167" t="n">
        <f aca="false">AJ50-AJ49</f>
        <v>0.005</v>
      </c>
    </row>
    <row r="51" customFormat="false" ht="12.75" hidden="false" customHeight="false" outlineLevel="0" collapsed="false">
      <c r="B51" s="122" t="n">
        <f aca="false">DATE(YEAR(B50),MONTH(B50)+1,1)</f>
        <v>46296</v>
      </c>
      <c r="C51" s="123" t="n">
        <f aca="false">C50+1</f>
        <v>47</v>
      </c>
      <c r="D51" s="123"/>
      <c r="E51" s="116" t="n">
        <f aca="false">IF($AE$33,IF($AE$34,$E50*(1+Inflação)*(1+Crescimento_Salário),$E50*(1+Inflação)),IF($AE$34,$E50*(1+Crescimento_Salário),$E50))</f>
        <v>1504.92549704857</v>
      </c>
      <c r="F51" s="124" t="n">
        <f aca="false">F50+E51</f>
        <v>68312.4786871118</v>
      </c>
      <c r="G51" s="125" t="n">
        <f aca="false">IF(F51&lt;=0,0,F51/S51)</f>
        <v>1.06049945688052</v>
      </c>
      <c r="H51" s="116" t="n">
        <f aca="false">Q50*Taxa</f>
        <v>506.049556246022</v>
      </c>
      <c r="I51" s="116" t="n">
        <f aca="false">I50+H51</f>
        <v>12350.53056466</v>
      </c>
      <c r="J51" s="125" t="n">
        <f aca="false">1-G51</f>
        <v>-0.0604994568805222</v>
      </c>
      <c r="K51" s="116" t="n">
        <f aca="false">R51-F51</f>
        <v>-3897.09568629993</v>
      </c>
      <c r="L51" s="116" t="n">
        <f aca="false">L50+K51</f>
        <v>-70565.4739343536</v>
      </c>
      <c r="M51" s="125" t="n">
        <f aca="false">K51/R51</f>
        <v>-0.0604994568805221</v>
      </c>
      <c r="N51" s="116" t="n">
        <f aca="false">Q51*Inflação</f>
        <v>704.558622399636</v>
      </c>
      <c r="O51" s="116" t="n">
        <f aca="false">Q51-R51</f>
        <v>16247.62625096</v>
      </c>
      <c r="P51" s="125" t="n">
        <f aca="false">O51/Q51</f>
        <v>0.201425986975598</v>
      </c>
      <c r="Q51" s="126" t="n">
        <f aca="false">Q50+E51+H51</f>
        <v>80663.0092517718</v>
      </c>
      <c r="R51" s="126" t="n">
        <f aca="false">(R50+E51)*(1+((1+Taxa)/(1+Inflação)-1))</f>
        <v>64415.3830008118</v>
      </c>
      <c r="S51" s="116" t="n">
        <f aca="false">IF('BANCO DE DADOS'!$AD$32="Sim",R51,Q51)</f>
        <v>64415.3830008118</v>
      </c>
      <c r="T51" s="123" t="n">
        <f aca="false">C51</f>
        <v>47</v>
      </c>
      <c r="U51" s="122" t="n">
        <f aca="false">DATE(YEAR(U50),MONTH(U50)+1,1)</f>
        <v>46327</v>
      </c>
      <c r="V51" s="127" t="n">
        <f aca="false">INDEX($S$5:$S$997,Y51,0)</f>
        <v>12307790.3986158</v>
      </c>
      <c r="W51" s="128" t="n">
        <v>47</v>
      </c>
      <c r="X51" s="129" t="n">
        <f aca="true">DATE(YEAR(TODAY())+W51,MONTH(TODAY()),1)</f>
        <v>62063</v>
      </c>
      <c r="Y51" s="100" t="n">
        <f aca="false">W51*12</f>
        <v>564</v>
      </c>
      <c r="AJ51" s="160" t="n">
        <v>0.155</v>
      </c>
      <c r="AK51" s="167" t="n">
        <f aca="false">AJ51-AJ50</f>
        <v>0.005</v>
      </c>
    </row>
    <row r="52" customFormat="false" ht="12.75" hidden="false" customHeight="false" outlineLevel="0" collapsed="false">
      <c r="B52" s="122" t="n">
        <f aca="false">DATE(YEAR(B51),MONTH(B51)+1,1)</f>
        <v>46327</v>
      </c>
      <c r="C52" s="123" t="n">
        <f aca="false">C51+1</f>
        <v>48</v>
      </c>
      <c r="D52" s="123" t="n">
        <v>4</v>
      </c>
      <c r="E52" s="116" t="n">
        <f aca="false">IF($AE$33,IF($AE$34,$E51*(1+Inflação)*(1+Crescimento_Salário),$E51*(1+Inflação)),IF($AE$34,$E51*(1+Crescimento_Salário),$E51))</f>
        <v>1518.07041</v>
      </c>
      <c r="F52" s="124" t="n">
        <f aca="false">F51+E52</f>
        <v>69830.5490971118</v>
      </c>
      <c r="G52" s="125" t="n">
        <f aca="false">IF(F52&lt;=0,0,F52/S52)</f>
        <v>1.06152746575688</v>
      </c>
      <c r="H52" s="116" t="n">
        <f aca="false">Q51*Taxa</f>
        <v>518.988230289385</v>
      </c>
      <c r="I52" s="116" t="n">
        <f aca="false">I51+H52</f>
        <v>12869.5187949494</v>
      </c>
      <c r="J52" s="125" t="n">
        <f aca="false">1-G52</f>
        <v>-0.061527465756881</v>
      </c>
      <c r="K52" s="116" t="n">
        <f aca="false">R52-F52</f>
        <v>-4047.46636988172</v>
      </c>
      <c r="L52" s="116" t="n">
        <f aca="false">L51+K52</f>
        <v>-74612.9403042353</v>
      </c>
      <c r="M52" s="125" t="n">
        <f aca="false">K52/R52</f>
        <v>-0.061527465756881</v>
      </c>
      <c r="N52" s="116" t="n">
        <f aca="false">Q52*Inflação</f>
        <v>722.351502217321</v>
      </c>
      <c r="O52" s="116" t="n">
        <f aca="false">Q52-R52</f>
        <v>16916.9851648311</v>
      </c>
      <c r="P52" s="125" t="n">
        <f aca="false">O52/Q52</f>
        <v>0.204558298391132</v>
      </c>
      <c r="Q52" s="126" t="n">
        <f aca="false">Q51+E52+H52</f>
        <v>82700.0678920612</v>
      </c>
      <c r="R52" s="126" t="n">
        <f aca="false">(R51+E52)*(1+((1+Taxa)/(1+Inflação)-1))</f>
        <v>65783.0827272301</v>
      </c>
      <c r="S52" s="116" t="n">
        <f aca="false">IF('BANCO DE DADOS'!$AD$32="Sim",R52,Q52)</f>
        <v>65783.0827272301</v>
      </c>
      <c r="T52" s="123" t="n">
        <f aca="false">C52</f>
        <v>48</v>
      </c>
      <c r="U52" s="122" t="n">
        <f aca="false">DATE(YEAR(U51),MONTH(U51)+1,1)</f>
        <v>46357</v>
      </c>
      <c r="V52" s="127" t="n">
        <f aca="false">INDEX($S$5:$S$997,Y52,0)</f>
        <v>13664723.3053774</v>
      </c>
      <c r="W52" s="128" t="n">
        <v>48</v>
      </c>
      <c r="X52" s="129" t="n">
        <f aca="true">DATE(YEAR(TODAY())+W52,MONTH(TODAY()),1)</f>
        <v>62428</v>
      </c>
      <c r="Y52" s="100" t="n">
        <f aca="false">W52*12</f>
        <v>576</v>
      </c>
      <c r="AJ52" s="160" t="n">
        <v>0.16</v>
      </c>
      <c r="AK52" s="167" t="n">
        <f aca="false">AJ52-AJ51</f>
        <v>0.005</v>
      </c>
    </row>
    <row r="53" customFormat="false" ht="12.75" hidden="false" customHeight="false" outlineLevel="0" collapsed="false">
      <c r="B53" s="122" t="n">
        <f aca="false">DATE(YEAR(B52),MONTH(B52)+1,1)</f>
        <v>46357</v>
      </c>
      <c r="C53" s="123" t="n">
        <f aca="false">C52+1</f>
        <v>49</v>
      </c>
      <c r="D53" s="123"/>
      <c r="E53" s="116" t="n">
        <f aca="false">IF($AE$33,IF($AE$34,$E52*(1+Inflação)*(1+Crescimento_Salário),$E52*(1+Inflação)),IF($AE$34,$E52*(1+Crescimento_Salário),$E52))</f>
        <v>1531.3301384269</v>
      </c>
      <c r="F53" s="124" t="n">
        <f aca="false">F52+E53</f>
        <v>71361.8792355387</v>
      </c>
      <c r="G53" s="125" t="n">
        <f aca="false">IF(F53&lt;=0,0,F53/S53)</f>
        <v>1.06255108233384</v>
      </c>
      <c r="H53" s="116" t="n">
        <f aca="false">Q52*Taxa</f>
        <v>532.09472691685</v>
      </c>
      <c r="I53" s="116" t="n">
        <f aca="false">I52+H53</f>
        <v>13401.6135218663</v>
      </c>
      <c r="J53" s="125" t="n">
        <f aca="false">1-G53</f>
        <v>-0.0625510823338398</v>
      </c>
      <c r="K53" s="116" t="n">
        <f aca="false">R53-F53</f>
        <v>-4200.98652928317</v>
      </c>
      <c r="L53" s="116" t="n">
        <f aca="false">L52+K53</f>
        <v>-78813.9268335184</v>
      </c>
      <c r="M53" s="125" t="n">
        <f aca="false">K53/R53</f>
        <v>-0.0625510823338398</v>
      </c>
      <c r="N53" s="116" t="n">
        <f aca="false">Q53*Inflação</f>
        <v>740.374680301516</v>
      </c>
      <c r="O53" s="116" t="n">
        <f aca="false">Q53-R53</f>
        <v>17602.6000511494</v>
      </c>
      <c r="P53" s="125" t="n">
        <f aca="false">O53/Q53</f>
        <v>0.207667233599357</v>
      </c>
      <c r="Q53" s="126" t="n">
        <f aca="false">Q52+E53+H53</f>
        <v>84763.4927574049</v>
      </c>
      <c r="R53" s="126" t="n">
        <f aca="false">(R52+E53)*(1+((1+Taxa)/(1+Inflação)-1))</f>
        <v>67160.8927062555</v>
      </c>
      <c r="S53" s="116" t="n">
        <f aca="false">IF('BANCO DE DADOS'!$AD$32="Sim",R53,Q53)</f>
        <v>67160.8927062555</v>
      </c>
      <c r="T53" s="123" t="n">
        <f aca="false">C53</f>
        <v>49</v>
      </c>
      <c r="U53" s="122" t="n">
        <f aca="false">DATE(YEAR(U52),MONTH(U52)+1,1)</f>
        <v>46388</v>
      </c>
      <c r="V53" s="127" t="n">
        <f aca="false">INDEX($S$5:$S$997,Y53,0)</f>
        <v>15170835.6977501</v>
      </c>
      <c r="W53" s="128" t="n">
        <v>49</v>
      </c>
      <c r="X53" s="129" t="n">
        <f aca="true">DATE(YEAR(TODAY())+W53,MONTH(TODAY()),1)</f>
        <v>62793</v>
      </c>
      <c r="Y53" s="100" t="n">
        <f aca="false">W53*12</f>
        <v>588</v>
      </c>
      <c r="AJ53" s="160" t="n">
        <v>0.165</v>
      </c>
      <c r="AK53" s="167" t="n">
        <f aca="false">AJ53-AJ52</f>
        <v>0.005</v>
      </c>
    </row>
    <row r="54" customFormat="false" ht="12.75" hidden="false" customHeight="false" outlineLevel="0" collapsed="false">
      <c r="B54" s="122" t="n">
        <f aca="false">DATE(YEAR(B53),MONTH(B53)+1,1)</f>
        <v>46388</v>
      </c>
      <c r="C54" s="123" t="n">
        <f aca="false">C53+1</f>
        <v>50</v>
      </c>
      <c r="D54" s="123"/>
      <c r="E54" s="116" t="n">
        <f aca="false">IF($AE$33,IF($AE$34,$E53*(1+Inflação)*(1+Crescimento_Salário),$E53*(1+Inflação)),IF($AE$34,$E53*(1+Crescimento_Salário),$E53))</f>
        <v>1544.70568519583</v>
      </c>
      <c r="F54" s="124" t="n">
        <f aca="false">F53+E54</f>
        <v>72906.5849207345</v>
      </c>
      <c r="G54" s="125" t="n">
        <f aca="false">IF(F54&lt;=0,0,F54/S54)</f>
        <v>1.06357037299021</v>
      </c>
      <c r="H54" s="116" t="n">
        <f aca="false">Q53*Taxa</f>
        <v>545.370864630201</v>
      </c>
      <c r="I54" s="116" t="n">
        <f aca="false">I53+H54</f>
        <v>13946.9843864965</v>
      </c>
      <c r="J54" s="125" t="n">
        <f aca="false">1-G54</f>
        <v>-0.0635703729902135</v>
      </c>
      <c r="K54" s="116" t="n">
        <f aca="false">R54-F54</f>
        <v>-4357.67948652366</v>
      </c>
      <c r="L54" s="116" t="n">
        <f aca="false">L53+K54</f>
        <v>-83171.6063200421</v>
      </c>
      <c r="M54" s="125" t="n">
        <f aca="false">K54/R54</f>
        <v>-0.0635703729902135</v>
      </c>
      <c r="N54" s="116" t="n">
        <f aca="false">Q54*Inflação</f>
        <v>758.630650024377</v>
      </c>
      <c r="O54" s="116" t="n">
        <f aca="false">Q54-R54</f>
        <v>18304.6638730201</v>
      </c>
      <c r="P54" s="125" t="n">
        <f aca="false">O54/Q54</f>
        <v>0.210753156364481</v>
      </c>
      <c r="Q54" s="126" t="n">
        <f aca="false">Q53+E54+H54</f>
        <v>86853.569307231</v>
      </c>
      <c r="R54" s="126" t="n">
        <f aca="false">(R53+E54)*(1+((1+Taxa)/(1+Inflação)-1))</f>
        <v>68548.9054342108</v>
      </c>
      <c r="S54" s="116" t="n">
        <f aca="false">IF('BANCO DE DADOS'!$AD$32="Sim",R54,Q54)</f>
        <v>68548.9054342108</v>
      </c>
      <c r="T54" s="123" t="n">
        <f aca="false">C54</f>
        <v>50</v>
      </c>
      <c r="U54" s="122" t="n">
        <f aca="false">DATE(YEAR(U53),MONTH(U53)+1,1)</f>
        <v>46419</v>
      </c>
      <c r="V54" s="127" t="n">
        <f aca="false">INDEX($S$5:$S$997,Y54,0)</f>
        <v>16842539.5660194</v>
      </c>
      <c r="W54" s="128" t="n">
        <v>50</v>
      </c>
      <c r="X54" s="129" t="n">
        <f aca="true">DATE(YEAR(TODAY())+W54,MONTH(TODAY()),1)</f>
        <v>63159</v>
      </c>
      <c r="Y54" s="100" t="n">
        <f aca="false">W54*12</f>
        <v>600</v>
      </c>
      <c r="AJ54" s="160" t="n">
        <v>0.17</v>
      </c>
      <c r="AK54" s="167" t="n">
        <f aca="false">AJ54-AJ53</f>
        <v>0.005</v>
      </c>
    </row>
    <row r="55" customFormat="false" ht="12.75" hidden="false" customHeight="false" outlineLevel="0" collapsed="false">
      <c r="B55" s="122" t="n">
        <f aca="false">DATE(YEAR(B54),MONTH(B54)+1,1)</f>
        <v>46419</v>
      </c>
      <c r="C55" s="123" t="n">
        <f aca="false">C54+1</f>
        <v>51</v>
      </c>
      <c r="D55" s="123"/>
      <c r="E55" s="116" t="n">
        <f aca="false">IF($AE$33,IF($AE$34,$E54*(1+Inflação)*(1+Crescimento_Salário),$E54*(1+Inflação)),IF($AE$34,$E54*(1+Crescimento_Salário),$E54))</f>
        <v>1558.19806193294</v>
      </c>
      <c r="F55" s="124" t="n">
        <f aca="false">F54+E55</f>
        <v>74464.7829826674</v>
      </c>
      <c r="G55" s="125" t="n">
        <f aca="false">IF(F55&lt;=0,0,F55/S55)</f>
        <v>1.06458539954987</v>
      </c>
      <c r="H55" s="116" t="n">
        <f aca="false">Q54*Taxa</f>
        <v>558.818480083994</v>
      </c>
      <c r="I55" s="116" t="n">
        <f aca="false">I54+H55</f>
        <v>14505.8028665804</v>
      </c>
      <c r="J55" s="125" t="n">
        <f aca="false">1-G55</f>
        <v>-0.0645853995498671</v>
      </c>
      <c r="K55" s="116" t="n">
        <f aca="false">R55-F55</f>
        <v>-4517.56877688087</v>
      </c>
      <c r="L55" s="116" t="n">
        <f aca="false">L54+K55</f>
        <v>-87689.175096923</v>
      </c>
      <c r="M55" s="125" t="n">
        <f aca="false">K55/R55</f>
        <v>-0.0645853995498672</v>
      </c>
      <c r="N55" s="116" t="n">
        <f aca="false">Q55*Inflação</f>
        <v>777.121929636635</v>
      </c>
      <c r="O55" s="116" t="n">
        <f aca="false">Q55-R55</f>
        <v>19023.3716434613</v>
      </c>
      <c r="P55" s="125" t="n">
        <f aca="false">O55/Q55</f>
        <v>0.213816414288814</v>
      </c>
      <c r="Q55" s="126" t="n">
        <f aca="false">Q54+E55+H55</f>
        <v>88970.5858492479</v>
      </c>
      <c r="R55" s="126" t="n">
        <f aca="false">(R54+E55)*(1+((1+Taxa)/(1+Inflação)-1))</f>
        <v>69947.2142057866</v>
      </c>
      <c r="S55" s="116" t="n">
        <f aca="false">IF('BANCO DE DADOS'!$AD$32="Sim",R55,Q55)</f>
        <v>69947.2142057866</v>
      </c>
      <c r="T55" s="123" t="n">
        <f aca="false">C55</f>
        <v>51</v>
      </c>
      <c r="U55" s="122" t="n">
        <f aca="false">DATE(YEAR(U54),MONTH(U54)+1,1)</f>
        <v>46447</v>
      </c>
      <c r="V55" s="219"/>
      <c r="W55" s="219"/>
      <c r="X55" s="219"/>
      <c r="AJ55" s="160" t="n">
        <v>0.175</v>
      </c>
      <c r="AK55" s="167" t="n">
        <f aca="false">AJ55-AJ54</f>
        <v>0.00499999999999998</v>
      </c>
    </row>
    <row r="56" customFormat="false" ht="12.75" hidden="false" customHeight="false" outlineLevel="0" collapsed="false">
      <c r="B56" s="122" t="n">
        <f aca="false">DATE(YEAR(B55),MONTH(B55)+1,1)</f>
        <v>46447</v>
      </c>
      <c r="C56" s="123" t="n">
        <f aca="false">C55+1</f>
        <v>52</v>
      </c>
      <c r="D56" s="123"/>
      <c r="E56" s="116" t="n">
        <f aca="false">IF($AE$33,IF($AE$34,$E55*(1+Inflação)*(1+Crescimento_Salário),$E55*(1+Inflação)),IF($AE$34,$E55*(1+Crescimento_Salário),$E55))</f>
        <v>1571.80828910057</v>
      </c>
      <c r="F56" s="124" t="n">
        <f aca="false">F55+E56</f>
        <v>76036.591271768</v>
      </c>
      <c r="G56" s="125" t="n">
        <f aca="false">IF(F56&lt;=0,0,F56/S56)</f>
        <v>1.06559621965445</v>
      </c>
      <c r="H56" s="116" t="n">
        <f aca="false">Q55*Taxa</f>
        <v>572.439428258706</v>
      </c>
      <c r="I56" s="116" t="n">
        <f aca="false">I55+H56</f>
        <v>15078.2422948392</v>
      </c>
      <c r="J56" s="125" t="n">
        <f aca="false">1-G56</f>
        <v>-0.0655962196544544</v>
      </c>
      <c r="K56" s="116" t="n">
        <f aca="false">R56-F56</f>
        <v>-4680.67815073166</v>
      </c>
      <c r="L56" s="116" t="n">
        <f aca="false">L55+K56</f>
        <v>-92369.8532476546</v>
      </c>
      <c r="M56" s="125" t="n">
        <f aca="false">K56/R56</f>
        <v>-0.0655962196544544</v>
      </c>
      <c r="N56" s="116" t="n">
        <f aca="false">Q56*Inflação</f>
        <v>795.851062504847</v>
      </c>
      <c r="O56" s="116" t="n">
        <f aca="false">Q56-R56</f>
        <v>19758.9204455708</v>
      </c>
      <c r="P56" s="125" t="n">
        <f aca="false">O56/Q56</f>
        <v>0.216857340041417</v>
      </c>
      <c r="Q56" s="126" t="n">
        <f aca="false">Q55+E56+H56</f>
        <v>91114.8335666072</v>
      </c>
      <c r="R56" s="126" t="n">
        <f aca="false">(R55+E56)*(1+((1+Taxa)/(1+Inflação)-1))</f>
        <v>71355.9131210364</v>
      </c>
      <c r="S56" s="116" t="n">
        <f aca="false">IF('BANCO DE DADOS'!$AD$32="Sim",R56,Q56)</f>
        <v>71355.9131210364</v>
      </c>
      <c r="T56" s="123" t="n">
        <f aca="false">C56</f>
        <v>52</v>
      </c>
      <c r="U56" s="122" t="n">
        <f aca="false">DATE(YEAR(U55),MONTH(U55)+1,1)</f>
        <v>46478</v>
      </c>
      <c r="V56" s="219"/>
      <c r="W56" s="219"/>
      <c r="X56" s="219"/>
      <c r="AJ56" s="160" t="n">
        <v>0.18</v>
      </c>
      <c r="AK56" s="167" t="n">
        <f aca="false">AJ56-AJ55</f>
        <v>0.005</v>
      </c>
    </row>
    <row r="57" customFormat="false" ht="12.75" hidden="false" customHeight="false" outlineLevel="0" collapsed="false">
      <c r="B57" s="122" t="n">
        <f aca="false">DATE(YEAR(B56),MONTH(B56)+1,1)</f>
        <v>46478</v>
      </c>
      <c r="C57" s="123" t="n">
        <f aca="false">C56+1</f>
        <v>53</v>
      </c>
      <c r="D57" s="123"/>
      <c r="E57" s="116" t="n">
        <f aca="false">IF($AE$33,IF($AE$34,$E56*(1+Inflação)*(1+Crescimento_Salário),$E56*(1+Inflação)),IF($AE$34,$E56*(1+Crescimento_Salário),$E56))</f>
        <v>1585.53739607436</v>
      </c>
      <c r="F57" s="124" t="n">
        <f aca="false">F56+E57</f>
        <v>77622.1286678424</v>
      </c>
      <c r="G57" s="125" t="n">
        <f aca="false">IF(F57&lt;=0,0,F57/S57)</f>
        <v>1.06660288710097</v>
      </c>
      <c r="H57" s="116" t="n">
        <f aca="false">Q56*Taxa</f>
        <v>586.235582635502</v>
      </c>
      <c r="I57" s="116" t="n">
        <f aca="false">I56+H57</f>
        <v>15664.4778774747</v>
      </c>
      <c r="J57" s="125" t="n">
        <f aca="false">1-G57</f>
        <v>-0.0666028871009665</v>
      </c>
      <c r="K57" s="116" t="n">
        <f aca="false">R57-F57</f>
        <v>-4847.0315754092</v>
      </c>
      <c r="L57" s="116" t="n">
        <f aca="false">L56+K57</f>
        <v>-97216.8848230638</v>
      </c>
      <c r="M57" s="125" t="n">
        <f aca="false">K57/R57</f>
        <v>-0.0666028871009665</v>
      </c>
      <c r="N57" s="116" t="n">
        <f aca="false">Q57*Inflação</f>
        <v>814.820617350843</v>
      </c>
      <c r="O57" s="116" t="n">
        <f aca="false">Q57-R57</f>
        <v>20511.5094528839</v>
      </c>
      <c r="P57" s="125" t="n">
        <f aca="false">O57/Q57</f>
        <v>0.219876252470602</v>
      </c>
      <c r="Q57" s="126" t="n">
        <f aca="false">Q56+E57+H57</f>
        <v>93286.606545317</v>
      </c>
      <c r="R57" s="126" t="n">
        <f aca="false">(R56+E57)*(1+((1+Taxa)/(1+Inflação)-1))</f>
        <v>72775.0970924332</v>
      </c>
      <c r="S57" s="116" t="n">
        <f aca="false">IF('BANCO DE DADOS'!$AD$32="Sim",R57,Q57)</f>
        <v>72775.0970924332</v>
      </c>
      <c r="T57" s="123" t="n">
        <f aca="false">C57</f>
        <v>53</v>
      </c>
      <c r="U57" s="122" t="n">
        <f aca="false">DATE(YEAR(U56),MONTH(U56)+1,1)</f>
        <v>46508</v>
      </c>
      <c r="V57" s="219"/>
      <c r="W57" s="219"/>
      <c r="X57" s="219"/>
      <c r="AJ57" s="160" t="n">
        <v>0.185</v>
      </c>
      <c r="AK57" s="167" t="n">
        <f aca="false">AJ57-AJ56</f>
        <v>0.005</v>
      </c>
    </row>
    <row r="58" customFormat="false" ht="12.75" hidden="false" customHeight="false" outlineLevel="0" collapsed="false">
      <c r="B58" s="122" t="n">
        <f aca="false">DATE(YEAR(B57),MONTH(B57)+1,1)</f>
        <v>46508</v>
      </c>
      <c r="C58" s="123" t="n">
        <f aca="false">C57+1</f>
        <v>54</v>
      </c>
      <c r="D58" s="123"/>
      <c r="E58" s="116" t="n">
        <f aca="false">IF($AE$33,IF($AE$34,$E57*(1+Inflação)*(1+Crescimento_Salário),$E57*(1+Inflação)),IF($AE$34,$E57*(1+Crescimento_Salário),$E57))</f>
        <v>1599.38642122112</v>
      </c>
      <c r="F58" s="124" t="n">
        <f aca="false">F57+E58</f>
        <v>79221.5150890635</v>
      </c>
      <c r="G58" s="125" t="n">
        <f aca="false">IF(F58&lt;=0,0,F58/S58)</f>
        <v>1.0676054521479</v>
      </c>
      <c r="H58" s="116" t="n">
        <f aca="false">Q57*Taxa</f>
        <v>600.208835372613</v>
      </c>
      <c r="I58" s="116" t="n">
        <f aca="false">I57+H58</f>
        <v>16264.6867128473</v>
      </c>
      <c r="J58" s="125" t="n">
        <f aca="false">1-G58</f>
        <v>-0.0676054521479033</v>
      </c>
      <c r="K58" s="116" t="n">
        <f aca="false">R58-F58</f>
        <v>-5016.65323707629</v>
      </c>
      <c r="L58" s="116" t="n">
        <f aca="false">L57+K58</f>
        <v>-102233.53806014</v>
      </c>
      <c r="M58" s="125" t="n">
        <f aca="false">K58/R58</f>
        <v>-0.0676054521479032</v>
      </c>
      <c r="N58" s="116" t="n">
        <f aca="false">Q58*Inflação</f>
        <v>834.033188493401</v>
      </c>
      <c r="O58" s="116" t="n">
        <f aca="false">Q58-R58</f>
        <v>21281.3399499236</v>
      </c>
      <c r="P58" s="125" t="n">
        <f aca="false">O58/Q58</f>
        <v>0.22287345761299</v>
      </c>
      <c r="Q58" s="126" t="n">
        <f aca="false">Q57+E58+H58</f>
        <v>95486.2018019108</v>
      </c>
      <c r="R58" s="126" t="n">
        <f aca="false">(R57+E58)*(1+((1+Taxa)/(1+Inflação)-1))</f>
        <v>74204.8618519872</v>
      </c>
      <c r="S58" s="116" t="n">
        <f aca="false">IF('BANCO DE DADOS'!$AD$32="Sim",R58,Q58)</f>
        <v>74204.8618519872</v>
      </c>
      <c r="T58" s="123" t="n">
        <f aca="false">C58</f>
        <v>54</v>
      </c>
      <c r="U58" s="122" t="n">
        <f aca="false">DATE(YEAR(U57),MONTH(U57)+1,1)</f>
        <v>46539</v>
      </c>
      <c r="V58" s="219"/>
      <c r="W58" s="219"/>
      <c r="X58" s="219"/>
      <c r="AJ58" s="160" t="n">
        <v>0.19</v>
      </c>
      <c r="AK58" s="167" t="n">
        <f aca="false">AJ58-AJ57</f>
        <v>0.005</v>
      </c>
    </row>
    <row r="59" customFormat="false" ht="12.75" hidden="false" customHeight="false" outlineLevel="0" collapsed="false">
      <c r="B59" s="122" t="n">
        <f aca="false">DATE(YEAR(B58),MONTH(B58)+1,1)</f>
        <v>46539</v>
      </c>
      <c r="C59" s="123" t="n">
        <f aca="false">C58+1</f>
        <v>55</v>
      </c>
      <c r="D59" s="123"/>
      <c r="E59" s="116" t="n">
        <f aca="false">IF($AE$33,IF($AE$34,$E58*(1+Inflação)*(1+Crescimento_Salário),$E58*(1+Inflação)),IF($AE$34,$E58*(1+Crescimento_Salário),$E58))</f>
        <v>1613.35641197739</v>
      </c>
      <c r="F59" s="124" t="n">
        <f aca="false">F58+E59</f>
        <v>80834.8715010409</v>
      </c>
      <c r="G59" s="125" t="n">
        <f aca="false">IF(F59&lt;=0,0,F59/S59)</f>
        <v>1.06860396179341</v>
      </c>
      <c r="H59" s="116" t="n">
        <f aca="false">Q58*Taxa</f>
        <v>614.361097483358</v>
      </c>
      <c r="I59" s="116" t="n">
        <f aca="false">I58+H59</f>
        <v>16879.0478103306</v>
      </c>
      <c r="J59" s="125" t="n">
        <f aca="false">1-G59</f>
        <v>-0.0686039617934149</v>
      </c>
      <c r="K59" s="116" t="n">
        <f aca="false">R59-F59</f>
        <v>-5189.5675426151</v>
      </c>
      <c r="L59" s="116" t="n">
        <f aca="false">L58+K59</f>
        <v>-107423.105602755</v>
      </c>
      <c r="M59" s="125" t="n">
        <f aca="false">K59/R59</f>
        <v>-0.0686039617934149</v>
      </c>
      <c r="N59" s="116" t="n">
        <f aca="false">Q59*Inflação</f>
        <v>853.491396092155</v>
      </c>
      <c r="O59" s="116" t="n">
        <f aca="false">Q59-R59</f>
        <v>22068.6153529457</v>
      </c>
      <c r="P59" s="125" t="n">
        <f aca="false">O59/Q59</f>
        <v>0.225849249610209</v>
      </c>
      <c r="Q59" s="126" t="n">
        <f aca="false">Q58+E59+H59</f>
        <v>97713.9193113715</v>
      </c>
      <c r="R59" s="126" t="n">
        <f aca="false">(R58+E59)*(1+((1+Taxa)/(1+Inflação)-1))</f>
        <v>75645.3039584258</v>
      </c>
      <c r="S59" s="116" t="n">
        <f aca="false">IF('BANCO DE DADOS'!$AD$32="Sim",R59,Q59)</f>
        <v>75645.3039584258</v>
      </c>
      <c r="T59" s="123" t="n">
        <f aca="false">C59</f>
        <v>55</v>
      </c>
      <c r="U59" s="122" t="n">
        <f aca="false">DATE(YEAR(U58),MONTH(U58)+1,1)</f>
        <v>46569</v>
      </c>
      <c r="V59" s="219"/>
      <c r="W59" s="219"/>
      <c r="X59" s="219"/>
      <c r="AJ59" s="160" t="n">
        <v>0.195</v>
      </c>
      <c r="AK59" s="167" t="n">
        <f aca="false">AJ59-AJ58</f>
        <v>0.005</v>
      </c>
    </row>
    <row r="60" customFormat="false" ht="12.75" hidden="false" customHeight="false" outlineLevel="0" collapsed="false">
      <c r="B60" s="122" t="n">
        <f aca="false">DATE(YEAR(B59),MONTH(B59)+1,1)</f>
        <v>46569</v>
      </c>
      <c r="C60" s="123" t="n">
        <f aca="false">C59+1</f>
        <v>56</v>
      </c>
      <c r="D60" s="123"/>
      <c r="E60" s="116" t="n">
        <f aca="false">IF($AE$33,IF($AE$34,$E59*(1+Inflação)*(1+Crescimento_Salário),$E59*(1+Inflação)),IF($AE$34,$E59*(1+Crescimento_Salário),$E59))</f>
        <v>1627.44842492864</v>
      </c>
      <c r="F60" s="124" t="n">
        <f aca="false">F59+E60</f>
        <v>82462.3199259695</v>
      </c>
      <c r="G60" s="125" t="n">
        <f aca="false">IF(F60&lt;=0,0,F60/S60)</f>
        <v>1.06959846002836</v>
      </c>
      <c r="H60" s="116" t="n">
        <f aca="false">Q59*Taxa</f>
        <v>628.69429901581</v>
      </c>
      <c r="I60" s="116" t="n">
        <f aca="false">I59+H60</f>
        <v>17507.7421093464</v>
      </c>
      <c r="J60" s="125" t="n">
        <f aca="false">1-G60</f>
        <v>-0.0695984600283646</v>
      </c>
      <c r="K60" s="116" t="n">
        <f aca="false">R60-F60</f>
        <v>-5365.79912153352</v>
      </c>
      <c r="L60" s="116" t="n">
        <f aca="false">L59+K60</f>
        <v>-112788.904724289</v>
      </c>
      <c r="M60" s="125" t="n">
        <f aca="false">K60/R60</f>
        <v>-0.0695984600283646</v>
      </c>
      <c r="N60" s="116" t="n">
        <f aca="false">Q60*Inflação</f>
        <v>873.197886393772</v>
      </c>
      <c r="O60" s="116" t="n">
        <f aca="false">Q60-R60</f>
        <v>22873.54123088</v>
      </c>
      <c r="P60" s="125" t="n">
        <f aca="false">O60/Q60</f>
        <v>0.228803911543033</v>
      </c>
      <c r="Q60" s="126" t="n">
        <f aca="false">Q59+E60+H60</f>
        <v>99970.062035316</v>
      </c>
      <c r="R60" s="126" t="n">
        <f aca="false">(R59+E60)*(1+((1+Taxa)/(1+Inflação)-1))</f>
        <v>77096.520804436</v>
      </c>
      <c r="S60" s="116" t="n">
        <f aca="false">IF('BANCO DE DADOS'!$AD$32="Sim",R60,Q60)</f>
        <v>77096.520804436</v>
      </c>
      <c r="T60" s="123" t="n">
        <f aca="false">C60</f>
        <v>56</v>
      </c>
      <c r="U60" s="122" t="n">
        <f aca="false">DATE(YEAR(U59),MONTH(U59)+1,1)</f>
        <v>46600</v>
      </c>
      <c r="V60" s="219"/>
      <c r="W60" s="219"/>
      <c r="X60" s="219"/>
      <c r="AJ60" s="160" t="n">
        <v>0.2</v>
      </c>
      <c r="AK60" s="167" t="n">
        <f aca="false">AJ60-AJ59</f>
        <v>0.005</v>
      </c>
    </row>
    <row r="61" customFormat="false" ht="12.75" hidden="false" customHeight="false" outlineLevel="0" collapsed="false">
      <c r="B61" s="122" t="n">
        <f aca="false">DATE(YEAR(B60),MONTH(B60)+1,1)</f>
        <v>46600</v>
      </c>
      <c r="C61" s="123" t="n">
        <f aca="false">C60+1</f>
        <v>57</v>
      </c>
      <c r="D61" s="123"/>
      <c r="E61" s="116" t="n">
        <f aca="false">IF($AE$33,IF($AE$34,$E60*(1+Inflação)*(1+Crescimento_Salário),$E60*(1+Inflação)),IF($AE$34,$E60*(1+Crescimento_Salário),$E60))</f>
        <v>1641.66352588917</v>
      </c>
      <c r="F61" s="124" t="n">
        <f aca="false">F60+E61</f>
        <v>84103.9834518587</v>
      </c>
      <c r="G61" s="125" t="n">
        <f aca="false">IF(F61&lt;=0,0,F61/S61)</f>
        <v>1.07058898806691</v>
      </c>
      <c r="H61" s="116" t="n">
        <f aca="false">Q60*Taxa</f>
        <v>643.210389234134</v>
      </c>
      <c r="I61" s="116" t="n">
        <f aca="false">I60+H61</f>
        <v>18150.9524985806</v>
      </c>
      <c r="J61" s="125" t="n">
        <f aca="false">1-G61</f>
        <v>-0.0705889880669059</v>
      </c>
      <c r="K61" s="116" t="n">
        <f aca="false">R61-F61</f>
        <v>-5545.37282788816</v>
      </c>
      <c r="L61" s="116" t="n">
        <f aca="false">L60+K61</f>
        <v>-118334.277552177</v>
      </c>
      <c r="M61" s="125" t="n">
        <f aca="false">K61/R61</f>
        <v>-0.0705889880669059</v>
      </c>
      <c r="N61" s="116" t="n">
        <f aca="false">Q61*Inflação</f>
        <v>893.155331980403</v>
      </c>
      <c r="O61" s="116" t="n">
        <f aca="false">Q61-R61</f>
        <v>23696.3253264688</v>
      </c>
      <c r="P61" s="125" t="n">
        <f aca="false">O61/Q61</f>
        <v>0.231737716191557</v>
      </c>
      <c r="Q61" s="126" t="n">
        <f aca="false">Q60+E61+H61</f>
        <v>102254.935950439</v>
      </c>
      <c r="R61" s="126" t="n">
        <f aca="false">(R60+E61)*(1+((1+Taxa)/(1+Inflação)-1))</f>
        <v>78558.6106239705</v>
      </c>
      <c r="S61" s="116" t="n">
        <f aca="false">IF('BANCO DE DADOS'!$AD$32="Sim",R61,Q61)</f>
        <v>78558.6106239705</v>
      </c>
      <c r="T61" s="123" t="n">
        <f aca="false">C61</f>
        <v>57</v>
      </c>
      <c r="U61" s="122" t="n">
        <f aca="false">DATE(YEAR(U60),MONTH(U60)+1,1)</f>
        <v>46631</v>
      </c>
      <c r="V61" s="219"/>
      <c r="W61" s="219"/>
      <c r="X61" s="219"/>
      <c r="AJ61" s="160" t="n">
        <v>0.205</v>
      </c>
      <c r="AK61" s="167" t="n">
        <f aca="false">AJ61-AJ60</f>
        <v>0.00499999999999998</v>
      </c>
    </row>
    <row r="62" customFormat="false" ht="12.75" hidden="false" customHeight="false" outlineLevel="0" collapsed="false">
      <c r="B62" s="122" t="n">
        <f aca="false">DATE(YEAR(B61),MONTH(B61)+1,1)</f>
        <v>46631</v>
      </c>
      <c r="C62" s="123" t="n">
        <f aca="false">C61+1</f>
        <v>58</v>
      </c>
      <c r="D62" s="123"/>
      <c r="E62" s="116" t="n">
        <f aca="false">IF($AE$33,IF($AE$34,$E61*(1+Inflação)*(1+Crescimento_Salário),$E61*(1+Inflação)),IF($AE$34,$E61*(1+Crescimento_Salário),$E61))</f>
        <v>1656.00278998275</v>
      </c>
      <c r="F62" s="124" t="n">
        <f aca="false">F61+E62</f>
        <v>85759.9862418414</v>
      </c>
      <c r="G62" s="125" t="n">
        <f aca="false">IF(F62&lt;=0,0,F62/S62)</f>
        <v>1.07157558455687</v>
      </c>
      <c r="H62" s="116" t="n">
        <f aca="false">Q61*Taxa</f>
        <v>657.911336801599</v>
      </c>
      <c r="I62" s="116" t="n">
        <f aca="false">I61+H62</f>
        <v>18808.8638353822</v>
      </c>
      <c r="J62" s="125" t="n">
        <f aca="false">1-G62</f>
        <v>-0.0715755845568713</v>
      </c>
      <c r="K62" s="116" t="n">
        <f aca="false">R62-F62</f>
        <v>-5728.31374222419</v>
      </c>
      <c r="L62" s="116" t="n">
        <f aca="false">L61+K62</f>
        <v>-124062.591294401</v>
      </c>
      <c r="M62" s="125" t="n">
        <f aca="false">K62/R62</f>
        <v>-0.0715755845568713</v>
      </c>
      <c r="N62" s="116" t="n">
        <f aca="false">Q62*Inflação</f>
        <v>913.366432020443</v>
      </c>
      <c r="O62" s="116" t="n">
        <f aca="false">Q62-R62</f>
        <v>24537.1775776064</v>
      </c>
      <c r="P62" s="125" t="n">
        <f aca="false">O62/Q62</f>
        <v>0.234650926729</v>
      </c>
      <c r="Q62" s="126" t="n">
        <f aca="false">Q61+E62+H62</f>
        <v>104568.850077224</v>
      </c>
      <c r="R62" s="126" t="n">
        <f aca="false">(R61+E62)*(1+((1+Taxa)/(1+Inflação)-1))</f>
        <v>80031.6724996173</v>
      </c>
      <c r="S62" s="116" t="n">
        <f aca="false">IF('BANCO DE DADOS'!$AD$32="Sim",R62,Q62)</f>
        <v>80031.6724996173</v>
      </c>
      <c r="T62" s="123" t="n">
        <f aca="false">C62</f>
        <v>58</v>
      </c>
      <c r="U62" s="122" t="n">
        <f aca="false">DATE(YEAR(U61),MONTH(U61)+1,1)</f>
        <v>46661</v>
      </c>
      <c r="V62" s="219"/>
      <c r="W62" s="219"/>
      <c r="X62" s="219"/>
      <c r="AJ62" s="160" t="n">
        <v>0.21</v>
      </c>
      <c r="AK62" s="167" t="n">
        <f aca="false">AJ62-AJ61</f>
        <v>0.005</v>
      </c>
    </row>
    <row r="63" customFormat="false" ht="12.75" hidden="false" customHeight="false" outlineLevel="0" collapsed="false">
      <c r="B63" s="122" t="n">
        <f aca="false">DATE(YEAR(B62),MONTH(B62)+1,1)</f>
        <v>46661</v>
      </c>
      <c r="C63" s="123" t="n">
        <f aca="false">C62+1</f>
        <v>59</v>
      </c>
      <c r="D63" s="123"/>
      <c r="E63" s="116" t="n">
        <f aca="false">IF($AE$33,IF($AE$34,$E62*(1+Inflação)*(1+Crescimento_Salário),$E62*(1+Inflação)),IF($AE$34,$E62*(1+Crescimento_Salário),$E62))</f>
        <v>1670.46730172392</v>
      </c>
      <c r="F63" s="124" t="n">
        <f aca="false">F62+E63</f>
        <v>87430.4535435654</v>
      </c>
      <c r="G63" s="125" t="n">
        <f aca="false">IF(F63&lt;=0,0,F63/S63)</f>
        <v>1.072558285772</v>
      </c>
      <c r="H63" s="116" t="n">
        <f aca="false">Q62*Taxa</f>
        <v>672.799129965291</v>
      </c>
      <c r="I63" s="116" t="n">
        <f aca="false">I62+H63</f>
        <v>19481.6629653475</v>
      </c>
      <c r="J63" s="125" t="n">
        <f aca="false">1-G63</f>
        <v>-0.0725582857720037</v>
      </c>
      <c r="K63" s="116" t="n">
        <f aca="false">R63-F63</f>
        <v>-5914.64717353218</v>
      </c>
      <c r="L63" s="116" t="n">
        <f aca="false">L62+K63</f>
        <v>-129977.238467933</v>
      </c>
      <c r="M63" s="125" t="n">
        <f aca="false">K63/R63</f>
        <v>-0.0725582857720037</v>
      </c>
      <c r="N63" s="116" t="n">
        <f aca="false">Q63*Inflação</f>
        <v>933.833912521612</v>
      </c>
      <c r="O63" s="116" t="n">
        <f aca="false">Q63-R63</f>
        <v>25396.3101388797</v>
      </c>
      <c r="P63" s="125" t="n">
        <f aca="false">O63/Q63</f>
        <v>0.237543797355864</v>
      </c>
      <c r="Q63" s="126" t="n">
        <f aca="false">Q62+E63+H63</f>
        <v>106912.116508913</v>
      </c>
      <c r="R63" s="126" t="n">
        <f aca="false">(R62+E63)*(1+((1+Taxa)/(1+Inflação)-1))</f>
        <v>81515.8063700332</v>
      </c>
      <c r="S63" s="116" t="n">
        <f aca="false">IF('BANCO DE DADOS'!$AD$32="Sim",R63,Q63)</f>
        <v>81515.8063700332</v>
      </c>
      <c r="T63" s="123" t="n">
        <f aca="false">C63</f>
        <v>59</v>
      </c>
      <c r="U63" s="122" t="n">
        <f aca="false">DATE(YEAR(U62),MONTH(U62)+1,1)</f>
        <v>46692</v>
      </c>
      <c r="V63" s="219"/>
      <c r="W63" s="219"/>
      <c r="X63" s="219"/>
      <c r="AJ63" s="160" t="n">
        <v>0.215</v>
      </c>
      <c r="AK63" s="167" t="n">
        <f aca="false">AJ63-AJ62</f>
        <v>0.005</v>
      </c>
    </row>
    <row r="64" customFormat="false" ht="12.75" hidden="false" customHeight="false" outlineLevel="0" collapsed="false">
      <c r="B64" s="122" t="n">
        <f aca="false">DATE(YEAR(B63),MONTH(B63)+1,1)</f>
        <v>46692</v>
      </c>
      <c r="C64" s="123" t="n">
        <f aca="false">C63+1</f>
        <v>60</v>
      </c>
      <c r="D64" s="123" t="n">
        <v>5</v>
      </c>
      <c r="E64" s="116" t="n">
        <f aca="false">IF($AE$33,IF($AE$34,$E63*(1+Inflação)*(1+Crescimento_Salário),$E63*(1+Inflação)),IF($AE$34,$E63*(1+Crescimento_Salário),$E63))</f>
        <v>1685.0581551</v>
      </c>
      <c r="F64" s="124" t="n">
        <f aca="false">F63+E64</f>
        <v>89115.5116986654</v>
      </c>
      <c r="G64" s="125" t="n">
        <f aca="false">IF(F64&lt;=0,0,F64/S64)</f>
        <v>1.07353712578783</v>
      </c>
      <c r="H64" s="116" t="n">
        <f aca="false">Q63*Taxa</f>
        <v>687.87577674254</v>
      </c>
      <c r="I64" s="116" t="n">
        <f aca="false">I63+H64</f>
        <v>20169.53874209</v>
      </c>
      <c r="J64" s="125" t="n">
        <f aca="false">1-G64</f>
        <v>-0.0735371257878292</v>
      </c>
      <c r="K64" s="116" t="n">
        <f aca="false">R64-F64</f>
        <v>-6104.39866122218</v>
      </c>
      <c r="L64" s="116" t="n">
        <f aca="false">L63+K64</f>
        <v>-136081.637129155</v>
      </c>
      <c r="M64" s="125" t="n">
        <f aca="false">K64/R64</f>
        <v>-0.0735371257878293</v>
      </c>
      <c r="N64" s="116" t="n">
        <f aca="false">Q64*Inflação</f>
        <v>954.56052658638</v>
      </c>
      <c r="O64" s="116" t="n">
        <f aca="false">Q64-R64</f>
        <v>26273.9374033122</v>
      </c>
      <c r="P64" s="125" t="n">
        <f aca="false">O64/Q64</f>
        <v>0.240416573880392</v>
      </c>
      <c r="Q64" s="126" t="n">
        <f aca="false">Q63+E64+H64</f>
        <v>109285.050440755</v>
      </c>
      <c r="R64" s="126" t="n">
        <f aca="false">(R63+E64)*(1+((1+Taxa)/(1+Inflação)-1))</f>
        <v>83011.1130374432</v>
      </c>
      <c r="S64" s="116" t="n">
        <f aca="false">IF('BANCO DE DADOS'!$AD$32="Sim",R64,Q64)</f>
        <v>83011.1130374432</v>
      </c>
      <c r="T64" s="123" t="n">
        <f aca="false">C64</f>
        <v>60</v>
      </c>
      <c r="U64" s="122" t="n">
        <f aca="false">DATE(YEAR(U63),MONTH(U63)+1,1)</f>
        <v>46722</v>
      </c>
      <c r="V64" s="219"/>
      <c r="W64" s="219"/>
      <c r="X64" s="219"/>
      <c r="AJ64" s="160" t="n">
        <v>0.22</v>
      </c>
      <c r="AK64" s="167" t="n">
        <f aca="false">AJ64-AJ63</f>
        <v>0.005</v>
      </c>
    </row>
    <row r="65" customFormat="false" ht="12.75" hidden="false" customHeight="false" outlineLevel="0" collapsed="false">
      <c r="B65" s="122" t="n">
        <f aca="false">DATE(YEAR(B64),MONTH(B64)+1,1)</f>
        <v>46722</v>
      </c>
      <c r="C65" s="123" t="n">
        <f aca="false">C64+1</f>
        <v>61</v>
      </c>
      <c r="D65" s="123"/>
      <c r="E65" s="116" t="n">
        <f aca="false">IF($AE$33,IF($AE$34,$E64*(1+Inflação)*(1+Crescimento_Salário),$E64*(1+Inflação)),IF($AE$34,$E64*(1+Crescimento_Salário),$E64))</f>
        <v>1699.77645365386</v>
      </c>
      <c r="F65" s="124" t="n">
        <f aca="false">F64+E65</f>
        <v>90815.2881523192</v>
      </c>
      <c r="G65" s="125" t="n">
        <f aca="false">IF(F65&lt;=0,0,F65/S65)</f>
        <v>1.07451213664277</v>
      </c>
      <c r="H65" s="116" t="n">
        <f aca="false">Q64*Taxa</f>
        <v>703.143305109064</v>
      </c>
      <c r="I65" s="116" t="n">
        <f aca="false">I64+H65</f>
        <v>20872.6820471991</v>
      </c>
      <c r="J65" s="125" t="n">
        <f aca="false">1-G65</f>
        <v>-0.0745121366427723</v>
      </c>
      <c r="K65" s="116" t="n">
        <f aca="false">R65-F65</f>
        <v>-6297.59397711487</v>
      </c>
      <c r="L65" s="116" t="n">
        <f aca="false">L64+K65</f>
        <v>-142379.23110627</v>
      </c>
      <c r="M65" s="125" t="n">
        <f aca="false">K65/R65</f>
        <v>-0.0745121366427723</v>
      </c>
      <c r="N65" s="116" t="n">
        <f aca="false">Q65*Inflação</f>
        <v>975.549054669762</v>
      </c>
      <c r="O65" s="116" t="n">
        <f aca="false">Q65-R65</f>
        <v>27170.2760243139</v>
      </c>
      <c r="P65" s="125" t="n">
        <f aca="false">O65/Q65</f>
        <v>0.243269494250609</v>
      </c>
      <c r="Q65" s="126" t="n">
        <f aca="false">Q64+E65+H65</f>
        <v>111687.970199518</v>
      </c>
      <c r="R65" s="126" t="n">
        <f aca="false">(R64+E65)*(1+((1+Taxa)/(1+Inflação)-1))</f>
        <v>84517.6941752044</v>
      </c>
      <c r="S65" s="116" t="n">
        <f aca="false">IF('BANCO DE DADOS'!$AD$32="Sim",R65,Q65)</f>
        <v>84517.6941752044</v>
      </c>
      <c r="T65" s="123" t="n">
        <f aca="false">C65</f>
        <v>61</v>
      </c>
      <c r="U65" s="122" t="n">
        <f aca="false">DATE(YEAR(U64),MONTH(U64)+1,1)</f>
        <v>46753</v>
      </c>
      <c r="V65" s="219"/>
      <c r="W65" s="219"/>
      <c r="X65" s="219"/>
      <c r="AJ65" s="160" t="n">
        <v>0.225</v>
      </c>
      <c r="AK65" s="167" t="n">
        <f aca="false">AJ65-AJ64</f>
        <v>0.005</v>
      </c>
    </row>
    <row r="66" customFormat="false" ht="12.75" hidden="false" customHeight="false" outlineLevel="0" collapsed="false">
      <c r="B66" s="122" t="n">
        <f aca="false">DATE(YEAR(B65),MONTH(B65)+1,1)</f>
        <v>46753</v>
      </c>
      <c r="C66" s="123" t="n">
        <f aca="false">C65+1</f>
        <v>62</v>
      </c>
      <c r="D66" s="123"/>
      <c r="E66" s="116" t="n">
        <f aca="false">IF($AE$33,IF($AE$34,$E65*(1+Inflação)*(1+Crescimento_Salário),$E65*(1+Inflação)),IF($AE$34,$E65*(1+Crescimento_Salário),$E65))</f>
        <v>1714.62331056737</v>
      </c>
      <c r="F66" s="124" t="n">
        <f aca="false">F65+E66</f>
        <v>92529.9114628866</v>
      </c>
      <c r="G66" s="125" t="n">
        <f aca="false">IF(F66&lt;=0,0,F66/S66)</f>
        <v>1.07548334848593</v>
      </c>
      <c r="H66" s="116" t="n">
        <f aca="false">Q65*Taxa</f>
        <v>718.603763188867</v>
      </c>
      <c r="I66" s="116" t="n">
        <f aca="false">I65+H66</f>
        <v>21591.2858103879</v>
      </c>
      <c r="J66" s="125" t="n">
        <f aca="false">1-G66</f>
        <v>-0.0754833484859339</v>
      </c>
      <c r="K66" s="116" t="n">
        <f aca="false">R66-F66</f>
        <v>-6494.25912745038</v>
      </c>
      <c r="L66" s="116" t="n">
        <f aca="false">L65+K66</f>
        <v>-148873.490233721</v>
      </c>
      <c r="M66" s="125" t="n">
        <f aca="false">K66/R66</f>
        <v>-0.0754833484859339</v>
      </c>
      <c r="N66" s="116" t="n">
        <f aca="false">Q66*Inflação</f>
        <v>996.802304839492</v>
      </c>
      <c r="O66" s="116" t="n">
        <f aca="false">Q66-R66</f>
        <v>28085.5449378383</v>
      </c>
      <c r="P66" s="125" t="n">
        <f aca="false">O66/Q66</f>
        <v>0.246102789042641</v>
      </c>
      <c r="Q66" s="126" t="n">
        <f aca="false">Q65+E66+H66</f>
        <v>114121.197273275</v>
      </c>
      <c r="R66" s="126" t="n">
        <f aca="false">(R65+E66)*(1+((1+Taxa)/(1+Inflação)-1))</f>
        <v>86035.6523354362</v>
      </c>
      <c r="S66" s="116" t="n">
        <f aca="false">IF('BANCO DE DADOS'!$AD$32="Sim",R66,Q66)</f>
        <v>86035.6523354362</v>
      </c>
      <c r="T66" s="123" t="n">
        <f aca="false">C66</f>
        <v>62</v>
      </c>
      <c r="U66" s="122" t="n">
        <f aca="false">DATE(YEAR(U65),MONTH(U65)+1,1)</f>
        <v>46784</v>
      </c>
      <c r="V66" s="219"/>
      <c r="W66" s="219"/>
      <c r="X66" s="219"/>
      <c r="AJ66" s="160" t="n">
        <v>0.23</v>
      </c>
      <c r="AK66" s="167" t="n">
        <f aca="false">AJ66-AJ65</f>
        <v>0.005</v>
      </c>
    </row>
    <row r="67" customFormat="false" ht="12.75" hidden="false" customHeight="false" outlineLevel="0" collapsed="false">
      <c r="B67" s="122" t="n">
        <f aca="false">DATE(YEAR(B66),MONTH(B66)+1,1)</f>
        <v>46784</v>
      </c>
      <c r="C67" s="123" t="n">
        <f aca="false">C66+1</f>
        <v>63</v>
      </c>
      <c r="D67" s="123"/>
      <c r="E67" s="116" t="n">
        <f aca="false">IF($AE$33,IF($AE$34,$E66*(1+Inflação)*(1+Crescimento_Salário),$E66*(1+Inflação)),IF($AE$34,$E66*(1+Crescimento_Salário),$E66))</f>
        <v>1729.59984874557</v>
      </c>
      <c r="F67" s="124" t="n">
        <f aca="false">F66+E67</f>
        <v>94259.5113116322</v>
      </c>
      <c r="G67" s="125" t="n">
        <f aca="false">IF(F67&lt;=0,0,F67/S67)</f>
        <v>1.0764507897128</v>
      </c>
      <c r="H67" s="116" t="n">
        <f aca="false">Q66*Taxa</f>
        <v>734.25921944589</v>
      </c>
      <c r="I67" s="116" t="n">
        <f aca="false">I66+H67</f>
        <v>22325.5450298338</v>
      </c>
      <c r="J67" s="125" t="n">
        <f aca="false">1-G67</f>
        <v>-0.0764507897128044</v>
      </c>
      <c r="K67" s="116" t="n">
        <f aca="false">R67-F67</f>
        <v>-6694.4203549146</v>
      </c>
      <c r="L67" s="116" t="n">
        <f aca="false">L66+K67</f>
        <v>-155567.910588635</v>
      </c>
      <c r="M67" s="125" t="n">
        <f aca="false">K67/R67</f>
        <v>-0.0764507897128044</v>
      </c>
      <c r="N67" s="116" t="n">
        <f aca="false">Q67*Inflação</f>
        <v>1018.32311303862</v>
      </c>
      <c r="O67" s="116" t="n">
        <f aca="false">Q67-R67</f>
        <v>29019.9653847484</v>
      </c>
      <c r="P67" s="125" t="n">
        <f aca="false">O67/Q67</f>
        <v>0.248916681909488</v>
      </c>
      <c r="Q67" s="126" t="n">
        <f aca="false">Q66+E67+H67</f>
        <v>116585.056341466</v>
      </c>
      <c r="R67" s="126" t="n">
        <f aca="false">(R66+E67)*(1+((1+Taxa)/(1+Inflação)-1))</f>
        <v>87565.0909567175</v>
      </c>
      <c r="S67" s="116" t="n">
        <f aca="false">IF('BANCO DE DADOS'!$AD$32="Sim",R67,Q67)</f>
        <v>87565.0909567175</v>
      </c>
      <c r="T67" s="123" t="n">
        <f aca="false">C67</f>
        <v>63</v>
      </c>
      <c r="U67" s="122" t="n">
        <f aca="false">DATE(YEAR(U66),MONTH(U66)+1,1)</f>
        <v>46813</v>
      </c>
      <c r="V67" s="219"/>
      <c r="W67" s="219"/>
      <c r="X67" s="219"/>
      <c r="AJ67" s="160" t="n">
        <v>0.235</v>
      </c>
      <c r="AK67" s="167" t="n">
        <f aca="false">AJ67-AJ66</f>
        <v>0.00499999999999998</v>
      </c>
    </row>
    <row r="68" customFormat="false" ht="12.75" hidden="false" customHeight="false" outlineLevel="0" collapsed="false">
      <c r="B68" s="122" t="n">
        <f aca="false">DATE(YEAR(B67),MONTH(B67)+1,1)</f>
        <v>46813</v>
      </c>
      <c r="C68" s="123" t="n">
        <f aca="false">C67+1</f>
        <v>64</v>
      </c>
      <c r="D68" s="123"/>
      <c r="E68" s="116" t="n">
        <f aca="false">IF($AE$33,IF($AE$34,$E67*(1+Inflação)*(1+Crescimento_Salário),$E67*(1+Inflação)),IF($AE$34,$E67*(1+Crescimento_Salário),$E67))</f>
        <v>1744.70720090164</v>
      </c>
      <c r="F68" s="124" t="n">
        <f aca="false">F67+E68</f>
        <v>96004.2185125338</v>
      </c>
      <c r="G68" s="125" t="n">
        <f aca="false">IF(F68&lt;=0,0,F68/S68)</f>
        <v>1.07741448709004</v>
      </c>
      <c r="H68" s="116" t="n">
        <f aca="false">Q67*Taxa</f>
        <v>750.111762877438</v>
      </c>
      <c r="I68" s="116" t="n">
        <f aca="false">I67+H68</f>
        <v>23075.6567927113</v>
      </c>
      <c r="J68" s="125" t="n">
        <f aca="false">1-G68</f>
        <v>-0.0774144870900397</v>
      </c>
      <c r="K68" s="116" t="n">
        <f aca="false">R68-F68</f>
        <v>-6898.10414068322</v>
      </c>
      <c r="L68" s="116" t="n">
        <f aca="false">L67+K68</f>
        <v>-162466.014729319</v>
      </c>
      <c r="M68" s="125" t="n">
        <f aca="false">K68/R68</f>
        <v>-0.0774144870900397</v>
      </c>
      <c r="N68" s="116" t="n">
        <f aca="false">Q68*Inflação</f>
        <v>1040.11434335052</v>
      </c>
      <c r="O68" s="116" t="n">
        <f aca="false">Q68-R68</f>
        <v>29973.7609333945</v>
      </c>
      <c r="P68" s="125" t="n">
        <f aca="false">O68/Q68</f>
        <v>0.251711389993992</v>
      </c>
      <c r="Q68" s="126" t="n">
        <f aca="false">Q67+E68+H68</f>
        <v>119079.875305245</v>
      </c>
      <c r="R68" s="126" t="n">
        <f aca="false">(R67+E68)*(1+((1+Taxa)/(1+Inflação)-1))</f>
        <v>89106.1143718506</v>
      </c>
      <c r="S68" s="116" t="n">
        <f aca="false">IF('BANCO DE DADOS'!$AD$32="Sim",R68,Q68)</f>
        <v>89106.1143718506</v>
      </c>
      <c r="T68" s="123" t="n">
        <f aca="false">C68</f>
        <v>64</v>
      </c>
      <c r="U68" s="122" t="n">
        <f aca="false">DATE(YEAR(U67),MONTH(U67)+1,1)</f>
        <v>46844</v>
      </c>
      <c r="V68" s="219"/>
      <c r="W68" s="219"/>
      <c r="X68" s="219"/>
      <c r="AJ68" s="160" t="n">
        <v>0.24</v>
      </c>
      <c r="AK68" s="167" t="n">
        <f aca="false">AJ68-AJ67</f>
        <v>0.005</v>
      </c>
    </row>
    <row r="69" customFormat="false" ht="12.75" hidden="false" customHeight="false" outlineLevel="0" collapsed="false">
      <c r="B69" s="122" t="n">
        <f aca="false">DATE(YEAR(B68),MONTH(B68)+1,1)</f>
        <v>46844</v>
      </c>
      <c r="C69" s="123" t="n">
        <f aca="false">C68+1</f>
        <v>65</v>
      </c>
      <c r="D69" s="123"/>
      <c r="E69" s="116" t="n">
        <f aca="false">IF($AE$33,IF($AE$34,$E68*(1+Inflação)*(1+Crescimento_Salário),$E68*(1+Inflação)),IF($AE$34,$E68*(1+Crescimento_Salário),$E68))</f>
        <v>1759.94650964254</v>
      </c>
      <c r="F69" s="124" t="n">
        <f aca="false">F68+E69</f>
        <v>97764.1650221763</v>
      </c>
      <c r="G69" s="125" t="n">
        <f aca="false">IF(F69&lt;=0,0,F69/S69)</f>
        <v>1.07837446587031</v>
      </c>
      <c r="H69" s="116" t="n">
        <f aca="false">Q68*Taxa</f>
        <v>766.163503209401</v>
      </c>
      <c r="I69" s="116" t="n">
        <f aca="false">I68+H69</f>
        <v>23841.8202959207</v>
      </c>
      <c r="J69" s="125" t="n">
        <f aca="false">1-G69</f>
        <v>-0.0783744658703141</v>
      </c>
      <c r="K69" s="116" t="n">
        <f aca="false">R69-F69</f>
        <v>-7105.33720648369</v>
      </c>
      <c r="L69" s="116" t="n">
        <f aca="false">L68+K69</f>
        <v>-169571.351935802</v>
      </c>
      <c r="M69" s="125" t="n">
        <f aca="false">K69/R69</f>
        <v>-0.0783744658703141</v>
      </c>
      <c r="N69" s="116" t="n">
        <f aca="false">Q69*Inflação</f>
        <v>1062.17888826639</v>
      </c>
      <c r="O69" s="116" t="n">
        <f aca="false">Q69-R69</f>
        <v>30947.1575024044</v>
      </c>
      <c r="P69" s="125" t="n">
        <f aca="false">O69/Q69</f>
        <v>0.254487124309324</v>
      </c>
      <c r="Q69" s="126" t="n">
        <f aca="false">Q68+E69+H69</f>
        <v>121605.985318097</v>
      </c>
      <c r="R69" s="126" t="n">
        <f aca="false">(R68+E69)*(1+((1+Taxa)/(1+Inflação)-1))</f>
        <v>90658.8278156926</v>
      </c>
      <c r="S69" s="116" t="n">
        <f aca="false">IF('BANCO DE DADOS'!$AD$32="Sim",R69,Q69)</f>
        <v>90658.8278156926</v>
      </c>
      <c r="T69" s="123" t="n">
        <f aca="false">C69</f>
        <v>65</v>
      </c>
      <c r="U69" s="122" t="n">
        <f aca="false">DATE(YEAR(U68),MONTH(U68)+1,1)</f>
        <v>46874</v>
      </c>
      <c r="V69" s="219"/>
      <c r="W69" s="219"/>
      <c r="X69" s="219"/>
      <c r="AJ69" s="160" t="n">
        <v>0.245</v>
      </c>
      <c r="AK69" s="167" t="n">
        <f aca="false">AJ69-AJ68</f>
        <v>0.005</v>
      </c>
    </row>
    <row r="70" customFormat="false" ht="12.75" hidden="false" customHeight="false" outlineLevel="0" collapsed="false">
      <c r="B70" s="122" t="n">
        <f aca="false">DATE(YEAR(B69),MONTH(B69)+1,1)</f>
        <v>46874</v>
      </c>
      <c r="C70" s="123" t="n">
        <f aca="false">C69+1</f>
        <v>66</v>
      </c>
      <c r="D70" s="123"/>
      <c r="E70" s="116" t="n">
        <f aca="false">IF($AE$33,IF($AE$34,$E69*(1+Inflação)*(1+Crescimento_Salário),$E69*(1+Inflação)),IF($AE$34,$E69*(1+Crescimento_Salário),$E69))</f>
        <v>1775.31892755544</v>
      </c>
      <c r="F70" s="124" t="n">
        <f aca="false">F69+E70</f>
        <v>99539.4839497318</v>
      </c>
      <c r="G70" s="125" t="n">
        <f aca="false">IF(F70&lt;=0,0,F70/S70)</f>
        <v>1.07933074989816</v>
      </c>
      <c r="H70" s="116" t="n">
        <f aca="false">Q69*Taxa</f>
        <v>782.416571093271</v>
      </c>
      <c r="I70" s="116" t="n">
        <f aca="false">I69+H70</f>
        <v>24624.2368670139</v>
      </c>
      <c r="J70" s="125" t="n">
        <f aca="false">1-G70</f>
        <v>-0.0793307498981581</v>
      </c>
      <c r="K70" s="116" t="n">
        <f aca="false">R70-F70</f>
        <v>-7316.14651667526</v>
      </c>
      <c r="L70" s="116" t="n">
        <f aca="false">L69+K70</f>
        <v>-176887.498452477</v>
      </c>
      <c r="M70" s="125" t="n">
        <f aca="false">K70/R70</f>
        <v>-0.0793307498981582</v>
      </c>
      <c r="N70" s="116" t="n">
        <f aca="false">Q70*Inflação</f>
        <v>1084.51966895517</v>
      </c>
      <c r="O70" s="116" t="n">
        <f aca="false">Q70-R70</f>
        <v>31940.3833836892</v>
      </c>
      <c r="P70" s="125" t="n">
        <f aca="false">O70/Q70</f>
        <v>0.257244090089973</v>
      </c>
      <c r="Q70" s="126" t="n">
        <f aca="false">Q69+E70+H70</f>
        <v>124163.720816746</v>
      </c>
      <c r="R70" s="126" t="n">
        <f aca="false">(R69+E70)*(1+((1+Taxa)/(1+Inflação)-1))</f>
        <v>92223.3374330565</v>
      </c>
      <c r="S70" s="116" t="n">
        <f aca="false">IF('BANCO DE DADOS'!$AD$32="Sim",R70,Q70)</f>
        <v>92223.3374330565</v>
      </c>
      <c r="T70" s="123" t="n">
        <f aca="false">C70</f>
        <v>66</v>
      </c>
      <c r="U70" s="122" t="n">
        <f aca="false">DATE(YEAR(U69),MONTH(U69)+1,1)</f>
        <v>46905</v>
      </c>
      <c r="V70" s="219"/>
      <c r="W70" s="219"/>
      <c r="X70" s="219"/>
      <c r="AJ70" s="160" t="n">
        <v>0.25</v>
      </c>
      <c r="AK70" s="167" t="n">
        <f aca="false">AJ70-AJ69</f>
        <v>0.005</v>
      </c>
    </row>
    <row r="71" customFormat="false" ht="12.75" hidden="false" customHeight="false" outlineLevel="0" collapsed="false">
      <c r="B71" s="122" t="n">
        <f aca="false">DATE(YEAR(B70),MONTH(B70)+1,1)</f>
        <v>46905</v>
      </c>
      <c r="C71" s="123" t="n">
        <f aca="false">C70+1</f>
        <v>67</v>
      </c>
      <c r="D71" s="123"/>
      <c r="E71" s="116" t="n">
        <f aca="false">IF($AE$33,IF($AE$34,$E70*(1+Inflação)*(1+Crescimento_Salário),$E70*(1+Inflação)),IF($AE$34,$E70*(1+Crescimento_Salário),$E70))</f>
        <v>1790.8256172949</v>
      </c>
      <c r="F71" s="124" t="n">
        <f aca="false">F70+E71</f>
        <v>101330.309567027</v>
      </c>
      <c r="G71" s="125" t="n">
        <f aca="false">IF(F71&lt;=0,0,F71/S71)</f>
        <v>1.08028336170759</v>
      </c>
      <c r="H71" s="116" t="n">
        <f aca="false">Q70*Taxa</f>
        <v>798.873118305002</v>
      </c>
      <c r="I71" s="116" t="n">
        <f aca="false">I70+H71</f>
        <v>25423.1099853189</v>
      </c>
      <c r="J71" s="125" t="n">
        <f aca="false">1-G71</f>
        <v>-0.0802833617075918</v>
      </c>
      <c r="K71" s="116" t="n">
        <f aca="false">R71-F71</f>
        <v>-7530.55928034727</v>
      </c>
      <c r="L71" s="116" t="n">
        <f aca="false">L70+K71</f>
        <v>-184418.057732825</v>
      </c>
      <c r="M71" s="125" t="n">
        <f aca="false">K71/R71</f>
        <v>-0.0802833617075918</v>
      </c>
      <c r="N71" s="116" t="n">
        <f aca="false">Q71*Inflação</f>
        <v>1107.139635536</v>
      </c>
      <c r="O71" s="116" t="n">
        <f aca="false">Q71-R71</f>
        <v>32953.6692656662</v>
      </c>
      <c r="P71" s="125" t="n">
        <f aca="false">O71/Q71</f>
        <v>0.259982487115918</v>
      </c>
      <c r="Q71" s="126" t="n">
        <f aca="false">Q70+E71+H71</f>
        <v>126753.419552346</v>
      </c>
      <c r="R71" s="126" t="n">
        <f aca="false">(R70+E71)*(1+((1+Taxa)/(1+Inflação)-1))</f>
        <v>93799.7502866794</v>
      </c>
      <c r="S71" s="116" t="n">
        <f aca="false">IF('BANCO DE DADOS'!$AD$32="Sim",R71,Q71)</f>
        <v>93799.7502866794</v>
      </c>
      <c r="T71" s="123" t="n">
        <f aca="false">C71</f>
        <v>67</v>
      </c>
      <c r="U71" s="122" t="n">
        <f aca="false">DATE(YEAR(U70),MONTH(U70)+1,1)</f>
        <v>46935</v>
      </c>
      <c r="V71" s="219"/>
      <c r="W71" s="219"/>
      <c r="X71" s="219"/>
      <c r="AJ71" s="160" t="n">
        <v>0.255</v>
      </c>
      <c r="AK71" s="167" t="n">
        <f aca="false">AJ71-AJ70</f>
        <v>0.005</v>
      </c>
    </row>
    <row r="72" customFormat="false" ht="12.75" hidden="false" customHeight="false" outlineLevel="0" collapsed="false">
      <c r="B72" s="122" t="n">
        <f aca="false">DATE(YEAR(B71),MONTH(B71)+1,1)</f>
        <v>46935</v>
      </c>
      <c r="C72" s="123" t="n">
        <f aca="false">C71+1</f>
        <v>68</v>
      </c>
      <c r="D72" s="123"/>
      <c r="E72" s="116" t="n">
        <f aca="false">IF($AE$33,IF($AE$34,$E71*(1+Inflação)*(1+Crescimento_Salário),$E71*(1+Inflação)),IF($AE$34,$E71*(1+Crescimento_Salário),$E71))</f>
        <v>1806.46775167079</v>
      </c>
      <c r="F72" s="124" t="n">
        <f aca="false">F71+E72</f>
        <v>103136.777318697</v>
      </c>
      <c r="G72" s="125" t="n">
        <f aca="false">IF(F72&lt;=0,0,F72/S72)</f>
        <v>1.08123232261228</v>
      </c>
      <c r="H72" s="116" t="n">
        <f aca="false">Q71*Taxa</f>
        <v>815.535317945689</v>
      </c>
      <c r="I72" s="116" t="n">
        <f aca="false">I71+H72</f>
        <v>26238.6453032646</v>
      </c>
      <c r="J72" s="125" t="n">
        <f aca="false">1-G72</f>
        <v>-0.0812323226122833</v>
      </c>
      <c r="K72" s="116" t="n">
        <f aca="false">R72-F72</f>
        <v>-7748.60295343568</v>
      </c>
      <c r="L72" s="116" t="n">
        <f aca="false">L71+K72</f>
        <v>-192166.66068626</v>
      </c>
      <c r="M72" s="125" t="n">
        <f aca="false">K72/R72</f>
        <v>-0.0812323226122833</v>
      </c>
      <c r="N72" s="116" t="n">
        <f aca="false">Q72*Inflação</f>
        <v>1130.04176735321</v>
      </c>
      <c r="O72" s="116" t="n">
        <f aca="false">Q72-R72</f>
        <v>33987.2482567003</v>
      </c>
      <c r="P72" s="125" t="n">
        <f aca="false">O72/Q72</f>
        <v>0.262702510012368</v>
      </c>
      <c r="Q72" s="126" t="n">
        <f aca="false">Q71+E72+H72</f>
        <v>129375.422621962</v>
      </c>
      <c r="R72" s="126" t="n">
        <f aca="false">(R71+E72)*(1+((1+Taxa)/(1+Inflação)-1))</f>
        <v>95388.1743652618</v>
      </c>
      <c r="S72" s="116" t="n">
        <f aca="false">IF('BANCO DE DADOS'!$AD$32="Sim",R72,Q72)</f>
        <v>95388.1743652618</v>
      </c>
      <c r="T72" s="123" t="n">
        <f aca="false">C72</f>
        <v>68</v>
      </c>
      <c r="U72" s="122" t="n">
        <f aca="false">DATE(YEAR(U71),MONTH(U71)+1,1)</f>
        <v>46966</v>
      </c>
      <c r="V72" s="219"/>
      <c r="W72" s="219"/>
      <c r="X72" s="219"/>
      <c r="AJ72" s="160" t="n">
        <v>0.26</v>
      </c>
      <c r="AK72" s="167" t="n">
        <f aca="false">AJ72-AJ71</f>
        <v>0.005</v>
      </c>
    </row>
    <row r="73" customFormat="false" ht="12.75" hidden="false" customHeight="false" outlineLevel="0" collapsed="false">
      <c r="B73" s="122" t="n">
        <f aca="false">DATE(YEAR(B72),MONTH(B72)+1,1)</f>
        <v>46966</v>
      </c>
      <c r="C73" s="123" t="n">
        <f aca="false">C72+1</f>
        <v>69</v>
      </c>
      <c r="D73" s="123"/>
      <c r="E73" s="116" t="n">
        <f aca="false">IF($AE$33,IF($AE$34,$E72*(1+Inflação)*(1+Crescimento_Salário),$E72*(1+Inflação)),IF($AE$34,$E72*(1+Crescimento_Salário),$E72))</f>
        <v>1822.24651373698</v>
      </c>
      <c r="F73" s="124" t="n">
        <f aca="false">F72+E73</f>
        <v>104959.023832434</v>
      </c>
      <c r="G73" s="125" t="n">
        <f aca="false">IF(F73&lt;=0,0,F73/S73)</f>
        <v>1.08217765278889</v>
      </c>
      <c r="H73" s="116" t="n">
        <f aca="false">Q72*Taxa</f>
        <v>832.405364644123</v>
      </c>
      <c r="I73" s="116" t="n">
        <f aca="false">I72+H73</f>
        <v>27071.0506679087</v>
      </c>
      <c r="J73" s="125" t="n">
        <f aca="false">1-G73</f>
        <v>-0.082177652788894</v>
      </c>
      <c r="K73" s="116" t="n">
        <f aca="false">R73-F73</f>
        <v>-7970.30524085829</v>
      </c>
      <c r="L73" s="116" t="n">
        <f aca="false">L72+K73</f>
        <v>-200136.965927119</v>
      </c>
      <c r="M73" s="125" t="n">
        <f aca="false">K73/R73</f>
        <v>-0.0821776527888939</v>
      </c>
      <c r="N73" s="116" t="n">
        <f aca="false">Q73*Inflação</f>
        <v>1153.2290732538</v>
      </c>
      <c r="O73" s="116" t="n">
        <f aca="false">Q73-R73</f>
        <v>35041.3559087671</v>
      </c>
      <c r="P73" s="125" t="n">
        <f aca="false">O73/Q73</f>
        <v>0.265404348527244</v>
      </c>
      <c r="Q73" s="126" t="n">
        <f aca="false">Q72+E73+H73</f>
        <v>132030.074500343</v>
      </c>
      <c r="R73" s="126" t="n">
        <f aca="false">(R72+E73)*(1+((1+Taxa)/(1+Inflação)-1))</f>
        <v>96988.7185915762</v>
      </c>
      <c r="S73" s="116" t="n">
        <f aca="false">IF('BANCO DE DADOS'!$AD$32="Sim",R73,Q73)</f>
        <v>96988.7185915762</v>
      </c>
      <c r="T73" s="123" t="n">
        <f aca="false">C73</f>
        <v>69</v>
      </c>
      <c r="U73" s="122" t="n">
        <f aca="false">DATE(YEAR(U72),MONTH(U72)+1,1)</f>
        <v>46997</v>
      </c>
      <c r="V73" s="219"/>
      <c r="W73" s="219"/>
      <c r="X73" s="219"/>
      <c r="AJ73" s="160" t="n">
        <v>0.265</v>
      </c>
      <c r="AK73" s="167" t="n">
        <f aca="false">AJ73-AJ72</f>
        <v>0.005</v>
      </c>
    </row>
    <row r="74" customFormat="false" ht="12.75" hidden="false" customHeight="false" outlineLevel="0" collapsed="false">
      <c r="B74" s="122" t="n">
        <f aca="false">DATE(YEAR(B73),MONTH(B73)+1,1)</f>
        <v>46997</v>
      </c>
      <c r="C74" s="123" t="n">
        <f aca="false">C73+1</f>
        <v>70</v>
      </c>
      <c r="D74" s="123"/>
      <c r="E74" s="116" t="n">
        <f aca="false">IF($AE$33,IF($AE$34,$E73*(1+Inflação)*(1+Crescimento_Salário),$E73*(1+Inflação)),IF($AE$34,$E73*(1+Crescimento_Salário),$E73))</f>
        <v>1838.16309688085</v>
      </c>
      <c r="F74" s="124" t="n">
        <f aca="false">F73+E74</f>
        <v>106797.186929315</v>
      </c>
      <c r="G74" s="125" t="n">
        <f aca="false">IF(F74&lt;=0,0,F74/S74)</f>
        <v>1.0831193713542</v>
      </c>
      <c r="H74" s="116" t="n">
        <f aca="false">Q73*Taxa</f>
        <v>849.485474761204</v>
      </c>
      <c r="I74" s="116" t="n">
        <f aca="false">I73+H74</f>
        <v>27920.5361426699</v>
      </c>
      <c r="J74" s="125" t="n">
        <f aca="false">1-G74</f>
        <v>-0.0831193713541956</v>
      </c>
      <c r="K74" s="116" t="n">
        <f aca="false">R74-F74</f>
        <v>-8195.69409866857</v>
      </c>
      <c r="L74" s="116" t="n">
        <f aca="false">L73+K74</f>
        <v>-208332.660025787</v>
      </c>
      <c r="M74" s="125" t="n">
        <f aca="false">K74/R74</f>
        <v>-0.0831193713541955</v>
      </c>
      <c r="N74" s="116" t="n">
        <f aca="false">Q74*Inflação</f>
        <v>1176.70459186754</v>
      </c>
      <c r="O74" s="116" t="n">
        <f aca="false">Q74-R74</f>
        <v>36116.2302413385</v>
      </c>
      <c r="P74" s="125" t="n">
        <f aca="false">O74/Q74</f>
        <v>0.268088187788329</v>
      </c>
      <c r="Q74" s="126" t="n">
        <f aca="false">Q73+E74+H74</f>
        <v>134717.723071985</v>
      </c>
      <c r="R74" s="126" t="n">
        <f aca="false">(R73+E74)*(1+((1+Taxa)/(1+Inflação)-1))</f>
        <v>98601.4928306467</v>
      </c>
      <c r="S74" s="116" t="n">
        <f aca="false">IF('BANCO DE DADOS'!$AD$32="Sim",R74,Q74)</f>
        <v>98601.4928306467</v>
      </c>
      <c r="T74" s="123" t="n">
        <f aca="false">C74</f>
        <v>70</v>
      </c>
      <c r="U74" s="122" t="n">
        <f aca="false">DATE(YEAR(U73),MONTH(U73)+1,1)</f>
        <v>47027</v>
      </c>
      <c r="V74" s="219"/>
      <c r="W74" s="219"/>
      <c r="X74" s="219"/>
      <c r="AJ74" s="160" t="n">
        <v>0.27</v>
      </c>
      <c r="AK74" s="167" t="n">
        <f aca="false">AJ74-AJ73</f>
        <v>0.005</v>
      </c>
    </row>
    <row r="75" customFormat="false" ht="12.75" hidden="false" customHeight="false" outlineLevel="0" collapsed="false">
      <c r="B75" s="122" t="n">
        <f aca="false">DATE(YEAR(B74),MONTH(B74)+1,1)</f>
        <v>47027</v>
      </c>
      <c r="C75" s="123" t="n">
        <f aca="false">C74+1</f>
        <v>71</v>
      </c>
      <c r="D75" s="123"/>
      <c r="E75" s="116" t="n">
        <f aca="false">IF($AE$33,IF($AE$34,$E74*(1+Inflação)*(1+Crescimento_Salário),$E74*(1+Inflação)),IF($AE$34,$E74*(1+Crescimento_Salário),$E74))</f>
        <v>1854.21870491355</v>
      </c>
      <c r="F75" s="124" t="n">
        <f aca="false">F74+E75</f>
        <v>108651.405634229</v>
      </c>
      <c r="G75" s="125" t="n">
        <f aca="false">IF(F75&lt;=0,0,F75/S75)</f>
        <v>1.0840574964365</v>
      </c>
      <c r="H75" s="116" t="n">
        <f aca="false">Q74*Taxa</f>
        <v>866.777886596257</v>
      </c>
      <c r="I75" s="116" t="n">
        <f aca="false">I74+H75</f>
        <v>28787.3140292662</v>
      </c>
      <c r="J75" s="125" t="n">
        <f aca="false">1-G75</f>
        <v>-0.0840574964364973</v>
      </c>
      <c r="K75" s="116" t="n">
        <f aca="false">R75-F75</f>
        <v>-8424.79773622839</v>
      </c>
      <c r="L75" s="116" t="n">
        <f aca="false">L74+K75</f>
        <v>-216757.457762016</v>
      </c>
      <c r="M75" s="125" t="n">
        <f aca="false">K75/R75</f>
        <v>-0.0840574964364973</v>
      </c>
      <c r="N75" s="116" t="n">
        <f aca="false">Q75*Inflação</f>
        <v>1200.47139188965</v>
      </c>
      <c r="O75" s="116" t="n">
        <f aca="false">Q75-R75</f>
        <v>37212.1117654946</v>
      </c>
      <c r="P75" s="125" t="n">
        <f aca="false">O75/Q75</f>
        <v>0.270754208541849</v>
      </c>
      <c r="Q75" s="126" t="n">
        <f aca="false">Q74+E75+H75</f>
        <v>137438.719663495</v>
      </c>
      <c r="R75" s="126" t="n">
        <f aca="false">(R74+E75)*(1+((1+Taxa)/(1+Inflação)-1))</f>
        <v>100226.607898</v>
      </c>
      <c r="S75" s="116" t="n">
        <f aca="false">IF('BANCO DE DADOS'!$AD$32="Sim",R75,Q75)</f>
        <v>100226.607898</v>
      </c>
      <c r="T75" s="123" t="n">
        <f aca="false">C75</f>
        <v>71</v>
      </c>
      <c r="U75" s="122" t="n">
        <f aca="false">DATE(YEAR(U74),MONTH(U74)+1,1)</f>
        <v>47058</v>
      </c>
      <c r="V75" s="219"/>
      <c r="W75" s="219"/>
      <c r="X75" s="219"/>
      <c r="AJ75" s="160" t="n">
        <v>0.275</v>
      </c>
      <c r="AK75" s="167" t="n">
        <f aca="false">AJ75-AJ74</f>
        <v>0.005</v>
      </c>
    </row>
    <row r="76" customFormat="false" ht="12.75" hidden="false" customHeight="false" outlineLevel="0" collapsed="false">
      <c r="B76" s="122" t="n">
        <f aca="false">DATE(YEAR(B75),MONTH(B75)+1,1)</f>
        <v>47058</v>
      </c>
      <c r="C76" s="123" t="n">
        <f aca="false">C75+1</f>
        <v>72</v>
      </c>
      <c r="D76" s="123" t="n">
        <v>6</v>
      </c>
      <c r="E76" s="116" t="n">
        <f aca="false">IF($AE$33,IF($AE$34,$E75*(1+Inflação)*(1+Crescimento_Salário),$E75*(1+Inflação)),IF($AE$34,$E75*(1+Crescimento_Salário),$E75))</f>
        <v>1870.414552161</v>
      </c>
      <c r="F76" s="124" t="n">
        <f aca="false">F75+E76</f>
        <v>110521.82018639</v>
      </c>
      <c r="G76" s="125" t="n">
        <f aca="false">IF(F76&lt;=0,0,F76/S76)</f>
        <v>1.08499204524186</v>
      </c>
      <c r="H76" s="116" t="n">
        <f aca="false">Q75*Taxa</f>
        <v>884.284860595248</v>
      </c>
      <c r="I76" s="116" t="n">
        <f aca="false">I75+H76</f>
        <v>29671.5988898615</v>
      </c>
      <c r="J76" s="125" t="n">
        <f aca="false">1-G76</f>
        <v>-0.0849920452418633</v>
      </c>
      <c r="K76" s="116" t="n">
        <f aca="false">R76-F76</f>
        <v>-8657.64461839972</v>
      </c>
      <c r="L76" s="116" t="n">
        <f aca="false">L75+K76</f>
        <v>-225415.102380415</v>
      </c>
      <c r="M76" s="125" t="n">
        <f aca="false">K76/R76</f>
        <v>-0.0849920452418633</v>
      </c>
      <c r="N76" s="116" t="n">
        <f aca="false">Q76*Inflação</f>
        <v>1224.53257236605</v>
      </c>
      <c r="O76" s="116" t="n">
        <f aca="false">Q76-R76</f>
        <v>38329.2435082612</v>
      </c>
      <c r="P76" s="125" t="n">
        <f aca="false">O76/Q76</f>
        <v>0.273402587374047</v>
      </c>
      <c r="Q76" s="126" t="n">
        <f aca="false">Q75+E76+H76</f>
        <v>140193.419076251</v>
      </c>
      <c r="R76" s="126" t="n">
        <f aca="false">(R75+E76)*(1+((1+Taxa)/(1+Inflação)-1))</f>
        <v>101864.17556799</v>
      </c>
      <c r="S76" s="116" t="n">
        <f aca="false">IF('BANCO DE DADOS'!$AD$32="Sim",R76,Q76)</f>
        <v>101864.17556799</v>
      </c>
      <c r="T76" s="123" t="n">
        <f aca="false">C76</f>
        <v>72</v>
      </c>
      <c r="U76" s="122" t="n">
        <f aca="false">DATE(YEAR(U75),MONTH(U75)+1,1)</f>
        <v>47088</v>
      </c>
      <c r="V76" s="219"/>
      <c r="W76" s="219"/>
      <c r="X76" s="219"/>
      <c r="AJ76" s="160" t="n">
        <v>0.28</v>
      </c>
      <c r="AK76" s="167" t="n">
        <f aca="false">AJ76-AJ75</f>
        <v>0.005</v>
      </c>
    </row>
    <row r="77" customFormat="false" ht="12.75" hidden="false" customHeight="false" outlineLevel="0" collapsed="false">
      <c r="B77" s="122" t="n">
        <f aca="false">DATE(YEAR(B76),MONTH(B76)+1,1)</f>
        <v>47088</v>
      </c>
      <c r="C77" s="123" t="n">
        <f aca="false">C76+1</f>
        <v>73</v>
      </c>
      <c r="D77" s="123"/>
      <c r="E77" s="116" t="n">
        <f aca="false">IF($AE$33,IF($AE$34,$E76*(1+Inflação)*(1+Crescimento_Salário),$E76*(1+Inflação)),IF($AE$34,$E76*(1+Crescimento_Salário),$E76))</f>
        <v>1886.75186355579</v>
      </c>
      <c r="F77" s="124" t="n">
        <f aca="false">F76+E77</f>
        <v>112408.572049946</v>
      </c>
      <c r="G77" s="125" t="n">
        <f aca="false">IF(F77&lt;=0,0,F77/S77)</f>
        <v>1.08592303411556</v>
      </c>
      <c r="H77" s="116" t="n">
        <f aca="false">Q76*Taxa</f>
        <v>902.00867956093</v>
      </c>
      <c r="I77" s="116" t="n">
        <f aca="false">I76+H77</f>
        <v>30573.6075694224</v>
      </c>
      <c r="J77" s="125" t="n">
        <f aca="false">1-G77</f>
        <v>-0.085923034115555</v>
      </c>
      <c r="K77" s="116" t="n">
        <f aca="false">R77-F77</f>
        <v>-8894.26346775561</v>
      </c>
      <c r="L77" s="116" t="n">
        <f aca="false">L76+K77</f>
        <v>-234309.365848171</v>
      </c>
      <c r="M77" s="125" t="n">
        <f aca="false">K77/R77</f>
        <v>-0.085923034115555</v>
      </c>
      <c r="N77" s="116" t="n">
        <f aca="false">Q77*Inflação</f>
        <v>1248.89126298132</v>
      </c>
      <c r="O77" s="116" t="n">
        <f aca="false">Q77-R77</f>
        <v>39467.871037178</v>
      </c>
      <c r="P77" s="125" t="n">
        <f aca="false">O77/Q77</f>
        <v>0.276033496917204</v>
      </c>
      <c r="Q77" s="126" t="n">
        <f aca="false">Q76+E77+H77</f>
        <v>142982.179619368</v>
      </c>
      <c r="R77" s="126" t="n">
        <f aca="false">(R76+E77)*(1+((1+Taxa)/(1+Inflação)-1))</f>
        <v>103514.30858219</v>
      </c>
      <c r="S77" s="116" t="n">
        <f aca="false">IF('BANCO DE DADOS'!$AD$32="Sim",R77,Q77)</f>
        <v>103514.30858219</v>
      </c>
      <c r="T77" s="123" t="n">
        <f aca="false">C77</f>
        <v>73</v>
      </c>
      <c r="U77" s="122" t="n">
        <f aca="false">DATE(YEAR(U76),MONTH(U76)+1,1)</f>
        <v>47119</v>
      </c>
      <c r="V77" s="219"/>
      <c r="W77" s="219"/>
      <c r="X77" s="219"/>
      <c r="AJ77" s="160" t="n">
        <v>0.285</v>
      </c>
      <c r="AK77" s="167" t="n">
        <f aca="false">AJ77-AJ76</f>
        <v>0.00499999999999995</v>
      </c>
    </row>
    <row r="78" customFormat="false" ht="12.75" hidden="false" customHeight="false" outlineLevel="0" collapsed="false">
      <c r="B78" s="122" t="n">
        <f aca="false">DATE(YEAR(B77),MONTH(B77)+1,1)</f>
        <v>47119</v>
      </c>
      <c r="C78" s="123" t="n">
        <f aca="false">C77+1</f>
        <v>74</v>
      </c>
      <c r="D78" s="123"/>
      <c r="E78" s="116" t="n">
        <f aca="false">IF($AE$33,IF($AE$34,$E77*(1+Inflação)*(1+Crescimento_Salário),$E77*(1+Inflação)),IF($AE$34,$E77*(1+Crescimento_Salário),$E77))</f>
        <v>1903.23187472978</v>
      </c>
      <c r="F78" s="124" t="n">
        <f aca="false">F77+E78</f>
        <v>114311.803924675</v>
      </c>
      <c r="G78" s="125" t="n">
        <f aca="false">IF(F78&lt;=0,0,F78/S78)</f>
        <v>1.0868504785991</v>
      </c>
      <c r="H78" s="116" t="n">
        <f aca="false">Q77*Taxa</f>
        <v>919.951648864933</v>
      </c>
      <c r="I78" s="116" t="n">
        <f aca="false">I77+H78</f>
        <v>31493.5592182873</v>
      </c>
      <c r="J78" s="125" t="n">
        <f aca="false">1-G78</f>
        <v>-0.086850478599096</v>
      </c>
      <c r="K78" s="116" t="n">
        <f aca="false">R78-F78</f>
        <v>-9134.68326681043</v>
      </c>
      <c r="L78" s="116" t="n">
        <f aca="false">L77+K78</f>
        <v>-243444.049114981</v>
      </c>
      <c r="M78" s="125" t="n">
        <f aca="false">K78/R78</f>
        <v>-0.0868504785990959</v>
      </c>
      <c r="N78" s="116" t="n">
        <f aca="false">Q78*Inflação</f>
        <v>1273.55062434927</v>
      </c>
      <c r="O78" s="116" t="n">
        <f aca="false">Q78-R78</f>
        <v>40628.2424850977</v>
      </c>
      <c r="P78" s="125" t="n">
        <f aca="false">O78/Q78</f>
        <v>0.278647106041371</v>
      </c>
      <c r="Q78" s="126" t="n">
        <f aca="false">Q77+E78+H78</f>
        <v>145805.363142963</v>
      </c>
      <c r="R78" s="126" t="n">
        <f aca="false">(R77+E78)*(1+((1+Taxa)/(1+Inflação)-1))</f>
        <v>105177.120657865</v>
      </c>
      <c r="S78" s="116" t="n">
        <f aca="false">IF('BANCO DE DADOS'!$AD$32="Sim",R78,Q78)</f>
        <v>105177.120657865</v>
      </c>
      <c r="T78" s="123" t="n">
        <f aca="false">C78</f>
        <v>74</v>
      </c>
      <c r="U78" s="122" t="n">
        <f aca="false">DATE(YEAR(U77),MONTH(U77)+1,1)</f>
        <v>47150</v>
      </c>
      <c r="V78" s="219"/>
      <c r="W78" s="219"/>
      <c r="X78" s="219"/>
    </row>
    <row r="79" customFormat="false" ht="12.75" hidden="false" customHeight="false" outlineLevel="0" collapsed="false">
      <c r="B79" s="122" t="n">
        <f aca="false">DATE(YEAR(B78),MONTH(B78)+1,1)</f>
        <v>47150</v>
      </c>
      <c r="C79" s="123" t="n">
        <f aca="false">C78+1</f>
        <v>75</v>
      </c>
      <c r="D79" s="123"/>
      <c r="E79" s="116" t="n">
        <f aca="false">IF($AE$33,IF($AE$34,$E78*(1+Inflação)*(1+Crescimento_Salário),$E78*(1+Inflação)),IF($AE$34,$E78*(1+Crescimento_Salário),$E78))</f>
        <v>1919.85583210758</v>
      </c>
      <c r="F79" s="124" t="n">
        <f aca="false">F78+E79</f>
        <v>116231.659756783</v>
      </c>
      <c r="G79" s="125" t="n">
        <f aca="false">IF(F79&lt;=0,0,F79/S79)</f>
        <v>1.08777439348331</v>
      </c>
      <c r="H79" s="116" t="n">
        <f aca="false">Q78*Taxa</f>
        <v>938.116096661807</v>
      </c>
      <c r="I79" s="116" t="n">
        <f aca="false">I78+H79</f>
        <v>32431.6753149491</v>
      </c>
      <c r="J79" s="125" t="n">
        <f aca="false">1-G79</f>
        <v>-0.0877743934833126</v>
      </c>
      <c r="K79" s="116" t="n">
        <f aca="false">R79-F79</f>
        <v>-9378.93326026974</v>
      </c>
      <c r="L79" s="116" t="n">
        <f aca="false">L78+K79</f>
        <v>-252822.982375251</v>
      </c>
      <c r="M79" s="125" t="n">
        <f aca="false">K79/R79</f>
        <v>-0.0877743934833126</v>
      </c>
      <c r="N79" s="116" t="n">
        <f aca="false">Q79*Inflação</f>
        <v>1298.51384830618</v>
      </c>
      <c r="O79" s="116" t="n">
        <f aca="false">Q79-R79</f>
        <v>41810.6085752188</v>
      </c>
      <c r="P79" s="125" t="n">
        <f aca="false">O79/Q79</f>
        <v>0.281243580032996</v>
      </c>
      <c r="Q79" s="126" t="n">
        <f aca="false">Q78+E79+H79</f>
        <v>148663.335071732</v>
      </c>
      <c r="R79" s="126" t="n">
        <f aca="false">(R78+E79)*(1+((1+Taxa)/(1+Inflação)-1))</f>
        <v>106852.726496513</v>
      </c>
      <c r="S79" s="116" t="n">
        <f aca="false">IF('BANCO DE DADOS'!$AD$32="Sim",R79,Q79)</f>
        <v>106852.726496513</v>
      </c>
      <c r="T79" s="123" t="n">
        <f aca="false">C79</f>
        <v>75</v>
      </c>
      <c r="U79" s="122" t="n">
        <f aca="false">DATE(YEAR(U78),MONTH(U78)+1,1)</f>
        <v>47178</v>
      </c>
      <c r="V79" s="219"/>
      <c r="W79" s="219"/>
      <c r="X79" s="219"/>
    </row>
    <row r="80" customFormat="false" ht="12.75" hidden="false" customHeight="false" outlineLevel="0" collapsed="false">
      <c r="B80" s="122" t="n">
        <f aca="false">DATE(YEAR(B79),MONTH(B79)+1,1)</f>
        <v>47178</v>
      </c>
      <c r="C80" s="123" t="n">
        <f aca="false">C79+1</f>
        <v>76</v>
      </c>
      <c r="D80" s="123"/>
      <c r="E80" s="116" t="n">
        <f aca="false">IF($AE$33,IF($AE$34,$E79*(1+Inflação)*(1+Crescimento_Salário),$E79*(1+Inflação)),IF($AE$34,$E79*(1+Crescimento_Salário),$E79))</f>
        <v>1936.62499300082</v>
      </c>
      <c r="F80" s="124" t="n">
        <f aca="false">F79+E80</f>
        <v>118168.284749784</v>
      </c>
      <c r="G80" s="125" t="n">
        <f aca="false">IF(F80&lt;=0,0,F80/S80)</f>
        <v>1.08869479285768</v>
      </c>
      <c r="H80" s="116" t="n">
        <f aca="false">Q79*Taxa</f>
        <v>956.504374105053</v>
      </c>
      <c r="I80" s="116" t="n">
        <f aca="false">I79+H80</f>
        <v>33388.1796890542</v>
      </c>
      <c r="J80" s="125" t="n">
        <f aca="false">1-G80</f>
        <v>-0.08869479285768</v>
      </c>
      <c r="K80" s="116" t="n">
        <f aca="false">R80-F80</f>
        <v>-9627.04295729974</v>
      </c>
      <c r="L80" s="116" t="n">
        <f aca="false">L79+K80</f>
        <v>-262450.025332551</v>
      </c>
      <c r="M80" s="125" t="n">
        <f aca="false">K80/R80</f>
        <v>-0.08869479285768</v>
      </c>
      <c r="N80" s="116" t="n">
        <f aca="false">Q80*Inflação</f>
        <v>1323.78415820684</v>
      </c>
      <c r="O80" s="116" t="n">
        <f aca="false">Q80-R80</f>
        <v>43015.2226463539</v>
      </c>
      <c r="P80" s="125" t="n">
        <f aca="false">O80/Q80</f>
        <v>0.283823080761514</v>
      </c>
      <c r="Q80" s="126" t="n">
        <f aca="false">Q79+E80+H80</f>
        <v>151556.464438838</v>
      </c>
      <c r="R80" s="126" t="n">
        <f aca="false">(R79+E80)*(1+((1+Taxa)/(1+Inflação)-1))</f>
        <v>108541.241792484</v>
      </c>
      <c r="S80" s="116" t="n">
        <f aca="false">IF('BANCO DE DADOS'!$AD$32="Sim",R80,Q80)</f>
        <v>108541.241792484</v>
      </c>
      <c r="T80" s="123" t="n">
        <f aca="false">C80</f>
        <v>76</v>
      </c>
      <c r="U80" s="122" t="n">
        <f aca="false">DATE(YEAR(U79),MONTH(U79)+1,1)</f>
        <v>47209</v>
      </c>
      <c r="V80" s="219"/>
      <c r="W80" s="219"/>
      <c r="X80" s="219"/>
    </row>
    <row r="81" customFormat="false" ht="12.75" hidden="false" customHeight="false" outlineLevel="0" collapsed="false">
      <c r="B81" s="122" t="n">
        <f aca="false">DATE(YEAR(B80),MONTH(B80)+1,1)</f>
        <v>47209</v>
      </c>
      <c r="C81" s="123" t="n">
        <f aca="false">C80+1</f>
        <v>77</v>
      </c>
      <c r="D81" s="123"/>
      <c r="E81" s="116" t="n">
        <f aca="false">IF($AE$33,IF($AE$34,$E80*(1+Inflação)*(1+Crescimento_Salário),$E80*(1+Inflação)),IF($AE$34,$E80*(1+Crescimento_Salário),$E80))</f>
        <v>1953.54062570322</v>
      </c>
      <c r="F81" s="124" t="n">
        <f aca="false">F80+E81</f>
        <v>120121.825375487</v>
      </c>
      <c r="G81" s="125" t="n">
        <f aca="false">IF(F81&lt;=0,0,F81/S81)</f>
        <v>1.08961169015626</v>
      </c>
      <c r="H81" s="116" t="n">
        <f aca="false">Q80*Taxa</f>
        <v>975.118855565148</v>
      </c>
      <c r="I81" s="116" t="n">
        <f aca="false">I80+H81</f>
        <v>34363.2985446193</v>
      </c>
      <c r="J81" s="125" t="n">
        <f aca="false">1-G81</f>
        <v>-0.0896116901562638</v>
      </c>
      <c r="K81" s="116" t="n">
        <f aca="false">R81-F81</f>
        <v>-9879.04213381671</v>
      </c>
      <c r="L81" s="116" t="n">
        <f aca="false">L80+K81</f>
        <v>-272329.067466368</v>
      </c>
      <c r="M81" s="125" t="n">
        <f aca="false">K81/R81</f>
        <v>-0.0896116901562638</v>
      </c>
      <c r="N81" s="116" t="n">
        <f aca="false">Q81*Inflação</f>
        <v>1349.36480922321</v>
      </c>
      <c r="O81" s="116" t="n">
        <f aca="false">Q81-R81</f>
        <v>44242.340678436</v>
      </c>
      <c r="P81" s="125" t="n">
        <f aca="false">O81/Q81</f>
        <v>0.286385766834847</v>
      </c>
      <c r="Q81" s="126" t="n">
        <f aca="false">Q80+E81+H81</f>
        <v>154485.123920106</v>
      </c>
      <c r="R81" s="126" t="n">
        <f aca="false">(R80+E81)*(1+((1+Taxa)/(1+Inflação)-1))</f>
        <v>110242.78324167</v>
      </c>
      <c r="S81" s="116" t="n">
        <f aca="false">IF('BANCO DE DADOS'!$AD$32="Sim",R81,Q81)</f>
        <v>110242.78324167</v>
      </c>
      <c r="T81" s="123" t="n">
        <f aca="false">C81</f>
        <v>77</v>
      </c>
      <c r="U81" s="122" t="n">
        <f aca="false">DATE(YEAR(U80),MONTH(U80)+1,1)</f>
        <v>47239</v>
      </c>
      <c r="V81" s="219"/>
      <c r="W81" s="219"/>
      <c r="X81" s="219"/>
    </row>
    <row r="82" customFormat="false" ht="12.75" hidden="false" customHeight="false" outlineLevel="0" collapsed="false">
      <c r="B82" s="122" t="n">
        <f aca="false">DATE(YEAR(B81),MONTH(B81)+1,1)</f>
        <v>47239</v>
      </c>
      <c r="C82" s="123" t="n">
        <f aca="false">C81+1</f>
        <v>78</v>
      </c>
      <c r="D82" s="123"/>
      <c r="E82" s="116" t="n">
        <f aca="false">IF($AE$33,IF($AE$34,$E81*(1+Inflação)*(1+Crescimento_Salário),$E81*(1+Inflação)),IF($AE$34,$E81*(1+Crescimento_Salário),$E81))</f>
        <v>1970.60400958654</v>
      </c>
      <c r="F82" s="124" t="n">
        <f aca="false">F81+E82</f>
        <v>122092.429385074</v>
      </c>
      <c r="G82" s="125" t="n">
        <f aca="false">IF(F82&lt;=0,0,F82/S82)</f>
        <v>1.09052509820053</v>
      </c>
      <c r="H82" s="116" t="n">
        <f aca="false">Q81*Taxa</f>
        <v>993.961938849575</v>
      </c>
      <c r="I82" s="116" t="n">
        <f aca="false">I81+H82</f>
        <v>35357.2604834689</v>
      </c>
      <c r="J82" s="125" t="n">
        <f aca="false">1-G82</f>
        <v>-0.0905250982005283</v>
      </c>
      <c r="K82" s="116" t="n">
        <f aca="false">R82-F82</f>
        <v>-10134.9608347964</v>
      </c>
      <c r="L82" s="116" t="n">
        <f aca="false">L81+K82</f>
        <v>-282464.028301164</v>
      </c>
      <c r="M82" s="125" t="n">
        <f aca="false">K82/R82</f>
        <v>-0.0905250982005282</v>
      </c>
      <c r="N82" s="116" t="n">
        <f aca="false">Q82*Inflação</f>
        <v>1375.25908864593</v>
      </c>
      <c r="O82" s="116" t="n">
        <f aca="false">Q82-R82</f>
        <v>45492.2213182652</v>
      </c>
      <c r="P82" s="125" t="n">
        <f aca="false">O82/Q82</f>
        <v>0.288931793744703</v>
      </c>
      <c r="Q82" s="126" t="n">
        <f aca="false">Q81+E82+H82</f>
        <v>157449.689868542</v>
      </c>
      <c r="R82" s="126" t="n">
        <f aca="false">(R81+E82)*(1+((1+Taxa)/(1+Inflação)-1))</f>
        <v>111957.468550277</v>
      </c>
      <c r="S82" s="116" t="n">
        <f aca="false">IF('BANCO DE DADOS'!$AD$32="Sim",R82,Q82)</f>
        <v>111957.468550277</v>
      </c>
      <c r="T82" s="123" t="n">
        <f aca="false">C82</f>
        <v>78</v>
      </c>
      <c r="U82" s="122" t="n">
        <f aca="false">DATE(YEAR(U81),MONTH(U81)+1,1)</f>
        <v>47270</v>
      </c>
      <c r="V82" s="219"/>
      <c r="W82" s="219"/>
      <c r="X82" s="219"/>
    </row>
    <row r="83" customFormat="false" ht="12.75" hidden="false" customHeight="false" outlineLevel="0" collapsed="false">
      <c r="B83" s="122" t="n">
        <f aca="false">DATE(YEAR(B82),MONTH(B82)+1,1)</f>
        <v>47270</v>
      </c>
      <c r="C83" s="123" t="n">
        <f aca="false">C82+1</f>
        <v>79</v>
      </c>
      <c r="D83" s="123"/>
      <c r="E83" s="116" t="n">
        <f aca="false">IF($AE$33,IF($AE$34,$E82*(1+Inflação)*(1+Crescimento_Salário),$E82*(1+Inflação)),IF($AE$34,$E82*(1+Crescimento_Salário),$E82))</f>
        <v>1987.81643519734</v>
      </c>
      <c r="F83" s="124" t="n">
        <f aca="false">F82+E83</f>
        <v>124080.245820271</v>
      </c>
      <c r="G83" s="125" t="n">
        <f aca="false">IF(F83&lt;=0,0,F83/S83)</f>
        <v>1.09143502923926</v>
      </c>
      <c r="H83" s="116" t="n">
        <f aca="false">Q82*Taxa</f>
        <v>1013.0360454249</v>
      </c>
      <c r="I83" s="116" t="n">
        <f aca="false">I82+H83</f>
        <v>36370.2965288938</v>
      </c>
      <c r="J83" s="125" t="n">
        <f aca="false">1-G83</f>
        <v>-0.0914350292392561</v>
      </c>
      <c r="K83" s="116" t="n">
        <f aca="false">R83-F83</f>
        <v>-10394.8293766037</v>
      </c>
      <c r="L83" s="116" t="n">
        <f aca="false">L82+K83</f>
        <v>-292858.857677768</v>
      </c>
      <c r="M83" s="125" t="n">
        <f aca="false">K83/R83</f>
        <v>-0.091435029239256</v>
      </c>
      <c r="N83" s="116" t="n">
        <f aca="false">Q83*Inflação</f>
        <v>1401.47031618857</v>
      </c>
      <c r="O83" s="116" t="n">
        <f aca="false">Q83-R83</f>
        <v>46765.1259054975</v>
      </c>
      <c r="P83" s="125" t="n">
        <f aca="false">O83/Q83</f>
        <v>0.291461314002476</v>
      </c>
      <c r="Q83" s="126" t="n">
        <f aca="false">Q82+E83+H83</f>
        <v>160450.542349165</v>
      </c>
      <c r="R83" s="126" t="n">
        <f aca="false">(R82+E83)*(1+((1+Taxa)/(1+Inflação)-1))</f>
        <v>113685.416443667</v>
      </c>
      <c r="S83" s="116" t="n">
        <f aca="false">IF('BANCO DE DADOS'!$AD$32="Sim",R83,Q83)</f>
        <v>113685.416443667</v>
      </c>
      <c r="T83" s="123" t="n">
        <f aca="false">C83</f>
        <v>79</v>
      </c>
      <c r="U83" s="122" t="n">
        <f aca="false">DATE(YEAR(U82),MONTH(U82)+1,1)</f>
        <v>47300</v>
      </c>
      <c r="V83" s="219"/>
      <c r="W83" s="219"/>
      <c r="X83" s="219"/>
    </row>
    <row r="84" customFormat="false" ht="12.75" hidden="false" customHeight="false" outlineLevel="0" collapsed="false">
      <c r="B84" s="122" t="n">
        <f aca="false">DATE(YEAR(B83),MONTH(B83)+1,1)</f>
        <v>47300</v>
      </c>
      <c r="C84" s="123" t="n">
        <f aca="false">C83+1</f>
        <v>80</v>
      </c>
      <c r="D84" s="123"/>
      <c r="E84" s="116" t="n">
        <f aca="false">IF($AE$33,IF($AE$34,$E83*(1+Inflação)*(1+Crescimento_Salário),$E83*(1+Inflação)),IF($AE$34,$E83*(1+Crescimento_Salário),$E83))</f>
        <v>2005.17920435457</v>
      </c>
      <c r="F84" s="124" t="n">
        <f aca="false">F83+E84</f>
        <v>126085.425024626</v>
      </c>
      <c r="G84" s="125" t="n">
        <f aca="false">IF(F84&lt;=0,0,F84/S84)</f>
        <v>1.0923414949858</v>
      </c>
      <c r="H84" s="116" t="n">
        <f aca="false">Q83*Taxa</f>
        <v>1032.34362064091</v>
      </c>
      <c r="I84" s="116" t="n">
        <f aca="false">I83+H84</f>
        <v>37402.6401495347</v>
      </c>
      <c r="J84" s="125" t="n">
        <f aca="false">1-G84</f>
        <v>-0.092341494985799</v>
      </c>
      <c r="K84" s="116" t="n">
        <f aca="false">R84-F84</f>
        <v>-10658.6783493427</v>
      </c>
      <c r="L84" s="116" t="n">
        <f aca="false">L83+K84</f>
        <v>-303517.53602711</v>
      </c>
      <c r="M84" s="125" t="n">
        <f aca="false">K84/R84</f>
        <v>-0.0923414949857991</v>
      </c>
      <c r="N84" s="116" t="n">
        <f aca="false">Q84*Inflação</f>
        <v>1428.00184429467</v>
      </c>
      <c r="O84" s="116" t="n">
        <f aca="false">Q84-R84</f>
        <v>48061.3184988774</v>
      </c>
      <c r="P84" s="125" t="n">
        <f aca="false">O84/Q84</f>
        <v>0.293974477266452</v>
      </c>
      <c r="Q84" s="126" t="n">
        <f aca="false">Q83+E84+H84</f>
        <v>163488.06517416</v>
      </c>
      <c r="R84" s="126" t="n">
        <f aca="false">(R83+E84)*(1+((1+Taxa)/(1+Inflação)-1))</f>
        <v>115426.746675283</v>
      </c>
      <c r="S84" s="116" t="n">
        <f aca="false">IF('BANCO DE DADOS'!$AD$32="Sim",R84,Q84)</f>
        <v>115426.746675283</v>
      </c>
      <c r="T84" s="123" t="n">
        <f aca="false">C84</f>
        <v>80</v>
      </c>
      <c r="U84" s="122" t="n">
        <f aca="false">DATE(YEAR(U83),MONTH(U83)+1,1)</f>
        <v>47331</v>
      </c>
      <c r="V84" s="219"/>
      <c r="W84" s="219"/>
      <c r="X84" s="219"/>
    </row>
    <row r="85" customFormat="false" ht="12.75" hidden="false" customHeight="false" outlineLevel="0" collapsed="false">
      <c r="B85" s="122" t="n">
        <f aca="false">DATE(YEAR(B84),MONTH(B84)+1,1)</f>
        <v>47331</v>
      </c>
      <c r="C85" s="123" t="n">
        <f aca="false">C84+1</f>
        <v>81</v>
      </c>
      <c r="D85" s="123"/>
      <c r="E85" s="116" t="n">
        <f aca="false">IF($AE$33,IF($AE$34,$E84*(1+Inflação)*(1+Crescimento_Salário),$E84*(1+Inflação)),IF($AE$34,$E84*(1+Crescimento_Salário),$E84))</f>
        <v>2022.69363024804</v>
      </c>
      <c r="F85" s="124" t="n">
        <f aca="false">F84+E85</f>
        <v>128108.118654874</v>
      </c>
      <c r="G85" s="125" t="n">
        <f aca="false">IF(F85&lt;=0,0,F85/S85)</f>
        <v>1.09324450665287</v>
      </c>
      <c r="H85" s="116" t="n">
        <f aca="false">Q84*Taxa</f>
        <v>1051.88713395675</v>
      </c>
      <c r="I85" s="116" t="n">
        <f aca="false">I84+H85</f>
        <v>38454.5272834915</v>
      </c>
      <c r="J85" s="125" t="n">
        <f aca="false">1-G85</f>
        <v>-0.0932445066528671</v>
      </c>
      <c r="K85" s="116" t="n">
        <f aca="false">R85-F85</f>
        <v>-10926.5386192273</v>
      </c>
      <c r="L85" s="116" t="n">
        <f aca="false">L84+K85</f>
        <v>-314444.074646338</v>
      </c>
      <c r="M85" s="125" t="n">
        <f aca="false">K85/R85</f>
        <v>-0.093244506652867</v>
      </c>
      <c r="N85" s="116" t="n">
        <f aca="false">Q85*Inflação</f>
        <v>1454.85705844771</v>
      </c>
      <c r="O85" s="116" t="n">
        <f aca="false">Q85-R85</f>
        <v>49381.0659027187</v>
      </c>
      <c r="P85" s="125" t="n">
        <f aca="false">O85/Q85</f>
        <v>0.296471430461015</v>
      </c>
      <c r="Q85" s="126" t="n">
        <f aca="false">Q84+E85+H85</f>
        <v>166562.645938365</v>
      </c>
      <c r="R85" s="126" t="n">
        <f aca="false">(R84+E85)*(1+((1+Taxa)/(1+Inflação)-1))</f>
        <v>117181.580035646</v>
      </c>
      <c r="S85" s="116" t="n">
        <f aca="false">IF('BANCO DE DADOS'!$AD$32="Sim",R85,Q85)</f>
        <v>117181.580035646</v>
      </c>
      <c r="T85" s="123" t="n">
        <f aca="false">C85</f>
        <v>81</v>
      </c>
      <c r="U85" s="122" t="n">
        <f aca="false">DATE(YEAR(U84),MONTH(U84)+1,1)</f>
        <v>47362</v>
      </c>
      <c r="V85" s="219"/>
      <c r="W85" s="219"/>
      <c r="X85" s="219"/>
    </row>
    <row r="86" customFormat="false" ht="12.75" hidden="false" customHeight="false" outlineLevel="0" collapsed="false">
      <c r="B86" s="122" t="n">
        <f aca="false">DATE(YEAR(B85),MONTH(B85)+1,1)</f>
        <v>47362</v>
      </c>
      <c r="C86" s="123" t="n">
        <f aca="false">C85+1</f>
        <v>82</v>
      </c>
      <c r="D86" s="123"/>
      <c r="E86" s="116" t="n">
        <f aca="false">IF($AE$33,IF($AE$34,$E85*(1+Inflação)*(1+Crescimento_Salário),$E85*(1+Inflação)),IF($AE$34,$E85*(1+Crescimento_Salário),$E85))</f>
        <v>2040.36103753775</v>
      </c>
      <c r="F86" s="124" t="n">
        <f aca="false">F85+E86</f>
        <v>130148.479692411</v>
      </c>
      <c r="G86" s="125" t="n">
        <f aca="false">IF(F86&lt;=0,0,F86/S86)</f>
        <v>1.09414407498504</v>
      </c>
      <c r="H86" s="116" t="n">
        <f aca="false">Q85*Taxa</f>
        <v>1071.66907916928</v>
      </c>
      <c r="I86" s="116" t="n">
        <f aca="false">I85+H86</f>
        <v>39526.1963626607</v>
      </c>
      <c r="J86" s="125" t="n">
        <f aca="false">1-G86</f>
        <v>-0.094144074985038</v>
      </c>
      <c r="K86" s="116" t="n">
        <f aca="false">R86-F86</f>
        <v>-11198.4413309724</v>
      </c>
      <c r="L86" s="116" t="n">
        <f aca="false">L85+K86</f>
        <v>-325642.51597731</v>
      </c>
      <c r="M86" s="125" t="n">
        <f aca="false">K86/R86</f>
        <v>-0.094144074985038</v>
      </c>
      <c r="N86" s="116" t="n">
        <f aca="false">Q86*Inflação</f>
        <v>1482.0393774838</v>
      </c>
      <c r="O86" s="116" t="n">
        <f aca="false">Q86-R86</f>
        <v>50724.6376936331</v>
      </c>
      <c r="P86" s="125" t="n">
        <f aca="false">O86/Q86</f>
        <v>0.298952317888435</v>
      </c>
      <c r="Q86" s="126" t="n">
        <f aca="false">Q85+E86+H86</f>
        <v>169674.676055072</v>
      </c>
      <c r="R86" s="126" t="n">
        <f aca="false">(R85+E86)*(1+((1+Taxa)/(1+Inflação)-1))</f>
        <v>118950.038361439</v>
      </c>
      <c r="S86" s="116" t="n">
        <f aca="false">IF('BANCO DE DADOS'!$AD$32="Sim",R86,Q86)</f>
        <v>118950.038361439</v>
      </c>
      <c r="T86" s="123" t="n">
        <f aca="false">C86</f>
        <v>82</v>
      </c>
      <c r="U86" s="122" t="n">
        <f aca="false">DATE(YEAR(U85),MONTH(U85)+1,1)</f>
        <v>47392</v>
      </c>
      <c r="V86" s="219"/>
      <c r="W86" s="219"/>
      <c r="X86" s="219"/>
    </row>
    <row r="87" customFormat="false" ht="12.75" hidden="false" customHeight="false" outlineLevel="0" collapsed="false">
      <c r="B87" s="122" t="n">
        <f aca="false">DATE(YEAR(B86),MONTH(B86)+1,1)</f>
        <v>47392</v>
      </c>
      <c r="C87" s="123" t="n">
        <f aca="false">C86+1</f>
        <v>83</v>
      </c>
      <c r="D87" s="123"/>
      <c r="E87" s="116" t="n">
        <f aca="false">IF($AE$33,IF($AE$34,$E86*(1+Inflação)*(1+Crescimento_Salário),$E86*(1+Inflação)),IF($AE$34,$E86*(1+Crescimento_Salário),$E86))</f>
        <v>2058.18276245404</v>
      </c>
      <c r="F87" s="124" t="n">
        <f aca="false">F86+E87</f>
        <v>132206.662454865</v>
      </c>
      <c r="G87" s="125" t="n">
        <f aca="false">IF(F87&lt;=0,0,F87/S87)</f>
        <v>1.09504021028916</v>
      </c>
      <c r="H87" s="116" t="n">
        <f aca="false">Q86*Taxa</f>
        <v>1091.69197464341</v>
      </c>
      <c r="I87" s="116" t="n">
        <f aca="false">I86+H87</f>
        <v>40617.8883373042</v>
      </c>
      <c r="J87" s="125" t="n">
        <f aca="false">1-G87</f>
        <v>-0.0950402102891603</v>
      </c>
      <c r="K87" s="116" t="n">
        <f aca="false">R87-F87</f>
        <v>-11474.4179102067</v>
      </c>
      <c r="L87" s="116" t="n">
        <f aca="false">L86+K87</f>
        <v>-337116.933887517</v>
      </c>
      <c r="M87" s="125" t="n">
        <f aca="false">K87/R87</f>
        <v>-0.0950402102891603</v>
      </c>
      <c r="N87" s="116" t="n">
        <f aca="false">Q87*Inflação</f>
        <v>1509.55225390742</v>
      </c>
      <c r="O87" s="116" t="n">
        <f aca="false">Q87-R87</f>
        <v>52092.3062475108</v>
      </c>
      <c r="P87" s="125" t="n">
        <f aca="false">O87/Q87</f>
        <v>0.301417281333799</v>
      </c>
      <c r="Q87" s="126" t="n">
        <f aca="false">Q86+E87+H87</f>
        <v>172824.550792169</v>
      </c>
      <c r="R87" s="126" t="n">
        <f aca="false">(R86+E87)*(1+((1+Taxa)/(1+Inflação)-1))</f>
        <v>120732.244544659</v>
      </c>
      <c r="S87" s="116" t="n">
        <f aca="false">IF('BANCO DE DADOS'!$AD$32="Sim",R87,Q87)</f>
        <v>120732.244544659</v>
      </c>
      <c r="T87" s="123" t="n">
        <f aca="false">C87</f>
        <v>83</v>
      </c>
      <c r="U87" s="122" t="n">
        <f aca="false">DATE(YEAR(U86),MONTH(U86)+1,1)</f>
        <v>47423</v>
      </c>
      <c r="V87" s="219"/>
      <c r="W87" s="219"/>
      <c r="X87" s="219"/>
    </row>
    <row r="88" customFormat="false" ht="12.75" hidden="false" customHeight="false" outlineLevel="0" collapsed="false">
      <c r="B88" s="122" t="n">
        <f aca="false">DATE(YEAR(B87),MONTH(B87)+1,1)</f>
        <v>47423</v>
      </c>
      <c r="C88" s="123" t="n">
        <f aca="false">C87+1</f>
        <v>84</v>
      </c>
      <c r="D88" s="123" t="n">
        <v>7</v>
      </c>
      <c r="E88" s="116" t="n">
        <f aca="false">IF($AE$33,IF($AE$34,$E87*(1+Inflação)*(1+Crescimento_Salário),$E87*(1+Inflação)),IF($AE$34,$E87*(1+Crescimento_Salário),$E87))</f>
        <v>2076.16015289871</v>
      </c>
      <c r="F88" s="124" t="n">
        <f aca="false">F87+E88</f>
        <v>134282.822607764</v>
      </c>
      <c r="G88" s="125" t="n">
        <f aca="false">IF(F88&lt;=0,0,F88/S88)</f>
        <v>1.0959329224628</v>
      </c>
      <c r="H88" s="116" t="n">
        <f aca="false">Q87*Taxa</f>
        <v>1111.95836354464</v>
      </c>
      <c r="I88" s="116" t="n">
        <f aca="false">I87+H88</f>
        <v>41729.8467008488</v>
      </c>
      <c r="J88" s="125" t="n">
        <f aca="false">1-G88</f>
        <v>-0.0959329224628029</v>
      </c>
      <c r="K88" s="116" t="n">
        <f aca="false">R88-F88</f>
        <v>-11754.5000659054</v>
      </c>
      <c r="L88" s="116" t="n">
        <f aca="false">L87+K88</f>
        <v>-348871.433953422</v>
      </c>
      <c r="M88" s="125" t="n">
        <f aca="false">K88/R88</f>
        <v>-0.0959329224628028</v>
      </c>
      <c r="N88" s="116" t="n">
        <f aca="false">Q88*Inflação</f>
        <v>1537.39917420989</v>
      </c>
      <c r="O88" s="116" t="n">
        <f aca="false">Q88-R88</f>
        <v>53484.3467667541</v>
      </c>
      <c r="P88" s="125" t="n">
        <f aca="false">O88/Q88</f>
        <v>0.303866460163598</v>
      </c>
      <c r="Q88" s="126" t="n">
        <f aca="false">Q87+E88+H88</f>
        <v>176012.669308613</v>
      </c>
      <c r="R88" s="126" t="n">
        <f aca="false">(R87+E88)*(1+((1+Taxa)/(1+Inflação)-1))</f>
        <v>122528.322541859</v>
      </c>
      <c r="S88" s="116" t="n">
        <f aca="false">IF('BANCO DE DADOS'!$AD$32="Sim",R88,Q88)</f>
        <v>122528.322541859</v>
      </c>
      <c r="T88" s="123" t="n">
        <f aca="false">C88</f>
        <v>84</v>
      </c>
      <c r="U88" s="122" t="n">
        <f aca="false">DATE(YEAR(U87),MONTH(U87)+1,1)</f>
        <v>47453</v>
      </c>
      <c r="V88" s="219"/>
      <c r="W88" s="219"/>
      <c r="X88" s="219"/>
    </row>
    <row r="89" customFormat="false" ht="12.75" hidden="false" customHeight="false" outlineLevel="0" collapsed="false">
      <c r="B89" s="122" t="n">
        <f aca="false">DATE(YEAR(B88),MONTH(B88)+1,1)</f>
        <v>47453</v>
      </c>
      <c r="C89" s="123" t="n">
        <f aca="false">C88+1</f>
        <v>85</v>
      </c>
      <c r="D89" s="123"/>
      <c r="E89" s="116" t="n">
        <f aca="false">IF($AE$33,IF($AE$34,$E88*(1+Inflação)*(1+Crescimento_Salário),$E88*(1+Inflação)),IF($AE$34,$E88*(1+Crescimento_Salário),$E88))</f>
        <v>2094.29456854692</v>
      </c>
      <c r="F89" s="124" t="n">
        <f aca="false">F88+E89</f>
        <v>136377.117176311</v>
      </c>
      <c r="G89" s="125" t="n">
        <f aca="false">IF(F89&lt;=0,0,F89/S89)</f>
        <v>1.09682222102089</v>
      </c>
      <c r="H89" s="116" t="n">
        <f aca="false">Q88*Taxa</f>
        <v>1132.47081407369</v>
      </c>
      <c r="I89" s="116" t="n">
        <f aca="false">I88+H89</f>
        <v>42862.3175149225</v>
      </c>
      <c r="J89" s="125" t="n">
        <f aca="false">1-G89</f>
        <v>-0.0968222210208938</v>
      </c>
      <c r="K89" s="116" t="n">
        <f aca="false">R89-F89</f>
        <v>-12038.7197928456</v>
      </c>
      <c r="L89" s="116" t="n">
        <f aca="false">L88+K89</f>
        <v>-360910.153746268</v>
      </c>
      <c r="M89" s="125" t="n">
        <f aca="false">K89/R89</f>
        <v>-0.0968222210208937</v>
      </c>
      <c r="N89" s="116" t="n">
        <f aca="false">Q89*Inflação</f>
        <v>1565.58365919098</v>
      </c>
      <c r="O89" s="116" t="n">
        <f aca="false">Q89-R89</f>
        <v>54901.037307768</v>
      </c>
      <c r="P89" s="125" t="n">
        <f aca="false">O89/Q89</f>
        <v>0.306299991418424</v>
      </c>
      <c r="Q89" s="126" t="n">
        <f aca="false">Q88+E89+H89</f>
        <v>179239.434691233</v>
      </c>
      <c r="R89" s="126" t="n">
        <f aca="false">(R88+E89)*(1+((1+Taxa)/(1+Inflação)-1))</f>
        <v>124338.397383465</v>
      </c>
      <c r="S89" s="116" t="n">
        <f aca="false">IF('BANCO DE DADOS'!$AD$32="Sim",R89,Q89)</f>
        <v>124338.397383465</v>
      </c>
      <c r="T89" s="123" t="n">
        <f aca="false">C89</f>
        <v>85</v>
      </c>
      <c r="U89" s="122" t="n">
        <f aca="false">DATE(YEAR(U88),MONTH(U88)+1,1)</f>
        <v>47484</v>
      </c>
      <c r="V89" s="219"/>
      <c r="W89" s="219"/>
      <c r="X89" s="219"/>
    </row>
    <row r="90" customFormat="false" ht="12.75" hidden="false" customHeight="false" outlineLevel="0" collapsed="false">
      <c r="B90" s="122" t="n">
        <f aca="false">DATE(YEAR(B89),MONTH(B89)+1,1)</f>
        <v>47484</v>
      </c>
      <c r="C90" s="123" t="n">
        <f aca="false">C89+1</f>
        <v>86</v>
      </c>
      <c r="D90" s="123"/>
      <c r="E90" s="116" t="n">
        <f aca="false">IF($AE$33,IF($AE$34,$E89*(1+Inflação)*(1+Crescimento_Salário),$E89*(1+Inflação)),IF($AE$34,$E89*(1+Crescimento_Salário),$E89))</f>
        <v>2112.58738095005</v>
      </c>
      <c r="F90" s="124" t="n">
        <f aca="false">F89+E90</f>
        <v>138489.704557261</v>
      </c>
      <c r="G90" s="125" t="n">
        <f aca="false">IF(F90&lt;=0,0,F90/S90)</f>
        <v>1.09770811512068</v>
      </c>
      <c r="H90" s="116" t="n">
        <f aca="false">Q89*Taxa</f>
        <v>1153.23191970339</v>
      </c>
      <c r="I90" s="116" t="n">
        <f aca="false">I89+H90</f>
        <v>44015.5494346259</v>
      </c>
      <c r="J90" s="125" t="n">
        <f aca="false">1-G90</f>
        <v>-0.0977081151206818</v>
      </c>
      <c r="K90" s="116" t="n">
        <f aca="false">R90-F90</f>
        <v>-12327.109374082</v>
      </c>
      <c r="L90" s="116" t="n">
        <f aca="false">L89+K90</f>
        <v>-373237.26312035</v>
      </c>
      <c r="M90" s="125" t="n">
        <f aca="false">K90/R90</f>
        <v>-0.0977081151206819</v>
      </c>
      <c r="N90" s="116" t="n">
        <f aca="false">Q90*Inflação</f>
        <v>1594.10926428331</v>
      </c>
      <c r="O90" s="116" t="n">
        <f aca="false">Q90-R90</f>
        <v>56342.6588087078</v>
      </c>
      <c r="P90" s="125" t="n">
        <f aca="false">O90/Q90</f>
        <v>0.308718009900211</v>
      </c>
      <c r="Q90" s="126" t="n">
        <f aca="false">Q89+E90+H90</f>
        <v>182505.253991887</v>
      </c>
      <c r="R90" s="126" t="n">
        <f aca="false">(R89+E90)*(1+((1+Taxa)/(1+Inflação)-1))</f>
        <v>126162.595183179</v>
      </c>
      <c r="S90" s="116" t="n">
        <f aca="false">IF('BANCO DE DADOS'!$AD$32="Sim",R90,Q90)</f>
        <v>126162.595183179</v>
      </c>
      <c r="T90" s="123" t="n">
        <f aca="false">C90</f>
        <v>86</v>
      </c>
      <c r="U90" s="122" t="n">
        <f aca="false">DATE(YEAR(U89),MONTH(U89)+1,1)</f>
        <v>47515</v>
      </c>
      <c r="V90" s="219"/>
      <c r="W90" s="219"/>
      <c r="X90" s="219"/>
    </row>
    <row r="91" customFormat="false" ht="12.75" hidden="false" customHeight="false" outlineLevel="0" collapsed="false">
      <c r="B91" s="122" t="n">
        <f aca="false">DATE(YEAR(B90),MONTH(B90)+1,1)</f>
        <v>47515</v>
      </c>
      <c r="C91" s="123" t="n">
        <f aca="false">C90+1</f>
        <v>87</v>
      </c>
      <c r="D91" s="123"/>
      <c r="E91" s="116" t="n">
        <f aca="false">IF($AE$33,IF($AE$34,$E90*(1+Inflação)*(1+Crescimento_Salário),$E90*(1+Inflação)),IF($AE$34,$E90*(1+Crescimento_Salário),$E90))</f>
        <v>2131.03997363941</v>
      </c>
      <c r="F91" s="124" t="n">
        <f aca="false">F90+E91</f>
        <v>140620.7445309</v>
      </c>
      <c r="G91" s="125" t="n">
        <f aca="false">IF(F91&lt;=0,0,F91/S91)</f>
        <v>1.09859061358514</v>
      </c>
      <c r="H91" s="116" t="n">
        <f aca="false">Q90*Taxa</f>
        <v>1174.24429941762</v>
      </c>
      <c r="I91" s="116" t="n">
        <f aca="false">I90+H91</f>
        <v>45189.7937340435</v>
      </c>
      <c r="J91" s="125" t="n">
        <f aca="false">1-G91</f>
        <v>-0.0985906135851371</v>
      </c>
      <c r="K91" s="116" t="n">
        <f aca="false">R91-F91</f>
        <v>-12619.7013834452</v>
      </c>
      <c r="L91" s="116" t="n">
        <f aca="false">L90+K91</f>
        <v>-385856.964503795</v>
      </c>
      <c r="M91" s="125" t="n">
        <f aca="false">K91/R91</f>
        <v>-0.0985906135851371</v>
      </c>
      <c r="N91" s="116" t="n">
        <f aca="false">Q91*Inflação</f>
        <v>1622.97957987983</v>
      </c>
      <c r="O91" s="116" t="n">
        <f aca="false">Q91-R91</f>
        <v>57809.4951174887</v>
      </c>
      <c r="P91" s="125" t="n">
        <f aca="false">O91/Q91</f>
        <v>0.311120648254402</v>
      </c>
      <c r="Q91" s="126" t="n">
        <f aca="false">Q90+E91+H91</f>
        <v>185810.538264944</v>
      </c>
      <c r="R91" s="126" t="n">
        <f aca="false">(R90+E91)*(1+((1+Taxa)/(1+Inflação)-1))</f>
        <v>128001.043147455</v>
      </c>
      <c r="S91" s="116" t="n">
        <f aca="false">IF('BANCO DE DADOS'!$AD$32="Sim",R91,Q91)</f>
        <v>128001.043147455</v>
      </c>
      <c r="T91" s="123" t="n">
        <f aca="false">C91</f>
        <v>87</v>
      </c>
      <c r="U91" s="122" t="n">
        <f aca="false">DATE(YEAR(U90),MONTH(U90)+1,1)</f>
        <v>47543</v>
      </c>
      <c r="V91" s="219"/>
      <c r="W91" s="219"/>
      <c r="X91" s="219"/>
    </row>
    <row r="92" customFormat="false" ht="12.75" hidden="false" customHeight="false" outlineLevel="0" collapsed="false">
      <c r="B92" s="122" t="n">
        <f aca="false">DATE(YEAR(B91),MONTH(B91)+1,1)</f>
        <v>47543</v>
      </c>
      <c r="C92" s="123" t="n">
        <f aca="false">C91+1</f>
        <v>88</v>
      </c>
      <c r="D92" s="123"/>
      <c r="E92" s="116" t="n">
        <f aca="false">IF($AE$33,IF($AE$34,$E91*(1+Inflação)*(1+Crescimento_Salário),$E91*(1+Inflação)),IF($AE$34,$E91*(1+Crescimento_Salário),$E91))</f>
        <v>2149.65374223091</v>
      </c>
      <c r="F92" s="124" t="n">
        <f aca="false">F91+E92</f>
        <v>142770.398273131</v>
      </c>
      <c r="G92" s="125" t="n">
        <f aca="false">IF(F92&lt;=0,0,F92/S92)</f>
        <v>1.0994697249249</v>
      </c>
      <c r="H92" s="116" t="n">
        <f aca="false">Q91*Taxa</f>
        <v>1195.51059795259</v>
      </c>
      <c r="I92" s="116" t="n">
        <f aca="false">I91+H92</f>
        <v>46385.3043319961</v>
      </c>
      <c r="J92" s="125" t="n">
        <f aca="false">1-G92</f>
        <v>-0.0994697249249026</v>
      </c>
      <c r="K92" s="116" t="n">
        <f aca="false">R92-F92</f>
        <v>-12916.5286880611</v>
      </c>
      <c r="L92" s="116" t="n">
        <f aca="false">L91+K92</f>
        <v>-398773.493191856</v>
      </c>
      <c r="M92" s="125" t="n">
        <f aca="false">K92/R92</f>
        <v>-0.0994697249249026</v>
      </c>
      <c r="N92" s="116" t="n">
        <f aca="false">Q92*Inflação</f>
        <v>1652.19823166437</v>
      </c>
      <c r="O92" s="116" t="n">
        <f aca="false">Q92-R92</f>
        <v>59301.8330200571</v>
      </c>
      <c r="P92" s="125" t="n">
        <f aca="false">O92/Q92</f>
        <v>0.31350803704741</v>
      </c>
      <c r="Q92" s="126" t="n">
        <f aca="false">Q91+E92+H92</f>
        <v>189155.702605127</v>
      </c>
      <c r="R92" s="126" t="n">
        <f aca="false">(R91+E92)*(1+((1+Taxa)/(1+Inflação)-1))</f>
        <v>129853.86958507</v>
      </c>
      <c r="S92" s="116" t="n">
        <f aca="false">IF('BANCO DE DADOS'!$AD$32="Sim",R92,Q92)</f>
        <v>129853.86958507</v>
      </c>
      <c r="T92" s="123" t="n">
        <f aca="false">C92</f>
        <v>88</v>
      </c>
      <c r="U92" s="122" t="n">
        <f aca="false">DATE(YEAR(U91),MONTH(U91)+1,1)</f>
        <v>47574</v>
      </c>
      <c r="V92" s="219"/>
      <c r="W92" s="219"/>
      <c r="X92" s="219"/>
    </row>
    <row r="93" customFormat="false" ht="12.75" hidden="false" customHeight="false" outlineLevel="0" collapsed="false">
      <c r="B93" s="122" t="n">
        <f aca="false">DATE(YEAR(B92),MONTH(B92)+1,1)</f>
        <v>47574</v>
      </c>
      <c r="C93" s="123" t="n">
        <f aca="false">C92+1</f>
        <v>89</v>
      </c>
      <c r="D93" s="123"/>
      <c r="E93" s="116" t="n">
        <f aca="false">IF($AE$33,IF($AE$34,$E92*(1+Inflação)*(1+Crescimento_Salário),$E92*(1+Inflação)),IF($AE$34,$E92*(1+Crescimento_Salário),$E92))</f>
        <v>2168.43009453057</v>
      </c>
      <c r="F93" s="124" t="n">
        <f aca="false">F92+E93</f>
        <v>144938.828367662</v>
      </c>
      <c r="G93" s="125" t="n">
        <f aca="false">IF(F93&lt;=0,0,F93/S93)</f>
        <v>1.1003454573589</v>
      </c>
      <c r="H93" s="116" t="n">
        <f aca="false">Q92*Taxa</f>
        <v>1217.03348604024</v>
      </c>
      <c r="I93" s="116" t="n">
        <f aca="false">I92+H93</f>
        <v>47602.3378180363</v>
      </c>
      <c r="J93" s="125" t="n">
        <f aca="false">1-G93</f>
        <v>-0.100345457358898</v>
      </c>
      <c r="K93" s="116" t="n">
        <f aca="false">R93-F93</f>
        <v>-13217.6244508929</v>
      </c>
      <c r="L93" s="116" t="n">
        <f aca="false">L92+K93</f>
        <v>-411991.117642749</v>
      </c>
      <c r="M93" s="125" t="n">
        <f aca="false">K93/R93</f>
        <v>-0.100345457358898</v>
      </c>
      <c r="N93" s="116" t="n">
        <f aca="false">Q93*Inflação</f>
        <v>1681.76888094508</v>
      </c>
      <c r="O93" s="116" t="n">
        <f aca="false">Q93-R93</f>
        <v>60819.9622689291</v>
      </c>
      <c r="P93" s="125" t="n">
        <f aca="false">O93/Q93</f>
        <v>0.315880304839697</v>
      </c>
      <c r="Q93" s="126" t="n">
        <f aca="false">Q92+E93+H93</f>
        <v>192541.166185698</v>
      </c>
      <c r="R93" s="126" t="n">
        <f aca="false">(R92+E93)*(1+((1+Taxa)/(1+Inflação)-1))</f>
        <v>131721.203916769</v>
      </c>
      <c r="S93" s="116" t="n">
        <f aca="false">IF('BANCO DE DADOS'!$AD$32="Sim",R93,Q93)</f>
        <v>131721.203916769</v>
      </c>
      <c r="T93" s="123" t="n">
        <f aca="false">C93</f>
        <v>89</v>
      </c>
      <c r="U93" s="122" t="n">
        <f aca="false">DATE(YEAR(U92),MONTH(U92)+1,1)</f>
        <v>47604</v>
      </c>
      <c r="V93" s="219"/>
      <c r="W93" s="219"/>
      <c r="X93" s="219"/>
    </row>
    <row r="94" customFormat="false" ht="12.75" hidden="false" customHeight="false" outlineLevel="0" collapsed="false">
      <c r="B94" s="122" t="n">
        <f aca="false">DATE(YEAR(B93),MONTH(B93)+1,1)</f>
        <v>47604</v>
      </c>
      <c r="C94" s="123" t="n">
        <f aca="false">C93+1</f>
        <v>90</v>
      </c>
      <c r="D94" s="123"/>
      <c r="E94" s="116" t="n">
        <f aca="false">IF($AE$33,IF($AE$34,$E93*(1+Inflação)*(1+Crescimento_Salário),$E93*(1+Inflação)),IF($AE$34,$E93*(1+Crescimento_Salário),$E93))</f>
        <v>2187.37045064106</v>
      </c>
      <c r="F94" s="124" t="n">
        <f aca="false">F93+E94</f>
        <v>147126.198818303</v>
      </c>
      <c r="G94" s="125" t="n">
        <f aca="false">IF(F94&lt;=0,0,F94/S94)</f>
        <v>1.10121781883367</v>
      </c>
      <c r="H94" s="116" t="n">
        <f aca="false">Q93*Taxa</f>
        <v>1238.81566065396</v>
      </c>
      <c r="I94" s="116" t="n">
        <f aca="false">I93+H94</f>
        <v>48841.1534786903</v>
      </c>
      <c r="J94" s="125" t="n">
        <f aca="false">1-G94</f>
        <v>-0.101217818833671</v>
      </c>
      <c r="K94" s="116" t="n">
        <f aca="false">R94-F94</f>
        <v>-13523.022133305</v>
      </c>
      <c r="L94" s="116" t="n">
        <f aca="false">L93+K94</f>
        <v>-425514.139776054</v>
      </c>
      <c r="M94" s="125" t="n">
        <f aca="false">K94/R94</f>
        <v>-0.101217818833671</v>
      </c>
      <c r="N94" s="116" t="n">
        <f aca="false">Q94*Inflação</f>
        <v>1711.69522499114</v>
      </c>
      <c r="O94" s="116" t="n">
        <f aca="false">Q94-R94</f>
        <v>62364.1756119952</v>
      </c>
      <c r="P94" s="125" t="n">
        <f aca="false">O94/Q94</f>
        <v>0.318237578254774</v>
      </c>
      <c r="Q94" s="126" t="n">
        <f aca="false">Q93+E94+H94</f>
        <v>195967.352296993</v>
      </c>
      <c r="R94" s="126" t="n">
        <f aca="false">(R93+E94)*(1+((1+Taxa)/(1+Inflação)-1))</f>
        <v>133603.176684998</v>
      </c>
      <c r="S94" s="116" t="n">
        <f aca="false">IF('BANCO DE DADOS'!$AD$32="Sim",R94,Q94)</f>
        <v>133603.176684998</v>
      </c>
      <c r="T94" s="123" t="n">
        <f aca="false">C94</f>
        <v>90</v>
      </c>
      <c r="U94" s="122" t="n">
        <f aca="false">DATE(YEAR(U93),MONTH(U93)+1,1)</f>
        <v>47635</v>
      </c>
      <c r="V94" s="219"/>
      <c r="W94" s="219"/>
      <c r="X94" s="219"/>
    </row>
    <row r="95" customFormat="false" ht="12.75" hidden="false" customHeight="false" outlineLevel="0" collapsed="false">
      <c r="B95" s="122" t="n">
        <f aca="false">DATE(YEAR(B94),MONTH(B94)+1,1)</f>
        <v>47635</v>
      </c>
      <c r="C95" s="123" t="n">
        <f aca="false">C94+1</f>
        <v>91</v>
      </c>
      <c r="D95" s="123"/>
      <c r="E95" s="116" t="n">
        <f aca="false">IF($AE$33,IF($AE$34,$E94*(1+Inflação)*(1+Crescimento_Salário),$E94*(1+Inflação)),IF($AE$34,$E94*(1+Crescimento_Salário),$E94))</f>
        <v>2206.47624306905</v>
      </c>
      <c r="F95" s="124" t="n">
        <f aca="false">F94+E95</f>
        <v>149332.675061372</v>
      </c>
      <c r="G95" s="125" t="n">
        <f aca="false">IF(F95&lt;=0,0,F95/S95)</f>
        <v>1.10208681704157</v>
      </c>
      <c r="H95" s="116" t="n">
        <f aca="false">Q94*Taxa</f>
        <v>1260.8598452565</v>
      </c>
      <c r="I95" s="116" t="n">
        <f aca="false">I94+H95</f>
        <v>50102.0133239468</v>
      </c>
      <c r="J95" s="125" t="n">
        <f aca="false">1-G95</f>
        <v>-0.102086817041575</v>
      </c>
      <c r="K95" s="116" t="n">
        <f aca="false">R95-F95</f>
        <v>-13832.7554976498</v>
      </c>
      <c r="L95" s="116" t="n">
        <f aca="false">L94+K95</f>
        <v>-439346.895273704</v>
      </c>
      <c r="M95" s="125" t="n">
        <f aca="false">K95/R95</f>
        <v>-0.102086817041575</v>
      </c>
      <c r="N95" s="116" t="n">
        <f aca="false">Q95*Inflação</f>
        <v>1741.9809973724</v>
      </c>
      <c r="O95" s="116" t="n">
        <f aca="false">Q95-R95</f>
        <v>63934.7688215965</v>
      </c>
      <c r="P95" s="125" t="n">
        <f aca="false">O95/Q95</f>
        <v>0.320579982044402</v>
      </c>
      <c r="Q95" s="126" t="n">
        <f aca="false">Q94+E95+H95</f>
        <v>199434.688385319</v>
      </c>
      <c r="R95" s="126" t="n">
        <f aca="false">(R94+E95)*(1+((1+Taxa)/(1+Inflação)-1))</f>
        <v>135499.919563722</v>
      </c>
      <c r="S95" s="116" t="n">
        <f aca="false">IF('BANCO DE DADOS'!$AD$32="Sim",R95,Q95)</f>
        <v>135499.919563722</v>
      </c>
      <c r="T95" s="123" t="n">
        <f aca="false">C95</f>
        <v>91</v>
      </c>
      <c r="U95" s="122" t="n">
        <f aca="false">DATE(YEAR(U94),MONTH(U94)+1,1)</f>
        <v>47665</v>
      </c>
      <c r="V95" s="219"/>
      <c r="W95" s="219"/>
      <c r="X95" s="219"/>
    </row>
    <row r="96" customFormat="false" ht="12.75" hidden="false" customHeight="false" outlineLevel="0" collapsed="false">
      <c r="B96" s="122" t="n">
        <f aca="false">DATE(YEAR(B95),MONTH(B95)+1,1)</f>
        <v>47665</v>
      </c>
      <c r="C96" s="123" t="n">
        <f aca="false">C95+1</f>
        <v>92</v>
      </c>
      <c r="D96" s="123"/>
      <c r="E96" s="116" t="n">
        <f aca="false">IF($AE$33,IF($AE$34,$E95*(1+Inflação)*(1+Crescimento_Salário),$E95*(1+Inflação)),IF($AE$34,$E95*(1+Crescimento_Salário),$E95))</f>
        <v>2225.74891683358</v>
      </c>
      <c r="F96" s="124" t="n">
        <f aca="false">F95+E96</f>
        <v>151558.423978206</v>
      </c>
      <c r="G96" s="125" t="n">
        <f aca="false">IF(F96&lt;=0,0,F96/S96)</f>
        <v>1.10295245943786</v>
      </c>
      <c r="H96" s="116" t="n">
        <f aca="false">Q95*Taxa</f>
        <v>1283.16879005029</v>
      </c>
      <c r="I96" s="116" t="n">
        <f aca="false">I95+H96</f>
        <v>51385.1821139971</v>
      </c>
      <c r="J96" s="125" t="n">
        <f aca="false">1-G96</f>
        <v>-0.102952459437864</v>
      </c>
      <c r="K96" s="116" t="n">
        <f aca="false">R96-F96</f>
        <v>-14146.8586098763</v>
      </c>
      <c r="L96" s="116" t="n">
        <f aca="false">L95+K96</f>
        <v>-453493.75388358</v>
      </c>
      <c r="M96" s="125" t="n">
        <f aca="false">K96/R96</f>
        <v>-0.102952459437864</v>
      </c>
      <c r="N96" s="116" t="n">
        <f aca="false">Q96*Inflação</f>
        <v>1772.6299683023</v>
      </c>
      <c r="O96" s="116" t="n">
        <f aca="false">Q96-R96</f>
        <v>65532.0407238733</v>
      </c>
      <c r="P96" s="125" t="n">
        <f aca="false">O96/Q96</f>
        <v>0.322907639150259</v>
      </c>
      <c r="Q96" s="126" t="n">
        <f aca="false">Q95+E96+H96</f>
        <v>202943.606092203</v>
      </c>
      <c r="R96" s="126" t="n">
        <f aca="false">(R95+E96)*(1+((1+Taxa)/(1+Inflação)-1))</f>
        <v>137411.565368329</v>
      </c>
      <c r="S96" s="116" t="n">
        <f aca="false">IF('BANCO DE DADOS'!$AD$32="Sim",R96,Q96)</f>
        <v>137411.565368329</v>
      </c>
      <c r="T96" s="123" t="n">
        <f aca="false">C96</f>
        <v>92</v>
      </c>
      <c r="U96" s="122" t="n">
        <f aca="false">DATE(YEAR(U95),MONTH(U95)+1,1)</f>
        <v>47696</v>
      </c>
      <c r="V96" s="219"/>
      <c r="W96" s="219"/>
      <c r="X96" s="219"/>
    </row>
    <row r="97" customFormat="false" ht="12.75" hidden="false" customHeight="false" outlineLevel="0" collapsed="false">
      <c r="B97" s="122" t="n">
        <f aca="false">DATE(YEAR(B96),MONTH(B96)+1,1)</f>
        <v>47696</v>
      </c>
      <c r="C97" s="123" t="n">
        <f aca="false">C96+1</f>
        <v>93</v>
      </c>
      <c r="D97" s="123"/>
      <c r="E97" s="116" t="n">
        <f aca="false">IF($AE$33,IF($AE$34,$E96*(1+Inflação)*(1+Crescimento_Salário),$E96*(1+Inflação)),IF($AE$34,$E96*(1+Crescimento_Salário),$E96))</f>
        <v>2245.18992957533</v>
      </c>
      <c r="F97" s="124" t="n">
        <f aca="false">F96+E97</f>
        <v>153803.613907781</v>
      </c>
      <c r="G97" s="125" t="n">
        <f aca="false">IF(F97&lt;=0,0,F97/S97)</f>
        <v>1.10381475325677</v>
      </c>
      <c r="H97" s="116" t="n">
        <f aca="false">Q96*Taxa</f>
        <v>1305.74527222991</v>
      </c>
      <c r="I97" s="116" t="n">
        <f aca="false">I96+H97</f>
        <v>52690.927386227</v>
      </c>
      <c r="J97" s="125" t="n">
        <f aca="false">1-G97</f>
        <v>-0.10381475325677</v>
      </c>
      <c r="K97" s="116" t="n">
        <f aca="false">R97-F97</f>
        <v>-14465.3658421627</v>
      </c>
      <c r="L97" s="116" t="n">
        <f aca="false">L96+K97</f>
        <v>-467959.119725743</v>
      </c>
      <c r="M97" s="125" t="n">
        <f aca="false">K97/R97</f>
        <v>-0.10381475325677</v>
      </c>
      <c r="N97" s="116" t="n">
        <f aca="false">Q97*Inflação</f>
        <v>1803.64594498383</v>
      </c>
      <c r="O97" s="116" t="n">
        <f aca="false">Q97-R97</f>
        <v>67156.2932283896</v>
      </c>
      <c r="P97" s="125" t="n">
        <f aca="false">O97/Q97</f>
        <v>0.325220670762295</v>
      </c>
      <c r="Q97" s="126" t="n">
        <f aca="false">Q96+E97+H97</f>
        <v>206494.541294008</v>
      </c>
      <c r="R97" s="126" t="n">
        <f aca="false">(R96+E97)*(1+((1+Taxa)/(1+Inflação)-1))</f>
        <v>139338.248065618</v>
      </c>
      <c r="S97" s="116" t="n">
        <f aca="false">IF('BANCO DE DADOS'!$AD$32="Sim",R97,Q97)</f>
        <v>139338.248065618</v>
      </c>
      <c r="T97" s="123" t="n">
        <f aca="false">C97</f>
        <v>93</v>
      </c>
      <c r="U97" s="122" t="n">
        <f aca="false">DATE(YEAR(U96),MONTH(U96)+1,1)</f>
        <v>47727</v>
      </c>
      <c r="V97" s="219"/>
      <c r="W97" s="219"/>
      <c r="X97" s="219"/>
    </row>
    <row r="98" customFormat="false" ht="12.75" hidden="false" customHeight="false" outlineLevel="0" collapsed="false">
      <c r="B98" s="122" t="n">
        <f aca="false">DATE(YEAR(B97),MONTH(B97)+1,1)</f>
        <v>47727</v>
      </c>
      <c r="C98" s="123" t="n">
        <f aca="false">C97+1</f>
        <v>94</v>
      </c>
      <c r="D98" s="123"/>
      <c r="E98" s="116" t="n">
        <f aca="false">IF($AE$33,IF($AE$34,$E97*(1+Inflação)*(1+Crescimento_Salário),$E97*(1+Inflação)),IF($AE$34,$E97*(1+Crescimento_Salário),$E97))</f>
        <v>2264.8007516669</v>
      </c>
      <c r="F98" s="124" t="n">
        <f aca="false">F97+E98</f>
        <v>156068.414659448</v>
      </c>
      <c r="G98" s="125" t="n">
        <f aca="false">IF(F98&lt;=0,0,F98/S98)</f>
        <v>1.10467370552663</v>
      </c>
      <c r="H98" s="116" t="n">
        <f aca="false">Q97*Taxa</f>
        <v>1328.59209623699</v>
      </c>
      <c r="I98" s="116" t="n">
        <f aca="false">I97+H98</f>
        <v>54019.519482464</v>
      </c>
      <c r="J98" s="125" t="n">
        <f aca="false">1-G98</f>
        <v>-0.104673705526625</v>
      </c>
      <c r="K98" s="116" t="n">
        <f aca="false">R98-F98</f>
        <v>-14788.3118755709</v>
      </c>
      <c r="L98" s="116" t="n">
        <f aca="false">L97+K98</f>
        <v>-482747.431601314</v>
      </c>
      <c r="M98" s="125" t="n">
        <f aca="false">K98/R98</f>
        <v>-0.104673705526625</v>
      </c>
      <c r="N98" s="116" t="n">
        <f aca="false">Q98*Inflação</f>
        <v>1835.03277195872</v>
      </c>
      <c r="O98" s="116" t="n">
        <f aca="false">Q98-R98</f>
        <v>68807.8313580348</v>
      </c>
      <c r="P98" s="125" t="n">
        <f aca="false">O98/Q98</f>
        <v>0.32751919637401</v>
      </c>
      <c r="Q98" s="126" t="n">
        <f aca="false">Q97+E98+H98</f>
        <v>210087.934141912</v>
      </c>
      <c r="R98" s="126" t="n">
        <f aca="false">(R97+E98)*(1+((1+Taxa)/(1+Inflação)-1))</f>
        <v>141280.102783877</v>
      </c>
      <c r="S98" s="116" t="n">
        <f aca="false">IF('BANCO DE DADOS'!$AD$32="Sim",R98,Q98)</f>
        <v>141280.102783877</v>
      </c>
      <c r="T98" s="123" t="n">
        <f aca="false">C98</f>
        <v>94</v>
      </c>
      <c r="U98" s="122" t="n">
        <f aca="false">DATE(YEAR(U97),MONTH(U97)+1,1)</f>
        <v>47757</v>
      </c>
      <c r="V98" s="219"/>
      <c r="W98" s="219"/>
      <c r="X98" s="219"/>
    </row>
    <row r="99" customFormat="false" ht="12.75" hidden="false" customHeight="false" outlineLevel="0" collapsed="false">
      <c r="B99" s="122" t="n">
        <f aca="false">DATE(YEAR(B98),MONTH(B98)+1,1)</f>
        <v>47757</v>
      </c>
      <c r="C99" s="123" t="n">
        <f aca="false">C98+1</f>
        <v>95</v>
      </c>
      <c r="D99" s="123"/>
      <c r="E99" s="116" t="n">
        <f aca="false">IF($AE$33,IF($AE$34,$E98*(1+Inflação)*(1+Crescimento_Salário),$E98*(1+Inflação)),IF($AE$34,$E98*(1+Crescimento_Salário),$E98))</f>
        <v>2284.58286632398</v>
      </c>
      <c r="F99" s="124" t="n">
        <f aca="false">F98+E99</f>
        <v>158352.997525772</v>
      </c>
      <c r="G99" s="125" t="n">
        <f aca="false">IF(F99&lt;=0,0,F99/S99)</f>
        <v>1.10552932308411</v>
      </c>
      <c r="H99" s="116" t="n">
        <f aca="false">Q98*Taxa</f>
        <v>1351.71209401748</v>
      </c>
      <c r="I99" s="116" t="n">
        <f aca="false">I98+H99</f>
        <v>55371.2315764815</v>
      </c>
      <c r="J99" s="125" t="n">
        <f aca="false">1-G99</f>
        <v>-0.105529323084109</v>
      </c>
      <c r="K99" s="116" t="n">
        <f aca="false">R99-F99</f>
        <v>-15115.7317027247</v>
      </c>
      <c r="L99" s="116" t="n">
        <f aca="false">L98+K99</f>
        <v>-497863.163304039</v>
      </c>
      <c r="M99" s="125" t="n">
        <f aca="false">K99/R99</f>
        <v>-0.105529323084109</v>
      </c>
      <c r="N99" s="116" t="n">
        <f aca="false">Q99*Inflação</f>
        <v>1866.79433145993</v>
      </c>
      <c r="O99" s="116" t="n">
        <f aca="false">Q99-R99</f>
        <v>70486.9632792061</v>
      </c>
      <c r="P99" s="125" t="n">
        <f aca="false">O99/Q99</f>
        <v>0.329803333834849</v>
      </c>
      <c r="Q99" s="126" t="n">
        <f aca="false">Q98+E99+H99</f>
        <v>213724.229102253</v>
      </c>
      <c r="R99" s="126" t="n">
        <f aca="false">(R98+E99)*(1+((1+Taxa)/(1+Inflação)-1))</f>
        <v>143237.265823047</v>
      </c>
      <c r="S99" s="116" t="n">
        <f aca="false">IF('BANCO DE DADOS'!$AD$32="Sim",R99,Q99)</f>
        <v>143237.265823047</v>
      </c>
      <c r="T99" s="123" t="n">
        <f aca="false">C99</f>
        <v>95</v>
      </c>
      <c r="U99" s="122" t="n">
        <f aca="false">DATE(YEAR(U98),MONTH(U98)+1,1)</f>
        <v>47788</v>
      </c>
      <c r="V99" s="219"/>
      <c r="W99" s="219"/>
      <c r="X99" s="219"/>
    </row>
    <row r="100" customFormat="false" ht="12.75" hidden="false" customHeight="false" outlineLevel="0" collapsed="false">
      <c r="B100" s="122" t="n">
        <f aca="false">DATE(YEAR(B99),MONTH(B99)+1,1)</f>
        <v>47788</v>
      </c>
      <c r="C100" s="123" t="n">
        <f aca="false">C99+1</f>
        <v>96</v>
      </c>
      <c r="D100" s="123" t="n">
        <v>8</v>
      </c>
      <c r="E100" s="116" t="n">
        <f aca="false">IF($AE$33,IF($AE$34,$E99*(1+Inflação)*(1+Crescimento_Salário),$E99*(1+Inflação)),IF($AE$34,$E99*(1+Crescimento_Salário),$E99))</f>
        <v>2304.53776971757</v>
      </c>
      <c r="F100" s="124" t="n">
        <f aca="false">F99+E100</f>
        <v>160657.535295489</v>
      </c>
      <c r="G100" s="125" t="n">
        <f aca="false">IF(F100&lt;=0,0,F100/S100)</f>
        <v>1.10638161258766</v>
      </c>
      <c r="H100" s="116" t="n">
        <f aca="false">Q99*Taxa</f>
        <v>1375.10812528117</v>
      </c>
      <c r="I100" s="116" t="n">
        <f aca="false">I99+H100</f>
        <v>56746.3397017626</v>
      </c>
      <c r="J100" s="125" t="n">
        <f aca="false">1-G100</f>
        <v>-0.106381612587659</v>
      </c>
      <c r="K100" s="116" t="n">
        <f aca="false">R100-F100</f>
        <v>-15447.6606305121</v>
      </c>
      <c r="L100" s="116" t="n">
        <f aca="false">L99+K100</f>
        <v>-513310.823934551</v>
      </c>
      <c r="M100" s="125" t="n">
        <f aca="false">K100/R100</f>
        <v>-0.106381612587659</v>
      </c>
      <c r="N100" s="116" t="n">
        <f aca="false">Q100*Inflação</f>
        <v>1898.93454376725</v>
      </c>
      <c r="O100" s="116" t="n">
        <f aca="false">Q100-R100</f>
        <v>72194.0003322747</v>
      </c>
      <c r="P100" s="125" t="n">
        <f aca="false">O100/Q100</f>
        <v>0.332073199399906</v>
      </c>
      <c r="Q100" s="126" t="n">
        <f aca="false">Q99+E100+H100</f>
        <v>217403.874997252</v>
      </c>
      <c r="R100" s="126" t="n">
        <f aca="false">(R99+E100)*(1+((1+Taxa)/(1+Inflação)-1))</f>
        <v>145209.874664977</v>
      </c>
      <c r="S100" s="116" t="n">
        <f aca="false">IF('BANCO DE DADOS'!$AD$32="Sim",R100,Q100)</f>
        <v>145209.874664977</v>
      </c>
      <c r="T100" s="123" t="n">
        <f aca="false">C100</f>
        <v>96</v>
      </c>
      <c r="U100" s="122" t="n">
        <f aca="false">DATE(YEAR(U99),MONTH(U99)+1,1)</f>
        <v>47818</v>
      </c>
      <c r="V100" s="219"/>
      <c r="W100" s="219"/>
      <c r="X100" s="219"/>
    </row>
    <row r="101" customFormat="false" ht="12.75" hidden="false" customHeight="false" outlineLevel="0" collapsed="false">
      <c r="B101" s="122" t="n">
        <f aca="false">DATE(YEAR(B100),MONTH(B100)+1,1)</f>
        <v>47818</v>
      </c>
      <c r="C101" s="123" t="n">
        <f aca="false">C100+1</f>
        <v>97</v>
      </c>
      <c r="D101" s="123"/>
      <c r="E101" s="116" t="n">
        <f aca="false">IF($AE$33,IF($AE$34,$E100*(1+Inflação)*(1+Crescimento_Salário),$E100*(1+Inflação)),IF($AE$34,$E100*(1+Crescimento_Salário),$E100))</f>
        <v>2324.66697108709</v>
      </c>
      <c r="F101" s="124" t="n">
        <f aca="false">F100+E101</f>
        <v>162982.202266576</v>
      </c>
      <c r="G101" s="125" t="n">
        <f aca="false">IF(F101&lt;=0,0,F101/S101)</f>
        <v>1.10723058053011</v>
      </c>
      <c r="H101" s="116" t="n">
        <f aca="false">Q100*Taxa</f>
        <v>1398.78307776374</v>
      </c>
      <c r="I101" s="116" t="n">
        <f aca="false">I100+H101</f>
        <v>58145.1227795264</v>
      </c>
      <c r="J101" s="125" t="n">
        <f aca="false">1-G101</f>
        <v>-0.10723058053011</v>
      </c>
      <c r="K101" s="116" t="n">
        <f aca="false">R101-F101</f>
        <v>-15784.1342828099</v>
      </c>
      <c r="L101" s="116" t="n">
        <f aca="false">L100+K101</f>
        <v>-529094.958217361</v>
      </c>
      <c r="M101" s="125" t="n">
        <f aca="false">K101/R101</f>
        <v>-0.10723058053011</v>
      </c>
      <c r="N101" s="116" t="n">
        <f aca="false">Q101*Inflação</f>
        <v>1931.45736756624</v>
      </c>
      <c r="O101" s="116" t="n">
        <f aca="false">Q101-R101</f>
        <v>73929.2570623362</v>
      </c>
      <c r="P101" s="125" t="n">
        <f aca="false">O101/Q101</f>
        <v>0.334328907777104</v>
      </c>
      <c r="Q101" s="126" t="n">
        <f aca="false">Q100+E101+H101</f>
        <v>221127.325046103</v>
      </c>
      <c r="R101" s="126" t="n">
        <f aca="false">(R100+E101)*(1+((1+Taxa)/(1+Inflação)-1))</f>
        <v>147198.067983767</v>
      </c>
      <c r="S101" s="116" t="n">
        <f aca="false">IF('BANCO DE DADOS'!$AD$32="Sim",R101,Q101)</f>
        <v>147198.067983767</v>
      </c>
      <c r="T101" s="123" t="n">
        <f aca="false">C101</f>
        <v>97</v>
      </c>
      <c r="U101" s="122" t="n">
        <f aca="false">DATE(YEAR(U100),MONTH(U100)+1,1)</f>
        <v>47849</v>
      </c>
      <c r="V101" s="219"/>
      <c r="W101" s="219"/>
      <c r="X101" s="219"/>
    </row>
    <row r="102" customFormat="false" ht="12.75" hidden="false" customHeight="false" outlineLevel="0" collapsed="false">
      <c r="B102" s="122" t="n">
        <f aca="false">DATE(YEAR(B101),MONTH(B101)+1,1)</f>
        <v>47849</v>
      </c>
      <c r="C102" s="123" t="n">
        <f aca="false">C101+1</f>
        <v>98</v>
      </c>
      <c r="D102" s="123"/>
      <c r="E102" s="116" t="n">
        <f aca="false">IF($AE$33,IF($AE$34,$E101*(1+Inflação)*(1+Crescimento_Salário),$E101*(1+Inflação)),IF($AE$34,$E101*(1+Crescimento_Salário),$E101))</f>
        <v>2344.97199285456</v>
      </c>
      <c r="F102" s="124" t="n">
        <f aca="false">F101+E102</f>
        <v>165327.174259431</v>
      </c>
      <c r="G102" s="125" t="n">
        <f aca="false">IF(F102&lt;=0,0,F102/S102)</f>
        <v>1.10807623325061</v>
      </c>
      <c r="H102" s="116" t="n">
        <f aca="false">Q101*Taxa</f>
        <v>1422.73986749114</v>
      </c>
      <c r="I102" s="116" t="n">
        <f aca="false">I101+H102</f>
        <v>59567.8626470175</v>
      </c>
      <c r="J102" s="125" t="n">
        <f aca="false">1-G102</f>
        <v>-0.108076233250609</v>
      </c>
      <c r="K102" s="116" t="n">
        <f aca="false">R102-F102</f>
        <v>-16125.1886032332</v>
      </c>
      <c r="L102" s="116" t="n">
        <f aca="false">L101+K102</f>
        <v>-545220.146820594</v>
      </c>
      <c r="M102" s="125" t="n">
        <f aca="false">K102/R102</f>
        <v>-0.108076233250609</v>
      </c>
      <c r="N102" s="116" t="n">
        <f aca="false">Q102*Inflação</f>
        <v>1964.36680031054</v>
      </c>
      <c r="O102" s="116" t="n">
        <f aca="false">Q102-R102</f>
        <v>75693.0512502507</v>
      </c>
      <c r="P102" s="125" t="n">
        <f aca="false">O102/Q102</f>
        <v>0.336570572172019</v>
      </c>
      <c r="Q102" s="126" t="n">
        <f aca="false">Q101+E102+H102</f>
        <v>224895.036906448</v>
      </c>
      <c r="R102" s="126" t="n">
        <f aca="false">(R101+E102)*(1+((1+Taxa)/(1+Inflação)-1))</f>
        <v>149201.985656198</v>
      </c>
      <c r="S102" s="116" t="n">
        <f aca="false">IF('BANCO DE DADOS'!$AD$32="Sim",R102,Q102)</f>
        <v>149201.985656198</v>
      </c>
      <c r="T102" s="123" t="n">
        <f aca="false">C102</f>
        <v>98</v>
      </c>
      <c r="U102" s="122" t="n">
        <f aca="false">DATE(YEAR(U101),MONTH(U101)+1,1)</f>
        <v>47880</v>
      </c>
      <c r="V102" s="219"/>
      <c r="W102" s="219"/>
      <c r="X102" s="219"/>
    </row>
    <row r="103" customFormat="false" ht="12.75" hidden="false" customHeight="false" outlineLevel="0" collapsed="false">
      <c r="B103" s="122" t="n">
        <f aca="false">DATE(YEAR(B102),MONTH(B102)+1,1)</f>
        <v>47880</v>
      </c>
      <c r="C103" s="123" t="n">
        <f aca="false">C102+1</f>
        <v>99</v>
      </c>
      <c r="D103" s="123"/>
      <c r="E103" s="116" t="n">
        <f aca="false">IF($AE$33,IF($AE$34,$E102*(1+Inflação)*(1+Crescimento_Salário),$E102*(1+Inflação)),IF($AE$34,$E102*(1+Crescimento_Salário),$E102))</f>
        <v>2365.45437073975</v>
      </c>
      <c r="F103" s="124" t="n">
        <f aca="false">F102+E103</f>
        <v>167692.628630171</v>
      </c>
      <c r="G103" s="125" t="n">
        <f aca="false">IF(F103&lt;=0,0,F103/S103)</f>
        <v>1.10891857694585</v>
      </c>
      <c r="H103" s="116" t="n">
        <f aca="false">Q102*Taxa</f>
        <v>1446.98143904642</v>
      </c>
      <c r="I103" s="116" t="n">
        <f aca="false">I102+H103</f>
        <v>61014.8440860639</v>
      </c>
      <c r="J103" s="125" t="n">
        <f aca="false">1-G103</f>
        <v>-0.108918576945846</v>
      </c>
      <c r="K103" s="116" t="n">
        <f aca="false">R103-F103</f>
        <v>-16470.8598579085</v>
      </c>
      <c r="L103" s="116" t="n">
        <f aca="false">L102+K103</f>
        <v>-561691.006678502</v>
      </c>
      <c r="M103" s="125" t="n">
        <f aca="false">K103/R103</f>
        <v>-0.108918576945846</v>
      </c>
      <c r="N103" s="116" t="n">
        <f aca="false">Q103*Inflação</f>
        <v>1997.66687858739</v>
      </c>
      <c r="O103" s="116" t="n">
        <f aca="false">Q103-R103</f>
        <v>77485.7039439724</v>
      </c>
      <c r="P103" s="125" t="n">
        <f aca="false">O103/Q103</f>
        <v>0.338798304330491</v>
      </c>
      <c r="Q103" s="126" t="n">
        <f aca="false">Q102+E103+H103</f>
        <v>228707.472716235</v>
      </c>
      <c r="R103" s="126" t="n">
        <f aca="false">(R102+E103)*(1+((1+Taxa)/(1+Inflação)-1))</f>
        <v>151221.768772262</v>
      </c>
      <c r="S103" s="116" t="n">
        <f aca="false">IF('BANCO DE DADOS'!$AD$32="Sim",R103,Q103)</f>
        <v>151221.768772262</v>
      </c>
      <c r="T103" s="123" t="n">
        <f aca="false">C103</f>
        <v>99</v>
      </c>
      <c r="U103" s="122" t="n">
        <f aca="false">DATE(YEAR(U102),MONTH(U102)+1,1)</f>
        <v>47908</v>
      </c>
      <c r="V103" s="219"/>
      <c r="W103" s="219"/>
      <c r="X103" s="219"/>
    </row>
    <row r="104" customFormat="false" ht="12.75" hidden="false" customHeight="false" outlineLevel="0" collapsed="false">
      <c r="B104" s="122" t="n">
        <f aca="false">DATE(YEAR(B103),MONTH(B103)+1,1)</f>
        <v>47908</v>
      </c>
      <c r="C104" s="123" t="n">
        <f aca="false">C103+1</f>
        <v>100</v>
      </c>
      <c r="D104" s="123"/>
      <c r="E104" s="116" t="n">
        <f aca="false">IF($AE$33,IF($AE$34,$E103*(1+Inflação)*(1+Crescimento_Salário),$E103*(1+Inflação)),IF($AE$34,$E103*(1+Crescimento_Salário),$E103))</f>
        <v>2386.11565387631</v>
      </c>
      <c r="F104" s="124" t="n">
        <f aca="false">F103+E104</f>
        <v>170078.744284047</v>
      </c>
      <c r="G104" s="125" t="n">
        <f aca="false">IF(F104&lt;=0,0,F104/S104)</f>
        <v>1.10975761768066</v>
      </c>
      <c r="H104" s="116" t="n">
        <f aca="false">Q103*Taxa</f>
        <v>1471.51076583904</v>
      </c>
      <c r="I104" s="116" t="n">
        <f aca="false">I103+H104</f>
        <v>62486.354851903</v>
      </c>
      <c r="J104" s="125" t="n">
        <f aca="false">1-G104</f>
        <v>-0.109757617680657</v>
      </c>
      <c r="K104" s="116" t="n">
        <f aca="false">R104-F104</f>
        <v>-16821.1846382715</v>
      </c>
      <c r="L104" s="116" t="n">
        <f aca="false">L103+K104</f>
        <v>-578512.191316774</v>
      </c>
      <c r="M104" s="125" t="n">
        <f aca="false">K104/R104</f>
        <v>-0.109757617680657</v>
      </c>
      <c r="N104" s="116" t="n">
        <f aca="false">Q104*Inflação</f>
        <v>2031.36167848661</v>
      </c>
      <c r="O104" s="116" t="n">
        <f aca="false">Q104-R104</f>
        <v>79307.5394901744</v>
      </c>
      <c r="P104" s="125" t="n">
        <f aca="false">O104/Q104</f>
        <v>0.341012214579169</v>
      </c>
      <c r="Q104" s="126" t="n">
        <f aca="false">Q103+E104+H104</f>
        <v>232565.09913595</v>
      </c>
      <c r="R104" s="126" t="n">
        <f aca="false">(R103+E104)*(1+((1+Taxa)/(1+Inflação)-1))</f>
        <v>153257.559645776</v>
      </c>
      <c r="S104" s="116" t="n">
        <f aca="false">IF('BANCO DE DADOS'!$AD$32="Sim",R104,Q104)</f>
        <v>153257.559645776</v>
      </c>
      <c r="T104" s="123" t="n">
        <f aca="false">C104</f>
        <v>100</v>
      </c>
      <c r="U104" s="122" t="n">
        <f aca="false">DATE(YEAR(U103),MONTH(U103)+1,1)</f>
        <v>47939</v>
      </c>
      <c r="V104" s="219"/>
      <c r="W104" s="219"/>
      <c r="X104" s="219"/>
    </row>
    <row r="105" customFormat="false" ht="12.75" hidden="false" customHeight="false" outlineLevel="0" collapsed="false">
      <c r="B105" s="122" t="n">
        <f aca="false">DATE(YEAR(B104),MONTH(B104)+1,1)</f>
        <v>47939</v>
      </c>
      <c r="C105" s="123" t="n">
        <f aca="false">C104+1</f>
        <v>101</v>
      </c>
      <c r="D105" s="123"/>
      <c r="E105" s="116" t="n">
        <f aca="false">IF($AE$33,IF($AE$34,$E104*(1+Inflação)*(1+Crescimento_Salário),$E104*(1+Inflação)),IF($AE$34,$E104*(1+Crescimento_Salário),$E104))</f>
        <v>2406.95740492893</v>
      </c>
      <c r="F105" s="124" t="n">
        <f aca="false">F104+E105</f>
        <v>172485.701688976</v>
      </c>
      <c r="G105" s="220" t="n">
        <f aca="false">IF(F105&lt;=0,0,F105/S105)</f>
        <v>1.11059336139802</v>
      </c>
      <c r="H105" s="116" t="n">
        <f aca="false">Q104*Taxa</f>
        <v>1496.33085037664</v>
      </c>
      <c r="I105" s="116" t="n">
        <f aca="false">I104+H105</f>
        <v>63982.6857022796</v>
      </c>
      <c r="J105" s="220" t="n">
        <f aca="false">1-G105</f>
        <v>-0.11059336139802</v>
      </c>
      <c r="K105" s="116" t="n">
        <f aca="false">R105-F105</f>
        <v>-17176.1998638884</v>
      </c>
      <c r="L105" s="116" t="n">
        <f aca="false">L104+K105</f>
        <v>-595688.391180662</v>
      </c>
      <c r="M105" s="220" t="n">
        <f aca="false">K105/R105</f>
        <v>-0.11059336139802</v>
      </c>
      <c r="N105" s="116" t="n">
        <f aca="false">Q105*Inflação</f>
        <v>2065.45531597294</v>
      </c>
      <c r="O105" s="116" t="n">
        <f aca="false">Q105-R105</f>
        <v>81158.885566168</v>
      </c>
      <c r="P105" s="220" t="n">
        <f aca="false">O105/Q105</f>
        <v>0.343212411864103</v>
      </c>
      <c r="Q105" s="126" t="n">
        <f aca="false">Q104+E105+H105</f>
        <v>236468.387391256</v>
      </c>
      <c r="R105" s="126" t="n">
        <f aca="false">(R104+E105)*(1+((1+Taxa)/(1+Inflação)-1))</f>
        <v>155309.501825088</v>
      </c>
      <c r="S105" s="116" t="n">
        <f aca="false">IF('BANCO DE DADOS'!$AD$32="Sim",R105,Q105)</f>
        <v>155309.501825088</v>
      </c>
      <c r="T105" s="123" t="n">
        <f aca="false">C105</f>
        <v>101</v>
      </c>
      <c r="U105" s="122" t="n">
        <f aca="false">DATE(YEAR(U104),MONTH(U104)+1,1)</f>
        <v>47969</v>
      </c>
      <c r="V105" s="219"/>
      <c r="W105" s="219"/>
      <c r="X105" s="219"/>
    </row>
    <row r="106" customFormat="false" ht="12.75" hidden="false" customHeight="false" outlineLevel="0" collapsed="false">
      <c r="B106" s="122" t="n">
        <f aca="false">DATE(YEAR(B105),MONTH(B105)+1,1)</f>
        <v>47969</v>
      </c>
      <c r="C106" s="123" t="n">
        <f aca="false">C105+1</f>
        <v>102</v>
      </c>
      <c r="D106" s="123"/>
      <c r="E106" s="116" t="n">
        <f aca="false">IF($AE$33,IF($AE$34,$E105*(1+Inflação)*(1+Crescimento_Salário),$E105*(1+Inflação)),IF($AE$34,$E105*(1+Crescimento_Salário),$E105))</f>
        <v>2427.98120021158</v>
      </c>
      <c r="F106" s="124" t="n">
        <f aca="false">F105+E106</f>
        <v>174913.682889188</v>
      </c>
      <c r="G106" s="220" t="n">
        <f aca="false">IF(F106&lt;=0,0,F106/S106)</f>
        <v>1.1114258139285</v>
      </c>
      <c r="H106" s="116" t="n">
        <f aca="false">Q105*Taxa</f>
        <v>1521.44472453929</v>
      </c>
      <c r="I106" s="116" t="n">
        <f aca="false">I105+H106</f>
        <v>65504.1304268189</v>
      </c>
      <c r="J106" s="220" t="n">
        <f aca="false">1-G106</f>
        <v>-0.111425813928501</v>
      </c>
      <c r="K106" s="116" t="n">
        <f aca="false">R106-F106</f>
        <v>-17535.9427853034</v>
      </c>
      <c r="L106" s="116" t="n">
        <f aca="false">L105+K106</f>
        <v>-613224.333965966</v>
      </c>
      <c r="M106" s="220" t="n">
        <f aca="false">K106/R106</f>
        <v>-0.111425813928501</v>
      </c>
      <c r="N106" s="116" t="n">
        <f aca="false">Q106*Inflação</f>
        <v>2099.95194726184</v>
      </c>
      <c r="O106" s="116" t="n">
        <f aca="false">Q106-R106</f>
        <v>83040.0732121223</v>
      </c>
      <c r="P106" s="220" t="n">
        <f aca="false">O106/Q106</f>
        <v>0.345399003787519</v>
      </c>
      <c r="Q106" s="126" t="n">
        <f aca="false">Q105+E106+H106</f>
        <v>240417.813316006</v>
      </c>
      <c r="R106" s="126" t="n">
        <f aca="false">(R105+E106)*(1+((1+Taxa)/(1+Inflação)-1))</f>
        <v>157377.740103884</v>
      </c>
      <c r="S106" s="116" t="n">
        <f aca="false">IF('BANCO DE DADOS'!$AD$32="Sim",R106,Q106)</f>
        <v>157377.740103884</v>
      </c>
      <c r="T106" s="123" t="n">
        <f aca="false">C106</f>
        <v>102</v>
      </c>
      <c r="U106" s="122" t="n">
        <f aca="false">DATE(YEAR(U105),MONTH(U105)+1,1)</f>
        <v>48000</v>
      </c>
      <c r="V106" s="219"/>
      <c r="W106" s="219"/>
      <c r="X106" s="219"/>
    </row>
    <row r="107" customFormat="false" ht="12.75" hidden="false" customHeight="false" outlineLevel="0" collapsed="false">
      <c r="B107" s="122" t="n">
        <f aca="false">DATE(YEAR(B106),MONTH(B106)+1,1)</f>
        <v>48000</v>
      </c>
      <c r="C107" s="123" t="n">
        <f aca="false">C106+1</f>
        <v>103</v>
      </c>
      <c r="D107" s="123"/>
      <c r="E107" s="116" t="n">
        <f aca="false">IF($AE$33,IF($AE$34,$E106*(1+Inflação)*(1+Crescimento_Salário),$E106*(1+Inflação)),IF($AE$34,$E106*(1+Crescimento_Salário),$E106))</f>
        <v>2449.18862980665</v>
      </c>
      <c r="F107" s="124" t="n">
        <f aca="false">F106+E107</f>
        <v>177362.871518994</v>
      </c>
      <c r="G107" s="220" t="n">
        <f aca="false">IF(F107&lt;=0,0,F107/S107)</f>
        <v>1.11225498099916</v>
      </c>
      <c r="H107" s="116" t="n">
        <f aca="false">Q106*Taxa</f>
        <v>1546.85544985637</v>
      </c>
      <c r="I107" s="116" t="n">
        <f aca="false">I106+H107</f>
        <v>67050.9858766753</v>
      </c>
      <c r="J107" s="220" t="n">
        <f aca="false">1-G107</f>
        <v>-0.112254980999163</v>
      </c>
      <c r="K107" s="116" t="n">
        <f aca="false">R107-F107</f>
        <v>-17900.4509869097</v>
      </c>
      <c r="L107" s="116" t="n">
        <f aca="false">L106+K107</f>
        <v>-631124.784952876</v>
      </c>
      <c r="M107" s="220" t="n">
        <f aca="false">K107/R107</f>
        <v>-0.112254980999163</v>
      </c>
      <c r="N107" s="116" t="n">
        <f aca="false">Q107*Inflação</f>
        <v>2134.85576919871</v>
      </c>
      <c r="O107" s="116" t="n">
        <f aca="false">Q107-R107</f>
        <v>84951.4368635849</v>
      </c>
      <c r="P107" s="220" t="n">
        <f aca="false">O107/Q107</f>
        <v>0.347572096642872</v>
      </c>
      <c r="Q107" s="126" t="n">
        <f aca="false">Q106+E107+H107</f>
        <v>244413.857395669</v>
      </c>
      <c r="R107" s="126" t="n">
        <f aca="false">(R106+E107)*(1+((1+Taxa)/(1+Inflação)-1))</f>
        <v>159462.420532085</v>
      </c>
      <c r="S107" s="116" t="n">
        <f aca="false">IF('BANCO DE DADOS'!$AD$32="Sim",R107,Q107)</f>
        <v>159462.420532085</v>
      </c>
      <c r="T107" s="123" t="n">
        <f aca="false">C107</f>
        <v>103</v>
      </c>
      <c r="U107" s="122" t="n">
        <f aca="false">DATE(YEAR(U106),MONTH(U106)+1,1)</f>
        <v>48030</v>
      </c>
      <c r="V107" s="219"/>
      <c r="W107" s="219"/>
      <c r="X107" s="219"/>
    </row>
    <row r="108" customFormat="false" ht="12.75" hidden="false" customHeight="false" outlineLevel="0" collapsed="false">
      <c r="B108" s="122" t="n">
        <f aca="false">DATE(YEAR(B107),MONTH(B107)+1,1)</f>
        <v>48030</v>
      </c>
      <c r="C108" s="123" t="n">
        <f aca="false">C107+1</f>
        <v>104</v>
      </c>
      <c r="D108" s="123"/>
      <c r="E108" s="116" t="n">
        <f aca="false">IF($AE$33,IF($AE$34,$E107*(1+Inflação)*(1+Crescimento_Salário),$E107*(1+Inflação)),IF($AE$34,$E107*(1+Crescimento_Salário),$E107))</f>
        <v>2470.58129768527</v>
      </c>
      <c r="F108" s="124" t="n">
        <f aca="false">F107+E108</f>
        <v>179833.452816679</v>
      </c>
      <c r="G108" s="220" t="n">
        <f aca="false">IF(F108&lt;=0,0,F108/S108)</f>
        <v>1.11308086824199</v>
      </c>
      <c r="H108" s="116" t="n">
        <f aca="false">Q107*Taxa</f>
        <v>1572.56611778582</v>
      </c>
      <c r="I108" s="116" t="n">
        <f aca="false">I107+H108</f>
        <v>68623.5519944611</v>
      </c>
      <c r="J108" s="220" t="n">
        <f aca="false">1-G108</f>
        <v>-0.113080868241988</v>
      </c>
      <c r="K108" s="116" t="n">
        <f aca="false">R108-F108</f>
        <v>-18269.7623898461</v>
      </c>
      <c r="L108" s="116" t="n">
        <f aca="false">L107+K108</f>
        <v>-649394.547342722</v>
      </c>
      <c r="M108" s="220" t="n">
        <f aca="false">K108/R108</f>
        <v>-0.113080868241988</v>
      </c>
      <c r="N108" s="116" t="n">
        <f aca="false">Q108*Inflação</f>
        <v>2170.17101964159</v>
      </c>
      <c r="O108" s="116" t="n">
        <f aca="false">Q108-R108</f>
        <v>86893.3143843072</v>
      </c>
      <c r="P108" s="220" t="n">
        <f aca="false">O108/Q108</f>
        <v>0.3497317954483</v>
      </c>
      <c r="Q108" s="126" t="n">
        <f aca="false">Q107+E108+H108</f>
        <v>248457.004811141</v>
      </c>
      <c r="R108" s="126" t="n">
        <f aca="false">(R107+E108)*(1+((1+Taxa)/(1+Inflação)-1))</f>
        <v>161563.690426833</v>
      </c>
      <c r="S108" s="116" t="n">
        <f aca="false">IF('BANCO DE DADOS'!$AD$32="Sim",R108,Q108)</f>
        <v>161563.690426833</v>
      </c>
      <c r="T108" s="123" t="n">
        <f aca="false">C108</f>
        <v>104</v>
      </c>
      <c r="U108" s="122" t="n">
        <f aca="false">DATE(YEAR(U107),MONTH(U107)+1,1)</f>
        <v>48061</v>
      </c>
      <c r="V108" s="219"/>
      <c r="W108" s="219"/>
      <c r="X108" s="219"/>
    </row>
    <row r="109" customFormat="false" ht="12.75" hidden="false" customHeight="false" outlineLevel="0" collapsed="false">
      <c r="B109" s="122" t="n">
        <f aca="false">DATE(YEAR(B108),MONTH(B108)+1,1)</f>
        <v>48061</v>
      </c>
      <c r="C109" s="123" t="n">
        <f aca="false">C108+1</f>
        <v>105</v>
      </c>
      <c r="D109" s="123"/>
      <c r="E109" s="116" t="n">
        <f aca="false">IF($AE$33,IF($AE$34,$E108*(1+Inflação)*(1+Crescimento_Salário),$E108*(1+Inflação)),IF($AE$34,$E108*(1+Crescimento_Salário),$E108))</f>
        <v>2492.16082182861</v>
      </c>
      <c r="F109" s="124" t="n">
        <f aca="false">F108+E109</f>
        <v>182325.613638508</v>
      </c>
      <c r="G109" s="125" t="n">
        <f aca="false">IF(F109&lt;=0,0,F109/S109)</f>
        <v>1.11390348120184</v>
      </c>
      <c r="H109" s="116" t="n">
        <f aca="false">Q108*Taxa</f>
        <v>1598.57984999615</v>
      </c>
      <c r="I109" s="116" t="n">
        <f aca="false">I108+H109</f>
        <v>70222.1318444572</v>
      </c>
      <c r="J109" s="125" t="n">
        <f aca="false">1-G109</f>
        <v>-0.113903481201837</v>
      </c>
      <c r="K109" s="116" t="n">
        <f aca="false">R109-F109</f>
        <v>-18643.9152549198</v>
      </c>
      <c r="L109" s="116" t="n">
        <f aca="false">L108+K109</f>
        <v>-668038.462597641</v>
      </c>
      <c r="M109" s="125" t="n">
        <f aca="false">K109/R109</f>
        <v>-0.113903481201837</v>
      </c>
      <c r="N109" s="116" t="n">
        <f aca="false">Q109*Inflação</f>
        <v>2205.90197784747</v>
      </c>
      <c r="O109" s="116" t="n">
        <f aca="false">Q109-R109</f>
        <v>88866.047099377</v>
      </c>
      <c r="P109" s="125" t="n">
        <f aca="false">O109/Q109</f>
        <v>0.351878203978547</v>
      </c>
      <c r="Q109" s="126" t="n">
        <f aca="false">Q108+E109+H109</f>
        <v>252547.745482965</v>
      </c>
      <c r="R109" s="126" t="n">
        <f aca="false">(R108+E109)*(1+((1+Taxa)/(1+Inflação)-1))</f>
        <v>163681.698383588</v>
      </c>
      <c r="S109" s="116" t="n">
        <f aca="false">IF('BANCO DE DADOS'!$AD$32="Sim",R109,Q109)</f>
        <v>163681.698383588</v>
      </c>
      <c r="T109" s="123" t="n">
        <f aca="false">C109</f>
        <v>105</v>
      </c>
      <c r="U109" s="122" t="n">
        <f aca="false">DATE(YEAR(U108),MONTH(U108)+1,1)</f>
        <v>48092</v>
      </c>
      <c r="V109" s="219"/>
      <c r="W109" s="219"/>
      <c r="X109" s="219"/>
    </row>
    <row r="110" customFormat="false" ht="12.75" hidden="false" customHeight="false" outlineLevel="0" collapsed="false">
      <c r="B110" s="122" t="n">
        <f aca="false">DATE(YEAR(B109),MONTH(B109)+1,1)</f>
        <v>48092</v>
      </c>
      <c r="C110" s="123" t="n">
        <f aca="false">C109+1</f>
        <v>106</v>
      </c>
      <c r="D110" s="123"/>
      <c r="E110" s="116" t="n">
        <f aca="false">IF($AE$33,IF($AE$34,$E109*(1+Inflação)*(1+Crescimento_Salário),$E109*(1+Inflação)),IF($AE$34,$E109*(1+Crescimento_Salário),$E109))</f>
        <v>2513.92883435026</v>
      </c>
      <c r="F110" s="124" t="n">
        <f aca="false">F109+E110</f>
        <v>184839.542472858</v>
      </c>
      <c r="G110" s="125" t="n">
        <f aca="false">IF(F110&lt;=0,0,F110/S110)</f>
        <v>1.11472282534396</v>
      </c>
      <c r="H110" s="116" t="n">
        <f aca="false">Q109*Taxa</f>
        <v>1624.89979865088</v>
      </c>
      <c r="I110" s="116" t="n">
        <f aca="false">I109+H110</f>
        <v>71847.0316431081</v>
      </c>
      <c r="J110" s="125" t="n">
        <f aca="false">1-G110</f>
        <v>-0.114722825343961</v>
      </c>
      <c r="K110" s="116" t="n">
        <f aca="false">R110-F110</f>
        <v>-19022.948185553</v>
      </c>
      <c r="L110" s="116" t="n">
        <f aca="false">L109+K110</f>
        <v>-687061.410783194</v>
      </c>
      <c r="M110" s="125" t="n">
        <f aca="false">K110/R110</f>
        <v>-0.114722825343961</v>
      </c>
      <c r="N110" s="116" t="n">
        <f aca="false">Q110*Inflação</f>
        <v>2242.05296486202</v>
      </c>
      <c r="O110" s="116" t="n">
        <f aca="false">Q110-R110</f>
        <v>90869.979828661</v>
      </c>
      <c r="P110" s="125" t="n">
        <f aca="false">O110/Q110</f>
        <v>0.354011424795469</v>
      </c>
      <c r="Q110" s="126" t="n">
        <f aca="false">Q109+E110+H110</f>
        <v>256686.574115966</v>
      </c>
      <c r="R110" s="126" t="n">
        <f aca="false">(R109+E110)*(1+((1+Taxa)/(1+Inflação)-1))</f>
        <v>165816.594287305</v>
      </c>
      <c r="S110" s="116" t="n">
        <f aca="false">IF('BANCO DE DADOS'!$AD$32="Sim",R110,Q110)</f>
        <v>165816.594287305</v>
      </c>
      <c r="T110" s="123" t="n">
        <f aca="false">C110</f>
        <v>106</v>
      </c>
      <c r="U110" s="122" t="n">
        <f aca="false">DATE(YEAR(U109),MONTH(U109)+1,1)</f>
        <v>48122</v>
      </c>
      <c r="V110" s="219"/>
      <c r="W110" s="219"/>
      <c r="X110" s="219"/>
    </row>
    <row r="111" customFormat="false" ht="12.75" hidden="false" customHeight="false" outlineLevel="0" collapsed="false">
      <c r="B111" s="122" t="n">
        <f aca="false">DATE(YEAR(B110),MONTH(B110)+1,1)</f>
        <v>48122</v>
      </c>
      <c r="C111" s="123" t="n">
        <f aca="false">C110+1</f>
        <v>107</v>
      </c>
      <c r="D111" s="123"/>
      <c r="E111" s="116" t="n">
        <f aca="false">IF($AE$33,IF($AE$34,$E110*(1+Inflação)*(1+Crescimento_Salário),$E110*(1+Inflação)),IF($AE$34,$E110*(1+Crescimento_Salário),$E110))</f>
        <v>2535.88698161962</v>
      </c>
      <c r="F111" s="124" t="n">
        <f aca="false">F110+E111</f>
        <v>187375.429454478</v>
      </c>
      <c r="G111" s="125" t="n">
        <f aca="false">IF(F111&lt;=0,0,F111/S111)</f>
        <v>1.11553890606111</v>
      </c>
      <c r="H111" s="116" t="n">
        <f aca="false">Q110*Taxa</f>
        <v>1651.52914669576</v>
      </c>
      <c r="I111" s="116" t="n">
        <f aca="false">I110+H111</f>
        <v>73498.5607898039</v>
      </c>
      <c r="J111" s="125" t="n">
        <f aca="false">1-G111</f>
        <v>-0.115538906061115</v>
      </c>
      <c r="K111" s="116" t="n">
        <f aca="false">R111-F111</f>
        <v>-19406.900130757</v>
      </c>
      <c r="L111" s="116" t="n">
        <f aca="false">L110+K111</f>
        <v>-706468.310913951</v>
      </c>
      <c r="M111" s="125" t="n">
        <f aca="false">K111/R111</f>
        <v>-0.115538906061114</v>
      </c>
      <c r="N111" s="116" t="n">
        <f aca="false">Q111*Inflação</f>
        <v>2278.62834391304</v>
      </c>
      <c r="O111" s="116" t="n">
        <f aca="false">Q111-R111</f>
        <v>92905.4609205608</v>
      </c>
      <c r="P111" s="125" t="n">
        <f aca="false">O111/Q111</f>
        <v>0.356131559277199</v>
      </c>
      <c r="Q111" s="126" t="n">
        <f aca="false">Q110+E111+H111</f>
        <v>260873.990244282</v>
      </c>
      <c r="R111" s="126" t="n">
        <f aca="false">(R110+E111)*(1+((1+Taxa)/(1+Inflação)-1))</f>
        <v>167968.529323721</v>
      </c>
      <c r="S111" s="116" t="n">
        <f aca="false">IF('BANCO DE DADOS'!$AD$32="Sim",R111,Q111)</f>
        <v>167968.529323721</v>
      </c>
      <c r="T111" s="123" t="n">
        <f aca="false">C111</f>
        <v>107</v>
      </c>
      <c r="U111" s="122" t="n">
        <f aca="false">DATE(YEAR(U110),MONTH(U110)+1,1)</f>
        <v>48153</v>
      </c>
      <c r="V111" s="219"/>
      <c r="W111" s="219"/>
      <c r="X111" s="219"/>
    </row>
    <row r="112" customFormat="false" ht="12.75" hidden="false" customHeight="false" outlineLevel="0" collapsed="false">
      <c r="B112" s="122" t="n">
        <f aca="false">DATE(YEAR(B111),MONTH(B111)+1,1)</f>
        <v>48153</v>
      </c>
      <c r="C112" s="123" t="n">
        <f aca="false">C111+1</f>
        <v>108</v>
      </c>
      <c r="D112" s="123" t="n">
        <v>9</v>
      </c>
      <c r="E112" s="116" t="n">
        <f aca="false">IF($AE$33,IF($AE$34,$E111*(1+Inflação)*(1+Crescimento_Salário),$E111*(1+Inflação)),IF($AE$34,$E111*(1+Crescimento_Salário),$E111))</f>
        <v>2558.0369243865</v>
      </c>
      <c r="F112" s="124" t="n">
        <f aca="false">F111+E112</f>
        <v>189933.466378864</v>
      </c>
      <c r="G112" s="125" t="n">
        <f aca="false">IF(F112&lt;=0,0,F112/S112)</f>
        <v>1.11635172868027</v>
      </c>
      <c r="H112" s="116" t="n">
        <f aca="false">Q111*Taxa</f>
        <v>1678.47110814845</v>
      </c>
      <c r="I112" s="116" t="n">
        <f aca="false">I111+H112</f>
        <v>75177.0318979523</v>
      </c>
      <c r="J112" s="125" t="n">
        <f aca="false">1-G112</f>
        <v>-0.116351728680273</v>
      </c>
      <c r="K112" s="116" t="n">
        <f aca="false">R112-F112</f>
        <v>-19795.8103881314</v>
      </c>
      <c r="L112" s="116" t="n">
        <f aca="false">L111+K112</f>
        <v>-726264.121302083</v>
      </c>
      <c r="M112" s="125" t="n">
        <f aca="false">K112/R112</f>
        <v>-0.116351728680273</v>
      </c>
      <c r="N112" s="116" t="n">
        <f aca="false">Q112*Inflação</f>
        <v>2315.63252080745</v>
      </c>
      <c r="O112" s="116" t="n">
        <f aca="false">Q112-R112</f>
        <v>94972.8422860837</v>
      </c>
      <c r="P112" s="125" t="n">
        <f aca="false">O112/Q112</f>
        <v>0.358238707646037</v>
      </c>
      <c r="Q112" s="126" t="n">
        <f aca="false">Q111+E112+H112</f>
        <v>265110.498276817</v>
      </c>
      <c r="R112" s="126" t="n">
        <f aca="false">(R111+E112)*(1+((1+Taxa)/(1+Inflação)-1))</f>
        <v>170137.655990733</v>
      </c>
      <c r="S112" s="116" t="n">
        <f aca="false">IF('BANCO DE DADOS'!$AD$32="Sim",R112,Q112)</f>
        <v>170137.655990733</v>
      </c>
      <c r="T112" s="123" t="n">
        <f aca="false">C112</f>
        <v>108</v>
      </c>
      <c r="U112" s="122" t="n">
        <f aca="false">DATE(YEAR(U111),MONTH(U111)+1,1)</f>
        <v>48183</v>
      </c>
      <c r="V112" s="219"/>
      <c r="W112" s="219"/>
      <c r="X112" s="219"/>
    </row>
    <row r="113" customFormat="false" ht="12.75" hidden="false" customHeight="false" outlineLevel="0" collapsed="false">
      <c r="B113" s="122" t="n">
        <f aca="false">DATE(YEAR(B112),MONTH(B112)+1,1)</f>
        <v>48183</v>
      </c>
      <c r="C113" s="123" t="n">
        <f aca="false">C112+1</f>
        <v>109</v>
      </c>
      <c r="D113" s="123"/>
      <c r="E113" s="116" t="n">
        <f aca="false">IF($AE$33,IF($AE$34,$E112*(1+Inflação)*(1+Crescimento_Salário),$E112*(1+Inflação)),IF($AE$34,$E112*(1+Crescimento_Salário),$E112))</f>
        <v>2580.38033790667</v>
      </c>
      <c r="F113" s="124" t="n">
        <f aca="false">F112+E113</f>
        <v>192513.846716771</v>
      </c>
      <c r="G113" s="125" t="n">
        <f aca="false">IF(F113&lt;=0,0,F113/S113)</f>
        <v>1.11716129846899</v>
      </c>
      <c r="H113" s="116" t="n">
        <f aca="false">Q112*Taxa</f>
        <v>1705.72892839105</v>
      </c>
      <c r="I113" s="116" t="n">
        <f aca="false">I112+H113</f>
        <v>76882.7608263434</v>
      </c>
      <c r="J113" s="125" t="n">
        <f aca="false">1-G113</f>
        <v>-0.117161298468987</v>
      </c>
      <c r="K113" s="116" t="n">
        <f aca="false">R113-F113</f>
        <v>-20189.7186068898</v>
      </c>
      <c r="L113" s="116" t="n">
        <f aca="false">L112+K113</f>
        <v>-746453.839908973</v>
      </c>
      <c r="M113" s="125" t="n">
        <f aca="false">K113/R113</f>
        <v>-0.117161298468987</v>
      </c>
      <c r="N113" s="116" t="n">
        <f aca="false">Q113*Inflação</f>
        <v>2353.06994433192</v>
      </c>
      <c r="O113" s="116" t="n">
        <f aca="false">Q113-R113</f>
        <v>97072.4794332331</v>
      </c>
      <c r="P113" s="125" t="n">
        <f aca="false">O113/Q113</f>
        <v>0.360332968995155</v>
      </c>
      <c r="Q113" s="126" t="n">
        <f aca="false">Q112+E113+H113</f>
        <v>269396.607543114</v>
      </c>
      <c r="R113" s="126" t="n">
        <f aca="false">(R112+E113)*(1+((1+Taxa)/(1+Inflação)-1))</f>
        <v>172324.128109881</v>
      </c>
      <c r="S113" s="116" t="n">
        <f aca="false">IF('BANCO DE DADOS'!$AD$32="Sim",R113,Q113)</f>
        <v>172324.128109881</v>
      </c>
      <c r="T113" s="123" t="n">
        <f aca="false">C113</f>
        <v>109</v>
      </c>
      <c r="U113" s="122" t="n">
        <f aca="false">DATE(YEAR(U112),MONTH(U112)+1,1)</f>
        <v>48214</v>
      </c>
      <c r="V113" s="219"/>
      <c r="W113" s="219"/>
      <c r="X113" s="219"/>
    </row>
    <row r="114" customFormat="false" ht="12.75" hidden="false" customHeight="false" outlineLevel="0" collapsed="false">
      <c r="B114" s="122" t="n">
        <f aca="false">DATE(YEAR(B113),MONTH(B113)+1,1)</f>
        <v>48214</v>
      </c>
      <c r="C114" s="123" t="n">
        <f aca="false">C113+1</f>
        <v>110</v>
      </c>
      <c r="D114" s="123"/>
      <c r="E114" s="116" t="n">
        <f aca="false">IF($AE$33,IF($AE$34,$E113*(1+Inflação)*(1+Crescimento_Salário),$E113*(1+Inflação)),IF($AE$34,$E113*(1+Crescimento_Salário),$E113))</f>
        <v>2602.91891206856</v>
      </c>
      <c r="F114" s="124" t="n">
        <f aca="false">F113+E114</f>
        <v>195116.76562884</v>
      </c>
      <c r="G114" s="125" t="n">
        <f aca="false">IF(F114&lt;=0,0,F114/S114)</f>
        <v>1.11796762064139</v>
      </c>
      <c r="H114" s="116" t="n">
        <f aca="false">Q113*Taxa</f>
        <v>1733.30588446518</v>
      </c>
      <c r="I114" s="116" t="n">
        <f aca="false">I113+H114</f>
        <v>78616.0667108086</v>
      </c>
      <c r="J114" s="125" t="n">
        <f aca="false">1-G114</f>
        <v>-0.117967620641395</v>
      </c>
      <c r="K114" s="116" t="n">
        <f aca="false">R114-F114</f>
        <v>-20588.6647909118</v>
      </c>
      <c r="L114" s="116" t="n">
        <f aca="false">L113+K114</f>
        <v>-767042.504699884</v>
      </c>
      <c r="M114" s="125" t="n">
        <f aca="false">K114/R114</f>
        <v>-0.117967620641395</v>
      </c>
      <c r="N114" s="116" t="n">
        <f aca="false">Q114*Inflação</f>
        <v>2390.94510665726</v>
      </c>
      <c r="O114" s="116" t="n">
        <f aca="false">Q114-R114</f>
        <v>99204.7315017202</v>
      </c>
      <c r="P114" s="125" t="n">
        <f aca="false">O114/Q114</f>
        <v>0.362414441314175</v>
      </c>
      <c r="Q114" s="126" t="n">
        <f aca="false">Q113+E114+H114</f>
        <v>273732.832339648</v>
      </c>
      <c r="R114" s="126" t="n">
        <f aca="false">(R113+E114)*(1+((1+Taxa)/(1+Inflação)-1))</f>
        <v>174528.100837928</v>
      </c>
      <c r="S114" s="116" t="n">
        <f aca="false">IF('BANCO DE DADOS'!$AD$32="Sim",R114,Q114)</f>
        <v>174528.100837928</v>
      </c>
      <c r="T114" s="123" t="n">
        <f aca="false">C114</f>
        <v>110</v>
      </c>
      <c r="U114" s="122" t="n">
        <f aca="false">DATE(YEAR(U113),MONTH(U113)+1,1)</f>
        <v>48245</v>
      </c>
      <c r="V114" s="219"/>
      <c r="W114" s="219"/>
      <c r="X114" s="219"/>
    </row>
    <row r="115" customFormat="false" ht="12.75" hidden="false" customHeight="false" outlineLevel="0" collapsed="false">
      <c r="B115" s="122" t="n">
        <f aca="false">DATE(YEAR(B114),MONTH(B114)+1,1)</f>
        <v>48245</v>
      </c>
      <c r="C115" s="123" t="n">
        <f aca="false">C114+1</f>
        <v>111</v>
      </c>
      <c r="D115" s="123"/>
      <c r="E115" s="116" t="n">
        <f aca="false">IF($AE$33,IF($AE$34,$E114*(1+Inflação)*(1+Crescimento_Salário),$E114*(1+Inflação)),IF($AE$34,$E114*(1+Crescimento_Salário),$E114))</f>
        <v>2625.65435152112</v>
      </c>
      <c r="F115" s="124" t="n">
        <f aca="false">F114+E115</f>
        <v>197742.419980361</v>
      </c>
      <c r="G115" s="125" t="n">
        <f aca="false">IF(F115&lt;=0,0,F115/S115)</f>
        <v>1.11877070036391</v>
      </c>
      <c r="H115" s="116" t="n">
        <f aca="false">Q114*Taxa</f>
        <v>1761.20528536982</v>
      </c>
      <c r="I115" s="116" t="n">
        <f aca="false">I114+H115</f>
        <v>80377.2719961784</v>
      </c>
      <c r="J115" s="125" t="n">
        <f aca="false">1-G115</f>
        <v>-0.118770700363906</v>
      </c>
      <c r="K115" s="116" t="n">
        <f aca="false">R115-F115</f>
        <v>-20992.6893018219</v>
      </c>
      <c r="L115" s="116" t="n">
        <f aca="false">L114+K115</f>
        <v>-788035.194001706</v>
      </c>
      <c r="M115" s="125" t="n">
        <f aca="false">K115/R115</f>
        <v>-0.118770700363906</v>
      </c>
      <c r="N115" s="116" t="n">
        <f aca="false">Q115*Inflação</f>
        <v>2429.26254374644</v>
      </c>
      <c r="O115" s="116" t="n">
        <f aca="false">Q115-R115</f>
        <v>101369.961298</v>
      </c>
      <c r="P115" s="125" t="n">
        <f aca="false">O115/Q115</f>
        <v>0.364483221513676</v>
      </c>
      <c r="Q115" s="126" t="n">
        <f aca="false">Q114+E115+H115</f>
        <v>278119.691976539</v>
      </c>
      <c r="R115" s="126" t="n">
        <f aca="false">(R114+E115)*(1+((1+Taxa)/(1+Inflação)-1))</f>
        <v>176749.730678539</v>
      </c>
      <c r="S115" s="116" t="n">
        <f aca="false">IF('BANCO DE DADOS'!$AD$32="Sim",R115,Q115)</f>
        <v>176749.730678539</v>
      </c>
      <c r="T115" s="123" t="n">
        <f aca="false">C115</f>
        <v>111</v>
      </c>
      <c r="U115" s="122" t="n">
        <f aca="false">DATE(YEAR(U114),MONTH(U114)+1,1)</f>
        <v>48274</v>
      </c>
      <c r="V115" s="219"/>
      <c r="W115" s="219"/>
      <c r="X115" s="219"/>
    </row>
    <row r="116" customFormat="false" ht="12.75" hidden="false" customHeight="false" outlineLevel="0" collapsed="false">
      <c r="B116" s="122" t="n">
        <f aca="false">DATE(YEAR(B115),MONTH(B115)+1,1)</f>
        <v>48274</v>
      </c>
      <c r="C116" s="123" t="n">
        <f aca="false">C115+1</f>
        <v>112</v>
      </c>
      <c r="D116" s="123"/>
      <c r="E116" s="116" t="n">
        <f aca="false">IF($AE$33,IF($AE$34,$E115*(1+Inflação)*(1+Crescimento_Salário),$E115*(1+Inflação)),IF($AE$34,$E115*(1+Crescimento_Salário),$E115))</f>
        <v>2648.5883758027</v>
      </c>
      <c r="F116" s="124" t="n">
        <f aca="false">F115+E116</f>
        <v>200391.008356164</v>
      </c>
      <c r="G116" s="125" t="n">
        <f aca="false">IF(F116&lt;=0,0,F116/S116)</f>
        <v>1.11957054276059</v>
      </c>
      <c r="H116" s="116" t="n">
        <f aca="false">Q115*Taxa</f>
        <v>1789.43047236193</v>
      </c>
      <c r="I116" s="116" t="n">
        <f aca="false">I115+H116</f>
        <v>82166.7024685403</v>
      </c>
      <c r="J116" s="125" t="n">
        <f aca="false">1-G116</f>
        <v>-0.119570542760585</v>
      </c>
      <c r="K116" s="116" t="n">
        <f aca="false">R116-F116</f>
        <v>-21401.8328620954</v>
      </c>
      <c r="L116" s="116" t="n">
        <f aca="false">L115+K116</f>
        <v>-809437.026863802</v>
      </c>
      <c r="M116" s="125" t="n">
        <f aca="false">K116/R116</f>
        <v>-0.119570542760585</v>
      </c>
      <c r="N116" s="116" t="n">
        <f aca="false">Q116*Inflação</f>
        <v>2468.02683576642</v>
      </c>
      <c r="O116" s="116" t="n">
        <f aca="false">Q116-R116</f>
        <v>103568.535330636</v>
      </c>
      <c r="P116" s="125" t="n">
        <f aca="false">O116/Q116</f>
        <v>0.36653940544871</v>
      </c>
      <c r="Q116" s="126" t="n">
        <f aca="false">Q115+E116+H116</f>
        <v>282557.710824704</v>
      </c>
      <c r="R116" s="126" t="n">
        <f aca="false">(R115+E116)*(1+((1+Taxa)/(1+Inflação)-1))</f>
        <v>178989.175494068</v>
      </c>
      <c r="S116" s="116" t="n">
        <f aca="false">IF('BANCO DE DADOS'!$AD$32="Sim",R116,Q116)</f>
        <v>178989.175494068</v>
      </c>
      <c r="T116" s="123" t="n">
        <f aca="false">C116</f>
        <v>112</v>
      </c>
      <c r="U116" s="122" t="n">
        <f aca="false">DATE(YEAR(U115),MONTH(U115)+1,1)</f>
        <v>48305</v>
      </c>
      <c r="V116" s="219"/>
      <c r="W116" s="219"/>
      <c r="X116" s="219"/>
    </row>
    <row r="117" customFormat="false" ht="12.75" hidden="false" customHeight="false" outlineLevel="0" collapsed="false">
      <c r="B117" s="122" t="n">
        <f aca="false">DATE(YEAR(B116),MONTH(B116)+1,1)</f>
        <v>48305</v>
      </c>
      <c r="C117" s="123" t="n">
        <f aca="false">C116+1</f>
        <v>113</v>
      </c>
      <c r="D117" s="123"/>
      <c r="E117" s="116" t="n">
        <f aca="false">IF($AE$33,IF($AE$34,$E116*(1+Inflação)*(1+Crescimento_Salário),$E116*(1+Inflação)),IF($AE$34,$E116*(1+Crescimento_Salário),$E116))</f>
        <v>2671.72271947112</v>
      </c>
      <c r="F117" s="124" t="n">
        <f aca="false">F116+E117</f>
        <v>203062.731075635</v>
      </c>
      <c r="G117" s="125" t="n">
        <f aca="false">IF(F117&lt;=0,0,F117/S117)</f>
        <v>1.12036715291824</v>
      </c>
      <c r="H117" s="116" t="n">
        <f aca="false">Q116*Taxa</f>
        <v>1817.98481925979</v>
      </c>
      <c r="I117" s="116" t="n">
        <f aca="false">I116+H117</f>
        <v>83984.6872878001</v>
      </c>
      <c r="J117" s="125" t="n">
        <f aca="false">1-G117</f>
        <v>-0.120367152918238</v>
      </c>
      <c r="K117" s="116" t="n">
        <f aca="false">R117-F117</f>
        <v>-21816.1365581911</v>
      </c>
      <c r="L117" s="116" t="n">
        <f aca="false">L116+K117</f>
        <v>-831253.163421993</v>
      </c>
      <c r="M117" s="125" t="n">
        <f aca="false">K117/R117</f>
        <v>-0.120367152918238</v>
      </c>
      <c r="N117" s="116" t="n">
        <f aca="false">Q117*Inflação</f>
        <v>2507.24260750378</v>
      </c>
      <c r="O117" s="116" t="n">
        <f aca="false">Q117-R117</f>
        <v>105800.823845991</v>
      </c>
      <c r="P117" s="125" t="n">
        <f aca="false">O117/Q117</f>
        <v>0.368583087941363</v>
      </c>
      <c r="Q117" s="126" t="n">
        <f aca="false">Q116+E117+H117</f>
        <v>287047.418363435</v>
      </c>
      <c r="R117" s="126" t="n">
        <f aca="false">(R116+E117)*(1+((1+Taxa)/(1+Inflação)-1))</f>
        <v>181246.594517444</v>
      </c>
      <c r="S117" s="116" t="n">
        <f aca="false">IF('BANCO DE DADOS'!$AD$32="Sim",R117,Q117)</f>
        <v>181246.594517444</v>
      </c>
      <c r="T117" s="123" t="n">
        <f aca="false">C117</f>
        <v>113</v>
      </c>
      <c r="U117" s="122" t="n">
        <f aca="false">DATE(YEAR(U116),MONTH(U116)+1,1)</f>
        <v>48335</v>
      </c>
      <c r="V117" s="219"/>
      <c r="W117" s="219"/>
      <c r="X117" s="219"/>
    </row>
    <row r="118" customFormat="false" ht="12.75" hidden="false" customHeight="false" outlineLevel="0" collapsed="false">
      <c r="B118" s="122" t="n">
        <f aca="false">DATE(YEAR(B117),MONTH(B117)+1,1)</f>
        <v>48335</v>
      </c>
      <c r="C118" s="123" t="n">
        <f aca="false">C117+1</f>
        <v>114</v>
      </c>
      <c r="D118" s="123"/>
      <c r="E118" s="116" t="n">
        <f aca="false">IF($AE$33,IF($AE$34,$E117*(1+Inflação)*(1+Crescimento_Salário),$E117*(1+Inflação)),IF($AE$34,$E117*(1+Crescimento_Salário),$E117))</f>
        <v>2695.05913223485</v>
      </c>
      <c r="F118" s="124" t="n">
        <f aca="false">F117+E118</f>
        <v>205757.790207869</v>
      </c>
      <c r="G118" s="125" t="n">
        <f aca="false">IF(F118&lt;=0,0,F118/S118)</f>
        <v>1.12116053589123</v>
      </c>
      <c r="H118" s="116" t="n">
        <f aca="false">Q117*Taxa</f>
        <v>1846.87173274909</v>
      </c>
      <c r="I118" s="116" t="n">
        <f aca="false">I117+H118</f>
        <v>85831.5590205492</v>
      </c>
      <c r="J118" s="125" t="n">
        <f aca="false">1-G118</f>
        <v>-0.121160535891233</v>
      </c>
      <c r="K118" s="116" t="n">
        <f aca="false">R118-F118</f>
        <v>-22235.6418437118</v>
      </c>
      <c r="L118" s="116" t="n">
        <f aca="false">L117+K118</f>
        <v>-853488.805265705</v>
      </c>
      <c r="M118" s="125" t="n">
        <f aca="false">K118/R118</f>
        <v>-0.121160535891233</v>
      </c>
      <c r="N118" s="116" t="n">
        <f aca="false">Q118*Inflação</f>
        <v>2546.91452878406</v>
      </c>
      <c r="O118" s="116" t="n">
        <f aca="false">Q118-R118</f>
        <v>108067.200864261</v>
      </c>
      <c r="P118" s="125" t="n">
        <f aca="false">O118/Q118</f>
        <v>0.370614362802414</v>
      </c>
      <c r="Q118" s="126" t="n">
        <f aca="false">Q117+E118+H118</f>
        <v>291589.349228419</v>
      </c>
      <c r="R118" s="126" t="n">
        <f aca="false">(R117+E118)*(1+((1+Taxa)/(1+Inflação)-1))</f>
        <v>183522.148364158</v>
      </c>
      <c r="S118" s="116" t="n">
        <f aca="false">IF('BANCO DE DADOS'!$AD$32="Sim",R118,Q118)</f>
        <v>183522.148364158</v>
      </c>
      <c r="T118" s="123" t="n">
        <f aca="false">C118</f>
        <v>114</v>
      </c>
      <c r="U118" s="122" t="n">
        <f aca="false">DATE(YEAR(U117),MONTH(U117)+1,1)</f>
        <v>48366</v>
      </c>
      <c r="V118" s="219"/>
      <c r="W118" s="219"/>
      <c r="X118" s="219"/>
    </row>
    <row r="119" customFormat="false" ht="12.75" hidden="false" customHeight="false" outlineLevel="0" collapsed="false">
      <c r="B119" s="122" t="n">
        <f aca="false">DATE(YEAR(B118),MONTH(B118)+1,1)</f>
        <v>48366</v>
      </c>
      <c r="C119" s="123" t="n">
        <f aca="false">C118+1</f>
        <v>115</v>
      </c>
      <c r="D119" s="123"/>
      <c r="E119" s="116" t="n">
        <f aca="false">IF($AE$33,IF($AE$34,$E118*(1+Inflação)*(1+Crescimento_Salário),$E118*(1+Inflação)),IF($AE$34,$E118*(1+Crescimento_Salário),$E118))</f>
        <v>2718.59937908538</v>
      </c>
      <c r="F119" s="124" t="n">
        <f aca="false">F118+E119</f>
        <v>208476.389586955</v>
      </c>
      <c r="G119" s="125" t="n">
        <f aca="false">IF(F119&lt;=0,0,F119/S119)</f>
        <v>1.12195069670606</v>
      </c>
      <c r="H119" s="116" t="n">
        <f aca="false">Q118*Taxa</f>
        <v>1876.09465269195</v>
      </c>
      <c r="I119" s="116" t="n">
        <f aca="false">I118+H119</f>
        <v>87707.6536732411</v>
      </c>
      <c r="J119" s="125" t="n">
        <f aca="false">1-G119</f>
        <v>-0.121950696706058</v>
      </c>
      <c r="K119" s="116" t="n">
        <f aca="false">R119-F119</f>
        <v>-22660.3905425922</v>
      </c>
      <c r="L119" s="116" t="n">
        <f aca="false">L118+K119</f>
        <v>-876149.195808297</v>
      </c>
      <c r="M119" s="125" t="n">
        <f aca="false">K119/R119</f>
        <v>-0.121950696706058</v>
      </c>
      <c r="N119" s="116" t="n">
        <f aca="false">Q119*Inflação</f>
        <v>2587.04731489514</v>
      </c>
      <c r="O119" s="116" t="n">
        <f aca="false">Q119-R119</f>
        <v>110368.044215833</v>
      </c>
      <c r="P119" s="125" t="n">
        <f aca="false">O119/Q119</f>
        <v>0.372633322852155</v>
      </c>
      <c r="Q119" s="126" t="n">
        <f aca="false">Q118+E119+H119</f>
        <v>296184.043260196</v>
      </c>
      <c r="R119" s="126" t="n">
        <f aca="false">(R118+E119)*(1+((1+Taxa)/(1+Inflação)-1))</f>
        <v>185815.999044363</v>
      </c>
      <c r="S119" s="116" t="n">
        <f aca="false">IF('BANCO DE DADOS'!$AD$32="Sim",R119,Q119)</f>
        <v>185815.999044363</v>
      </c>
      <c r="T119" s="123" t="n">
        <f aca="false">C119</f>
        <v>115</v>
      </c>
      <c r="U119" s="122" t="n">
        <f aca="false">DATE(YEAR(U118),MONTH(U118)+1,1)</f>
        <v>48396</v>
      </c>
      <c r="V119" s="219"/>
      <c r="W119" s="219"/>
      <c r="X119" s="219"/>
    </row>
    <row r="120" customFormat="false" ht="12.75" hidden="false" customHeight="false" outlineLevel="0" collapsed="false">
      <c r="B120" s="122" t="n">
        <f aca="false">DATE(YEAR(B119),MONTH(B119)+1,1)</f>
        <v>48396</v>
      </c>
      <c r="C120" s="123" t="n">
        <f aca="false">C119+1</f>
        <v>116</v>
      </c>
      <c r="D120" s="123"/>
      <c r="E120" s="116" t="n">
        <f aca="false">IF($AE$33,IF($AE$34,$E119*(1+Inflação)*(1+Crescimento_Salário),$E119*(1+Inflação)),IF($AE$34,$E119*(1+Crescimento_Salário),$E119))</f>
        <v>2742.34524043065</v>
      </c>
      <c r="F120" s="124" t="n">
        <f aca="false">F119+E120</f>
        <v>211218.734827386</v>
      </c>
      <c r="G120" s="125" t="n">
        <f aca="false">IF(F120&lt;=0,0,F120/S120)</f>
        <v>1.12273764036564</v>
      </c>
      <c r="H120" s="116" t="n">
        <f aca="false">Q119*Taxa</f>
        <v>1905.65705243866</v>
      </c>
      <c r="I120" s="116" t="n">
        <f aca="false">I119+H120</f>
        <v>89613.3107256798</v>
      </c>
      <c r="J120" s="125" t="n">
        <f aca="false">1-G120</f>
        <v>-0.122737640365635</v>
      </c>
      <c r="K120" s="116" t="n">
        <f aca="false">R120-F120</f>
        <v>-23090.4248523149</v>
      </c>
      <c r="L120" s="116" t="n">
        <f aca="false">L119+K120</f>
        <v>-899239.620660612</v>
      </c>
      <c r="M120" s="125" t="n">
        <f aca="false">K120/R120</f>
        <v>-0.122737640365635</v>
      </c>
      <c r="N120" s="116" t="n">
        <f aca="false">Q120*Inflação</f>
        <v>2627.64572701429</v>
      </c>
      <c r="O120" s="116" t="n">
        <f aca="false">Q120-R120</f>
        <v>112703.735577995</v>
      </c>
      <c r="P120" s="125" t="n">
        <f aca="false">O120/Q120</f>
        <v>0.374640059940404</v>
      </c>
      <c r="Q120" s="126" t="n">
        <f aca="false">Q119+E120+H120</f>
        <v>300832.045553065</v>
      </c>
      <c r="R120" s="126" t="n">
        <f aca="false">(R119+E120)*(1+((1+Taxa)/(1+Inflação)-1))</f>
        <v>188128.309975071</v>
      </c>
      <c r="S120" s="116" t="n">
        <f aca="false">IF('BANCO DE DADOS'!$AD$32="Sim",R120,Q120)</f>
        <v>188128.309975071</v>
      </c>
      <c r="T120" s="123" t="n">
        <f aca="false">C120</f>
        <v>116</v>
      </c>
      <c r="U120" s="122" t="n">
        <f aca="false">DATE(YEAR(U119),MONTH(U119)+1,1)</f>
        <v>48427</v>
      </c>
      <c r="V120" s="219"/>
      <c r="W120" s="219"/>
      <c r="X120" s="219"/>
    </row>
    <row r="121" customFormat="false" ht="12.75" hidden="false" customHeight="false" outlineLevel="0" collapsed="false">
      <c r="B121" s="122" t="n">
        <f aca="false">DATE(YEAR(B120),MONTH(B120)+1,1)</f>
        <v>48427</v>
      </c>
      <c r="C121" s="123" t="n">
        <f aca="false">C120+1</f>
        <v>117</v>
      </c>
      <c r="D121" s="123"/>
      <c r="E121" s="116" t="n">
        <f aca="false">IF($AE$33,IF($AE$34,$E120*(1+Inflação)*(1+Crescimento_Salário),$E120*(1+Inflação)),IF($AE$34,$E120*(1+Crescimento_Salário),$E120))</f>
        <v>2766.29851222976</v>
      </c>
      <c r="F121" s="124" t="n">
        <f aca="false">F120+E121</f>
        <v>213985.033339615</v>
      </c>
      <c r="G121" s="125" t="n">
        <f aca="false">IF(F121&lt;=0,0,F121/S121)</f>
        <v>1.12352137185341</v>
      </c>
      <c r="H121" s="116" t="n">
        <f aca="false">Q120*Taxa</f>
        <v>1935.56243914235</v>
      </c>
      <c r="I121" s="116" t="n">
        <f aca="false">I120+H121</f>
        <v>91548.8731648221</v>
      </c>
      <c r="J121" s="125" t="n">
        <f aca="false">1-G121</f>
        <v>-0.123521371853408</v>
      </c>
      <c r="K121" s="116" t="n">
        <f aca="false">R121-F121</f>
        <v>-23525.7873471544</v>
      </c>
      <c r="L121" s="116" t="n">
        <f aca="false">L120+K121</f>
        <v>-922765.408007766</v>
      </c>
      <c r="M121" s="125" t="n">
        <f aca="false">K121/R121</f>
        <v>-0.123521371853408</v>
      </c>
      <c r="N121" s="116" t="n">
        <f aca="false">Q121*Inflação</f>
        <v>2668.71457263934</v>
      </c>
      <c r="O121" s="116" t="n">
        <f aca="false">Q121-R121</f>
        <v>115074.660511976</v>
      </c>
      <c r="P121" s="125" t="n">
        <f aca="false">O121/Q121</f>
        <v>0.376634664965753</v>
      </c>
      <c r="Q121" s="126" t="n">
        <f aca="false">Q120+E121+H121</f>
        <v>305533.906504437</v>
      </c>
      <c r="R121" s="126" t="n">
        <f aca="false">(R120+E121)*(1+((1+Taxa)/(1+Inflação)-1))</f>
        <v>190459.245992461</v>
      </c>
      <c r="S121" s="116" t="n">
        <f aca="false">IF('BANCO DE DADOS'!$AD$32="Sim",R121,Q121)</f>
        <v>190459.245992461</v>
      </c>
      <c r="T121" s="123" t="n">
        <f aca="false">C121</f>
        <v>117</v>
      </c>
      <c r="U121" s="122" t="n">
        <f aca="false">DATE(YEAR(U120),MONTH(U120)+1,1)</f>
        <v>48458</v>
      </c>
      <c r="V121" s="219"/>
      <c r="W121" s="219"/>
      <c r="X121" s="219"/>
    </row>
    <row r="122" customFormat="false" ht="12.75" hidden="false" customHeight="false" outlineLevel="0" collapsed="false">
      <c r="B122" s="122" t="n">
        <f aca="false">DATE(YEAR(B121),MONTH(B121)+1,1)</f>
        <v>48458</v>
      </c>
      <c r="C122" s="123" t="n">
        <f aca="false">C121+1</f>
        <v>118</v>
      </c>
      <c r="D122" s="123"/>
      <c r="E122" s="116" t="n">
        <f aca="false">IF($AE$33,IF($AE$34,$E121*(1+Inflação)*(1+Crescimento_Salário),$E121*(1+Inflação)),IF($AE$34,$E121*(1+Crescimento_Salário),$E121))</f>
        <v>2790.46100612879</v>
      </c>
      <c r="F122" s="124" t="n">
        <f aca="false">F121+E122</f>
        <v>216775.494345744</v>
      </c>
      <c r="G122" s="125" t="n">
        <f aca="false">IF(F122&lt;=0,0,F122/S122)</f>
        <v>1.1243018961372</v>
      </c>
      <c r="H122" s="116" t="n">
        <f aca="false">Q121*Taxa</f>
        <v>1965.81435407652</v>
      </c>
      <c r="I122" s="116" t="n">
        <f aca="false">I121+H122</f>
        <v>93514.6875188987</v>
      </c>
      <c r="J122" s="125" t="n">
        <f aca="false">1-G122</f>
        <v>-0.124301896137203</v>
      </c>
      <c r="K122" s="116" t="n">
        <f aca="false">R122-F122</f>
        <v>-23966.5209814493</v>
      </c>
      <c r="L122" s="116" t="n">
        <f aca="false">L121+K122</f>
        <v>-946731.928989215</v>
      </c>
      <c r="M122" s="125" t="n">
        <f aca="false">K122/R122</f>
        <v>-0.124301896137203</v>
      </c>
      <c r="N122" s="116" t="n">
        <f aca="false">Q122*Inflação</f>
        <v>2710.2587060237</v>
      </c>
      <c r="O122" s="116" t="n">
        <f aca="false">Q122-R122</f>
        <v>117481.208500348</v>
      </c>
      <c r="P122" s="125" t="n">
        <f aca="false">O122/Q122</f>
        <v>0.378617227894102</v>
      </c>
      <c r="Q122" s="126" t="n">
        <f aca="false">Q121+E122+H122</f>
        <v>310290.181864643</v>
      </c>
      <c r="R122" s="126" t="n">
        <f aca="false">(R121+E122)*(1+((1+Taxa)/(1+Inflação)-1))</f>
        <v>192808.973364295</v>
      </c>
      <c r="S122" s="116" t="n">
        <f aca="false">IF('BANCO DE DADOS'!$AD$32="Sim",R122,Q122)</f>
        <v>192808.973364295</v>
      </c>
      <c r="T122" s="123" t="n">
        <f aca="false">C122</f>
        <v>118</v>
      </c>
      <c r="U122" s="122" t="n">
        <f aca="false">DATE(YEAR(U121),MONTH(U121)+1,1)</f>
        <v>48488</v>
      </c>
      <c r="V122" s="219"/>
      <c r="W122" s="219"/>
      <c r="X122" s="219"/>
    </row>
    <row r="123" customFormat="false" ht="12.75" hidden="false" customHeight="false" outlineLevel="0" collapsed="false">
      <c r="B123" s="122" t="n">
        <f aca="false">DATE(YEAR(B122),MONTH(B122)+1,1)</f>
        <v>48488</v>
      </c>
      <c r="C123" s="123" t="n">
        <f aca="false">C122+1</f>
        <v>119</v>
      </c>
      <c r="D123" s="123"/>
      <c r="E123" s="116" t="n">
        <f aca="false">IF($AE$33,IF($AE$34,$E122*(1+Inflação)*(1+Crescimento_Salário),$E122*(1+Inflação)),IF($AE$34,$E122*(1+Crescimento_Salário),$E122))</f>
        <v>2814.83454959778</v>
      </c>
      <c r="F123" s="124" t="n">
        <f aca="false">F122+E123</f>
        <v>219590.328895342</v>
      </c>
      <c r="G123" s="125" t="n">
        <f aca="false">IF(F123&lt;=0,0,F123/S123)</f>
        <v>1.12507921817289</v>
      </c>
      <c r="H123" s="116" t="n">
        <f aca="false">Q122*Taxa</f>
        <v>1996.41637295555</v>
      </c>
      <c r="I123" s="116" t="n">
        <f aca="false">I122+H123</f>
        <v>95511.1038918542</v>
      </c>
      <c r="J123" s="125" t="n">
        <f aca="false">1-G123</f>
        <v>-0.125079218172891</v>
      </c>
      <c r="K123" s="116" t="n">
        <f aca="false">R123-F123</f>
        <v>-24412.6690929035</v>
      </c>
      <c r="L123" s="116" t="n">
        <f aca="false">L122+K123</f>
        <v>-971144.598082119</v>
      </c>
      <c r="M123" s="125" t="n">
        <f aca="false">K123/R123</f>
        <v>-0.125079218172891</v>
      </c>
      <c r="N123" s="116" t="n">
        <f aca="false">Q123*Inflação</f>
        <v>2752.2830286154</v>
      </c>
      <c r="O123" s="116" t="n">
        <f aca="false">Q123-R123</f>
        <v>119923.772984758</v>
      </c>
      <c r="P123" s="125" t="n">
        <f aca="false">O123/Q123</f>
        <v>0.380587837776505</v>
      </c>
      <c r="Q123" s="126" t="n">
        <f aca="false">Q122+E123+H123</f>
        <v>315101.432787196</v>
      </c>
      <c r="R123" s="126" t="n">
        <f aca="false">(R122+E123)*(1+((1+Taxa)/(1+Inflação)-1))</f>
        <v>195177.659802438</v>
      </c>
      <c r="S123" s="116" t="n">
        <f aca="false">IF('BANCO DE DADOS'!$AD$32="Sim",R123,Q123)</f>
        <v>195177.659802438</v>
      </c>
      <c r="T123" s="123" t="n">
        <f aca="false">C123</f>
        <v>119</v>
      </c>
      <c r="U123" s="122" t="n">
        <f aca="false">DATE(YEAR(U122),MONTH(U122)+1,1)</f>
        <v>48519</v>
      </c>
      <c r="V123" s="219"/>
      <c r="W123" s="219"/>
      <c r="X123" s="219"/>
    </row>
    <row r="124" customFormat="false" ht="12.75" hidden="false" customHeight="false" outlineLevel="0" collapsed="false">
      <c r="B124" s="122" t="n">
        <f aca="false">DATE(YEAR(B123),MONTH(B123)+1,1)</f>
        <v>48519</v>
      </c>
      <c r="C124" s="123" t="n">
        <f aca="false">C123+1</f>
        <v>120</v>
      </c>
      <c r="D124" s="123" t="n">
        <v>10</v>
      </c>
      <c r="E124" s="116" t="n">
        <f aca="false">IF($AE$33,IF($AE$34,$E123*(1+Inflação)*(1+Crescimento_Salário),$E123*(1+Inflação)),IF($AE$34,$E123*(1+Crescimento_Salário),$E123))</f>
        <v>2839.42098606902</v>
      </c>
      <c r="F124" s="124" t="n">
        <f aca="false">F123+E124</f>
        <v>222429.749881411</v>
      </c>
      <c r="G124" s="125" t="n">
        <f aca="false">IF(F124&lt;=0,0,F124/S124)</f>
        <v>1.12585334290785</v>
      </c>
      <c r="H124" s="116" t="n">
        <f aca="false">Q123*Taxa</f>
        <v>2027.37210625804</v>
      </c>
      <c r="I124" s="116" t="n">
        <f aca="false">I123+H124</f>
        <v>97538.4759981122</v>
      </c>
      <c r="J124" s="125" t="n">
        <f aca="false">1-G124</f>
        <v>-0.125853342907847</v>
      </c>
      <c r="K124" s="116" t="n">
        <f aca="false">R124-F124</f>
        <v>-24864.275405916</v>
      </c>
      <c r="L124" s="116" t="n">
        <f aca="false">L123+K124</f>
        <v>-996008.873488035</v>
      </c>
      <c r="M124" s="125" t="n">
        <f aca="false">K124/R124</f>
        <v>-0.125853342907847</v>
      </c>
      <c r="N124" s="116" t="n">
        <f aca="false">Q124*Inflação</f>
        <v>2794.79248950014</v>
      </c>
      <c r="O124" s="116" t="n">
        <f aca="false">Q124-R124</f>
        <v>122402.751404028</v>
      </c>
      <c r="P124" s="125" t="n">
        <f aca="false">O124/Q124</f>
        <v>0.382546582766366</v>
      </c>
      <c r="Q124" s="126" t="n">
        <f aca="false">Q123+E124+H124</f>
        <v>319968.225879523</v>
      </c>
      <c r="R124" s="126" t="n">
        <f aca="false">(R123+E124)*(1+((1+Taxa)/(1+Inflação)-1))</f>
        <v>197565.474475495</v>
      </c>
      <c r="S124" s="116" t="n">
        <f aca="false">IF('BANCO DE DADOS'!$AD$32="Sim",R124,Q124)</f>
        <v>197565.474475495</v>
      </c>
      <c r="T124" s="123" t="n">
        <f aca="false">C124</f>
        <v>120</v>
      </c>
      <c r="U124" s="122" t="n">
        <f aca="false">DATE(YEAR(U123),MONTH(U123)+1,1)</f>
        <v>48549</v>
      </c>
      <c r="V124" s="219"/>
      <c r="W124" s="219"/>
      <c r="X124" s="219"/>
    </row>
    <row r="125" customFormat="false" ht="12.75" hidden="false" customHeight="false" outlineLevel="0" collapsed="false">
      <c r="B125" s="122" t="n">
        <f aca="false">DATE(YEAR(B124),MONTH(B124)+1,1)</f>
        <v>48549</v>
      </c>
      <c r="C125" s="123" t="n">
        <f aca="false">C124+1</f>
        <v>121</v>
      </c>
      <c r="D125" s="123"/>
      <c r="E125" s="116" t="n">
        <f aca="false">IF($AE$33,IF($AE$34,$E124*(1+Inflação)*(1+Crescimento_Salário),$E124*(1+Inflação)),IF($AE$34,$E124*(1+Crescimento_Salário),$E124))</f>
        <v>2864.2221750764</v>
      </c>
      <c r="F125" s="124" t="n">
        <f aca="false">F124+E125</f>
        <v>225293.972056487</v>
      </c>
      <c r="G125" s="125" t="n">
        <f aca="false">IF(F125&lt;=0,0,F125/S125)</f>
        <v>1.12662427528423</v>
      </c>
      <c r="H125" s="116" t="n">
        <f aca="false">Q124*Taxa</f>
        <v>2058.68519955323</v>
      </c>
      <c r="I125" s="116" t="n">
        <f aca="false">I124+H125</f>
        <v>99597.1611976655</v>
      </c>
      <c r="J125" s="125" t="n">
        <f aca="false">1-G125</f>
        <v>-0.126624275284229</v>
      </c>
      <c r="K125" s="116" t="n">
        <f aca="false">R125-F125</f>
        <v>-25321.38403494</v>
      </c>
      <c r="L125" s="116" t="n">
        <f aca="false">L124+K125</f>
        <v>-1021330.25752297</v>
      </c>
      <c r="M125" s="125" t="n">
        <f aca="false">K125/R125</f>
        <v>-0.126624275284229</v>
      </c>
      <c r="N125" s="116" t="n">
        <f aca="false">Q125*Inflação</f>
        <v>2837.7920858485</v>
      </c>
      <c r="O125" s="116" t="n">
        <f aca="false">Q125-R125</f>
        <v>124918.545232605</v>
      </c>
      <c r="P125" s="125" t="n">
        <f aca="false">O125/Q125</f>
        <v>0.384493550136025</v>
      </c>
      <c r="Q125" s="126" t="n">
        <f aca="false">Q124+E125+H125</f>
        <v>324891.133254153</v>
      </c>
      <c r="R125" s="126" t="n">
        <f aca="false">(R124+E125)*(1+((1+Taxa)/(1+Inflação)-1))</f>
        <v>199972.588021547</v>
      </c>
      <c r="S125" s="116" t="n">
        <f aca="false">IF('BANCO DE DADOS'!$AD$32="Sim",R125,Q125)</f>
        <v>199972.588021547</v>
      </c>
      <c r="T125" s="123" t="n">
        <f aca="false">C125</f>
        <v>121</v>
      </c>
      <c r="U125" s="122" t="n">
        <f aca="false">DATE(YEAR(U124),MONTH(U124)+1,1)</f>
        <v>48580</v>
      </c>
      <c r="V125" s="219"/>
      <c r="W125" s="219"/>
      <c r="X125" s="219"/>
    </row>
    <row r="126" customFormat="false" ht="12.75" hidden="false" customHeight="false" outlineLevel="0" collapsed="false">
      <c r="B126" s="122" t="n">
        <f aca="false">DATE(YEAR(B125),MONTH(B125)+1,1)</f>
        <v>48580</v>
      </c>
      <c r="C126" s="123" t="n">
        <f aca="false">C125+1</f>
        <v>122</v>
      </c>
      <c r="D126" s="123"/>
      <c r="E126" s="116" t="n">
        <f aca="false">IF($AE$33,IF($AE$34,$E125*(1+Inflação)*(1+Crescimento_Salário),$E125*(1+Inflação)),IF($AE$34,$E125*(1+Crescimento_Salário),$E125))</f>
        <v>2889.2399923961</v>
      </c>
      <c r="F126" s="124" t="n">
        <f aca="false">F125+E126</f>
        <v>228183.212048883</v>
      </c>
      <c r="G126" s="125" t="n">
        <f aca="false">IF(F126&lt;=0,0,F126/S126)</f>
        <v>1.12739202024207</v>
      </c>
      <c r="H126" s="116" t="n">
        <f aca="false">Q125*Taxa</f>
        <v>2090.35933383035</v>
      </c>
      <c r="I126" s="116" t="n">
        <f aca="false">I125+H126</f>
        <v>101687.520531496</v>
      </c>
      <c r="J126" s="125" t="n">
        <f aca="false">1-G126</f>
        <v>-0.127392020242074</v>
      </c>
      <c r="K126" s="116" t="n">
        <f aca="false">R126-F126</f>
        <v>-25784.0394878714</v>
      </c>
      <c r="L126" s="116" t="n">
        <f aca="false">L125+K126</f>
        <v>-1047114.29701085</v>
      </c>
      <c r="M126" s="125" t="n">
        <f aca="false">K126/R126</f>
        <v>-0.127392020242074</v>
      </c>
      <c r="N126" s="116" t="n">
        <f aca="false">Q126*Inflação</f>
        <v>2881.28686336712</v>
      </c>
      <c r="O126" s="116" t="n">
        <f aca="false">Q126-R126</f>
        <v>127471.560019367</v>
      </c>
      <c r="P126" s="125" t="n">
        <f aca="false">O126/Q126</f>
        <v>0.386428826292755</v>
      </c>
      <c r="Q126" s="126" t="n">
        <f aca="false">Q125+E126+H126</f>
        <v>329870.732580379</v>
      </c>
      <c r="R126" s="126" t="n">
        <f aca="false">(R125+E126)*(1+((1+Taxa)/(1+Inflação)-1))</f>
        <v>202399.172561012</v>
      </c>
      <c r="S126" s="116" t="n">
        <f aca="false">IF('BANCO DE DADOS'!$AD$32="Sim",R126,Q126)</f>
        <v>202399.172561012</v>
      </c>
      <c r="T126" s="123" t="n">
        <f aca="false">C126</f>
        <v>122</v>
      </c>
      <c r="U126" s="122" t="n">
        <f aca="false">DATE(YEAR(U125),MONTH(U125)+1,1)</f>
        <v>48611</v>
      </c>
      <c r="V126" s="219"/>
      <c r="W126" s="219"/>
      <c r="X126" s="219"/>
    </row>
    <row r="127" customFormat="false" ht="12.75" hidden="false" customHeight="false" outlineLevel="0" collapsed="false">
      <c r="B127" s="122" t="n">
        <f aca="false">DATE(YEAR(B126),MONTH(B126)+1,1)</f>
        <v>48611</v>
      </c>
      <c r="C127" s="123" t="n">
        <f aca="false">C126+1</f>
        <v>123</v>
      </c>
      <c r="D127" s="123"/>
      <c r="E127" s="116" t="n">
        <f aca="false">IF($AE$33,IF($AE$34,$E126*(1+Inflação)*(1+Crescimento_Salário),$E126*(1+Inflação)),IF($AE$34,$E126*(1+Crescimento_Salário),$E126))</f>
        <v>2914.47633018844</v>
      </c>
      <c r="F127" s="124" t="n">
        <f aca="false">F126+E127</f>
        <v>231097.688379072</v>
      </c>
      <c r="G127" s="125" t="n">
        <f aca="false">IF(F127&lt;=0,0,F127/S127)</f>
        <v>1.12815658272223</v>
      </c>
      <c r="H127" s="116" t="n">
        <f aca="false">Q126*Taxa</f>
        <v>2122.39822583105</v>
      </c>
      <c r="I127" s="116" t="n">
        <f aca="false">I126+H127</f>
        <v>103809.918757327</v>
      </c>
      <c r="J127" s="125" t="n">
        <f aca="false">1-G127</f>
        <v>-0.128156582722235</v>
      </c>
      <c r="K127" s="116" t="n">
        <f aca="false">R127-F127</f>
        <v>-26252.2866694665</v>
      </c>
      <c r="L127" s="116" t="n">
        <f aca="false">L126+K127</f>
        <v>-1073366.58368031</v>
      </c>
      <c r="M127" s="125" t="n">
        <f aca="false">K127/R127</f>
        <v>-0.128156582722235</v>
      </c>
      <c r="N127" s="116" t="n">
        <f aca="false">Q127*Inflação</f>
        <v>2925.28191675413</v>
      </c>
      <c r="O127" s="116" t="n">
        <f aca="false">Q127-R127</f>
        <v>130062.205426793</v>
      </c>
      <c r="P127" s="125" t="n">
        <f aca="false">O127/Q127</f>
        <v>0.388352496794205</v>
      </c>
      <c r="Q127" s="126" t="n">
        <f aca="false">Q126+E127+H127</f>
        <v>334907.607136398</v>
      </c>
      <c r="R127" s="126" t="n">
        <f aca="false">(R126+E127)*(1+((1+Taxa)/(1+Inflação)-1))</f>
        <v>204845.401709605</v>
      </c>
      <c r="S127" s="116" t="n">
        <f aca="false">IF('BANCO DE DADOS'!$AD$32="Sim",R127,Q127)</f>
        <v>204845.401709605</v>
      </c>
      <c r="T127" s="123" t="n">
        <f aca="false">C127</f>
        <v>123</v>
      </c>
      <c r="U127" s="122" t="n">
        <f aca="false">DATE(YEAR(U126),MONTH(U126)+1,1)</f>
        <v>48639</v>
      </c>
      <c r="V127" s="219"/>
      <c r="W127" s="219"/>
      <c r="X127" s="219"/>
    </row>
    <row r="128" customFormat="false" ht="12.75" hidden="false" customHeight="false" outlineLevel="0" collapsed="false">
      <c r="B128" s="122" t="n">
        <f aca="false">DATE(YEAR(B127),MONTH(B127)+1,1)</f>
        <v>48639</v>
      </c>
      <c r="C128" s="123" t="n">
        <f aca="false">C127+1</f>
        <v>124</v>
      </c>
      <c r="D128" s="123"/>
      <c r="E128" s="116" t="n">
        <f aca="false">IF($AE$33,IF($AE$34,$E127*(1+Inflação)*(1+Crescimento_Salário),$E127*(1+Inflação)),IF($AE$34,$E127*(1+Crescimento_Salário),$E127))</f>
        <v>2939.933097141</v>
      </c>
      <c r="F128" s="124" t="n">
        <f aca="false">F127+E128</f>
        <v>234037.621476213</v>
      </c>
      <c r="G128" s="125" t="n">
        <f aca="false">IF(F128&lt;=0,0,F128/S128)</f>
        <v>1.12891796766915</v>
      </c>
      <c r="H128" s="116" t="n">
        <f aca="false">Q127*Taxa</f>
        <v>2154.80562838479</v>
      </c>
      <c r="I128" s="116" t="n">
        <f aca="false">I127+H128</f>
        <v>105964.724385712</v>
      </c>
      <c r="J128" s="125" t="n">
        <f aca="false">1-G128</f>
        <v>-0.128917967669153</v>
      </c>
      <c r="K128" s="116" t="n">
        <f aca="false">R128-F128</f>
        <v>-26726.1708847901</v>
      </c>
      <c r="L128" s="116" t="n">
        <f aca="false">L127+K128</f>
        <v>-1100092.7545651</v>
      </c>
      <c r="M128" s="125" t="n">
        <f aca="false">K128/R128</f>
        <v>-0.128917967669152</v>
      </c>
      <c r="N128" s="116" t="n">
        <f aca="false">Q128*Inflação</f>
        <v>2969.78239015872</v>
      </c>
      <c r="O128" s="116" t="n">
        <f aca="false">Q128-R128</f>
        <v>132690.895270502</v>
      </c>
      <c r="P128" s="125" t="n">
        <f aca="false">O128/Q128</f>
        <v>0.390264646363316</v>
      </c>
      <c r="Q128" s="126" t="n">
        <f aca="false">Q127+E128+H128</f>
        <v>340002.345861924</v>
      </c>
      <c r="R128" s="126" t="n">
        <f aca="false">(R127+E128)*(1+((1+Taxa)/(1+Inflação)-1))</f>
        <v>207311.450591423</v>
      </c>
      <c r="S128" s="116" t="n">
        <f aca="false">IF('BANCO DE DADOS'!$AD$32="Sim",R128,Q128)</f>
        <v>207311.450591423</v>
      </c>
      <c r="T128" s="123" t="n">
        <f aca="false">C128</f>
        <v>124</v>
      </c>
      <c r="U128" s="122" t="n">
        <f aca="false">DATE(YEAR(U127),MONTH(U127)+1,1)</f>
        <v>48670</v>
      </c>
      <c r="V128" s="219"/>
      <c r="W128" s="219"/>
      <c r="X128" s="219"/>
    </row>
    <row r="129" customFormat="false" ht="12.75" hidden="false" customHeight="false" outlineLevel="0" collapsed="false">
      <c r="B129" s="122" t="n">
        <f aca="false">DATE(YEAR(B128),MONTH(B128)+1,1)</f>
        <v>48670</v>
      </c>
      <c r="C129" s="123" t="n">
        <f aca="false">C128+1</f>
        <v>125</v>
      </c>
      <c r="D129" s="123"/>
      <c r="E129" s="116" t="n">
        <f aca="false">IF($AE$33,IF($AE$34,$E128*(1+Inflação)*(1+Crescimento_Salário),$E128*(1+Inflação)),IF($AE$34,$E128*(1+Crescimento_Salário),$E128))</f>
        <v>2965.61221861294</v>
      </c>
      <c r="F129" s="124" t="n">
        <f aca="false">F128+E129</f>
        <v>237003.233694826</v>
      </c>
      <c r="G129" s="125" t="n">
        <f aca="false">IF(F129&lt;=0,0,F129/S129)</f>
        <v>1.12967618003348</v>
      </c>
      <c r="H129" s="116" t="n">
        <f aca="false">Q128*Taxa</f>
        <v>2187.58533074742</v>
      </c>
      <c r="I129" s="116" t="n">
        <f aca="false">I128+H129</f>
        <v>108152.309716459</v>
      </c>
      <c r="J129" s="125" t="n">
        <f aca="false">1-G129</f>
        <v>-0.129676180033478</v>
      </c>
      <c r="K129" s="116" t="n">
        <f aca="false">R129-F129</f>
        <v>-27205.737842694</v>
      </c>
      <c r="L129" s="116" t="n">
        <f aca="false">L128+K129</f>
        <v>-1127298.4924078</v>
      </c>
      <c r="M129" s="125" t="n">
        <f aca="false">K129/R129</f>
        <v>-0.129676180033478</v>
      </c>
      <c r="N129" s="116" t="n">
        <f aca="false">Q129*Inflação</f>
        <v>3014.79347764491</v>
      </c>
      <c r="O129" s="116" t="n">
        <f aca="false">Q129-R129</f>
        <v>135358.047559153</v>
      </c>
      <c r="P129" s="125" t="n">
        <f aca="false">O129/Q129</f>
        <v>0.392165358902729</v>
      </c>
      <c r="Q129" s="126" t="n">
        <f aca="false">Q128+E129+H129</f>
        <v>345155.543411285</v>
      </c>
      <c r="R129" s="126" t="n">
        <f aca="false">(R128+E129)*(1+((1+Taxa)/(1+Inflação)-1))</f>
        <v>209797.495852132</v>
      </c>
      <c r="S129" s="116" t="n">
        <f aca="false">IF('BANCO DE DADOS'!$AD$32="Sim",R129,Q129)</f>
        <v>209797.495852132</v>
      </c>
      <c r="T129" s="123" t="n">
        <f aca="false">C129</f>
        <v>125</v>
      </c>
      <c r="U129" s="122" t="n">
        <f aca="false">DATE(YEAR(U128),MONTH(U128)+1,1)</f>
        <v>48700</v>
      </c>
      <c r="V129" s="219"/>
      <c r="W129" s="219"/>
      <c r="X129" s="219"/>
    </row>
    <row r="130" customFormat="false" ht="12.75" hidden="false" customHeight="false" outlineLevel="0" collapsed="false">
      <c r="B130" s="122" t="n">
        <f aca="false">DATE(YEAR(B129),MONTH(B129)+1,1)</f>
        <v>48700</v>
      </c>
      <c r="C130" s="123" t="n">
        <f aca="false">C129+1</f>
        <v>126</v>
      </c>
      <c r="D130" s="123"/>
      <c r="E130" s="116" t="n">
        <f aca="false">IF($AE$33,IF($AE$34,$E129*(1+Inflação)*(1+Crescimento_Salário),$E129*(1+Inflação)),IF($AE$34,$E129*(1+Crescimento_Salário),$E129))</f>
        <v>2991.51563678069</v>
      </c>
      <c r="F130" s="124" t="n">
        <f aca="false">F129+E130</f>
        <v>239994.749331606</v>
      </c>
      <c r="G130" s="125" t="n">
        <f aca="false">IF(F130&lt;=0,0,F130/S130)</f>
        <v>1.13043122477456</v>
      </c>
      <c r="H130" s="116" t="n">
        <f aca="false">Q129*Taxa</f>
        <v>2220.7411589428</v>
      </c>
      <c r="I130" s="116" t="n">
        <f aca="false">I129+H130</f>
        <v>110373.050875402</v>
      </c>
      <c r="J130" s="125" t="n">
        <f aca="false">1-G130</f>
        <v>-0.130431224774555</v>
      </c>
      <c r="K130" s="116" t="n">
        <f aca="false">R130-F130</f>
        <v>-27691.0336593246</v>
      </c>
      <c r="L130" s="116" t="n">
        <f aca="false">L129+K130</f>
        <v>-1154989.52606712</v>
      </c>
      <c r="M130" s="125" t="n">
        <f aca="false">K130/R130</f>
        <v>-0.130431224774555</v>
      </c>
      <c r="N130" s="116" t="n">
        <f aca="false">Q130*Inflação</f>
        <v>3060.3204236596</v>
      </c>
      <c r="O130" s="116" t="n">
        <f aca="false">Q130-R130</f>
        <v>138064.084534726</v>
      </c>
      <c r="P130" s="125" t="n">
        <f aca="false">O130/Q130</f>
        <v>0.394054717508726</v>
      </c>
      <c r="Q130" s="126" t="n">
        <f aca="false">Q129+E130+H130</f>
        <v>350367.800207008</v>
      </c>
      <c r="R130" s="126" t="n">
        <f aca="false">(R129+E130)*(1+((1+Taxa)/(1+Inflação)-1))</f>
        <v>212303.715672282</v>
      </c>
      <c r="S130" s="116" t="n">
        <f aca="false">IF('BANCO DE DADOS'!$AD$32="Sim",R130,Q130)</f>
        <v>212303.715672282</v>
      </c>
      <c r="T130" s="123" t="n">
        <f aca="false">C130</f>
        <v>126</v>
      </c>
      <c r="U130" s="122" t="n">
        <f aca="false">DATE(YEAR(U129),MONTH(U129)+1,1)</f>
        <v>48731</v>
      </c>
      <c r="V130" s="219"/>
      <c r="W130" s="219"/>
      <c r="X130" s="219"/>
    </row>
    <row r="131" customFormat="false" ht="12.75" hidden="false" customHeight="false" outlineLevel="0" collapsed="false">
      <c r="B131" s="122" t="n">
        <f aca="false">DATE(YEAR(B130),MONTH(B130)+1,1)</f>
        <v>48731</v>
      </c>
      <c r="C131" s="123" t="n">
        <f aca="false">C130+1</f>
        <v>127</v>
      </c>
      <c r="D131" s="123"/>
      <c r="E131" s="116" t="n">
        <f aca="false">IF($AE$33,IF($AE$34,$E130*(1+Inflação)*(1+Crescimento_Salário),$E130*(1+Inflação)),IF($AE$34,$E130*(1+Crescimento_Salário),$E130))</f>
        <v>3017.64531078477</v>
      </c>
      <c r="F131" s="124" t="n">
        <f aca="false">F130+E131</f>
        <v>243012.394642391</v>
      </c>
      <c r="G131" s="125" t="n">
        <f aca="false">IF(F131&lt;=0,0,F131/S131)</f>
        <v>1.13118310686276</v>
      </c>
      <c r="H131" s="116" t="n">
        <f aca="false">Q130*Taxa</f>
        <v>2254.27697610756</v>
      </c>
      <c r="I131" s="116" t="n">
        <f aca="false">I130+H131</f>
        <v>112627.327851509</v>
      </c>
      <c r="J131" s="125" t="n">
        <f aca="false">1-G131</f>
        <v>-0.131183106862762</v>
      </c>
      <c r="K131" s="116" t="n">
        <f aca="false">R131-F131</f>
        <v>-28182.1048616633</v>
      </c>
      <c r="L131" s="116" t="n">
        <f aca="false">L130+K131</f>
        <v>-1183171.63092878</v>
      </c>
      <c r="M131" s="125" t="n">
        <f aca="false">K131/R131</f>
        <v>-0.131183106862762</v>
      </c>
      <c r="N131" s="116" t="n">
        <f aca="false">Q131*Inflação</f>
        <v>3106.36852350494</v>
      </c>
      <c r="O131" s="116" t="n">
        <f aca="false">Q131-R131</f>
        <v>140809.432713173</v>
      </c>
      <c r="P131" s="125" t="n">
        <f aca="false">O131/Q131</f>
        <v>0.395932804484706</v>
      </c>
      <c r="Q131" s="126" t="n">
        <f aca="false">Q130+E131+H131</f>
        <v>355639.7224939</v>
      </c>
      <c r="R131" s="126" t="n">
        <f aca="false">(R130+E131)*(1+((1+Taxa)/(1+Inflação)-1))</f>
        <v>214830.289780728</v>
      </c>
      <c r="S131" s="116" t="n">
        <f aca="false">IF('BANCO DE DADOS'!$AD$32="Sim",R131,Q131)</f>
        <v>214830.289780728</v>
      </c>
      <c r="T131" s="123" t="n">
        <f aca="false">C131</f>
        <v>127</v>
      </c>
      <c r="U131" s="122" t="n">
        <f aca="false">DATE(YEAR(U130),MONTH(U130)+1,1)</f>
        <v>48761</v>
      </c>
      <c r="V131" s="219"/>
      <c r="W131" s="219"/>
      <c r="X131" s="219"/>
    </row>
    <row r="132" customFormat="false" ht="12.75" hidden="false" customHeight="false" outlineLevel="0" collapsed="false">
      <c r="B132" s="122" t="n">
        <f aca="false">DATE(YEAR(B131),MONTH(B131)+1,1)</f>
        <v>48761</v>
      </c>
      <c r="C132" s="123" t="n">
        <f aca="false">C131+1</f>
        <v>128</v>
      </c>
      <c r="D132" s="123"/>
      <c r="E132" s="116" t="n">
        <f aca="false">IF($AE$33,IF($AE$34,$E131*(1+Inflação)*(1+Crescimento_Salário),$E131*(1+Inflação)),IF($AE$34,$E131*(1+Crescimento_Salário),$E131))</f>
        <v>3044.00321687802</v>
      </c>
      <c r="F132" s="124" t="n">
        <f aca="false">F131+E132</f>
        <v>246056.397859269</v>
      </c>
      <c r="G132" s="125" t="n">
        <f aca="false">IF(F132&lt;=0,0,F132/S132)</f>
        <v>1.13193183128173</v>
      </c>
      <c r="H132" s="116" t="n">
        <f aca="false">Q131*Taxa</f>
        <v>2288.19668283902</v>
      </c>
      <c r="I132" s="116" t="n">
        <f aca="false">I131+H132</f>
        <v>114915.524534348</v>
      </c>
      <c r="J132" s="125" t="n">
        <f aca="false">1-G132</f>
        <v>-0.131931831281726</v>
      </c>
      <c r="K132" s="116" t="n">
        <f aca="false">R132-F132</f>
        <v>-28678.9983910954</v>
      </c>
      <c r="L132" s="116" t="n">
        <f aca="false">L131+K132</f>
        <v>-1211850.62931988</v>
      </c>
      <c r="M132" s="125" t="n">
        <f aca="false">K132/R132</f>
        <v>-0.131931831281726</v>
      </c>
      <c r="N132" s="116" t="n">
        <f aca="false">Q132*Inflação</f>
        <v>3152.94312381495</v>
      </c>
      <c r="O132" s="116" t="n">
        <f aca="false">Q132-R132</f>
        <v>143594.522925444</v>
      </c>
      <c r="P132" s="125" t="n">
        <f aca="false">O132/Q132</f>
        <v>0.397799701354231</v>
      </c>
      <c r="Q132" s="126" t="n">
        <f aca="false">Q131+E132+H132</f>
        <v>360971.922393617</v>
      </c>
      <c r="R132" s="126" t="n">
        <f aca="false">(R131+E132)*(1+((1+Taxa)/(1+Inflação)-1))</f>
        <v>217377.399468174</v>
      </c>
      <c r="S132" s="116" t="n">
        <f aca="false">IF('BANCO DE DADOS'!$AD$32="Sim",R132,Q132)</f>
        <v>217377.399468174</v>
      </c>
      <c r="T132" s="123" t="n">
        <f aca="false">C132</f>
        <v>128</v>
      </c>
      <c r="U132" s="122" t="n">
        <f aca="false">DATE(YEAR(U131),MONTH(U131)+1,1)</f>
        <v>48792</v>
      </c>
      <c r="V132" s="219"/>
      <c r="W132" s="219"/>
      <c r="X132" s="219"/>
    </row>
    <row r="133" customFormat="false" ht="12.75" hidden="false" customHeight="false" outlineLevel="0" collapsed="false">
      <c r="B133" s="122" t="n">
        <f aca="false">DATE(YEAR(B132),MONTH(B132)+1,1)</f>
        <v>48792</v>
      </c>
      <c r="C133" s="123" t="n">
        <f aca="false">C132+1</f>
        <v>129</v>
      </c>
      <c r="D133" s="123"/>
      <c r="E133" s="116" t="n">
        <f aca="false">IF($AE$33,IF($AE$34,$E132*(1+Inflação)*(1+Crescimento_Salário),$E132*(1+Inflação)),IF($AE$34,$E132*(1+Crescimento_Salário),$E132))</f>
        <v>3070.59134857504</v>
      </c>
      <c r="F133" s="124" t="n">
        <f aca="false">F132+E133</f>
        <v>249126.989207844</v>
      </c>
      <c r="G133" s="125" t="n">
        <f aca="false">IF(F133&lt;=0,0,F133/S133)</f>
        <v>1.13267740303042</v>
      </c>
      <c r="H133" s="116" t="n">
        <f aca="false">Q132*Taxa</f>
        <v>2322.50421754636</v>
      </c>
      <c r="I133" s="116" t="n">
        <f aca="false">I132+H133</f>
        <v>117238.028751895</v>
      </c>
      <c r="J133" s="125" t="n">
        <f aca="false">1-G133</f>
        <v>-0.132677403030419</v>
      </c>
      <c r="K133" s="116" t="n">
        <f aca="false">R133-F133</f>
        <v>-29181.7616070127</v>
      </c>
      <c r="L133" s="116" t="n">
        <f aca="false">L132+K133</f>
        <v>-1241032.39092689</v>
      </c>
      <c r="M133" s="125" t="n">
        <f aca="false">K133/R133</f>
        <v>-0.132677403030418</v>
      </c>
      <c r="N133" s="116" t="n">
        <f aca="false">Q133*Inflação</f>
        <v>3200.04962303662</v>
      </c>
      <c r="O133" s="116" t="n">
        <f aca="false">Q133-R133</f>
        <v>146419.790358907</v>
      </c>
      <c r="P133" s="125" t="n">
        <f aca="false">O133/Q133</f>
        <v>0.399655488873662</v>
      </c>
      <c r="Q133" s="126" t="n">
        <f aca="false">Q132+E133+H133</f>
        <v>366365.017959739</v>
      </c>
      <c r="R133" s="126" t="n">
        <f aca="false">(R132+E133)*(1+((1+Taxa)/(1+Inflação)-1))</f>
        <v>219945.227600832</v>
      </c>
      <c r="S133" s="116" t="n">
        <f aca="false">IF('BANCO DE DADOS'!$AD$32="Sim",R133,Q133)</f>
        <v>219945.227600832</v>
      </c>
      <c r="T133" s="123" t="n">
        <f aca="false">C133</f>
        <v>129</v>
      </c>
      <c r="U133" s="122" t="n">
        <f aca="false">DATE(YEAR(U132),MONTH(U132)+1,1)</f>
        <v>48823</v>
      </c>
      <c r="V133" s="219"/>
      <c r="W133" s="219"/>
      <c r="X133" s="219"/>
    </row>
    <row r="134" customFormat="false" ht="12.75" hidden="false" customHeight="false" outlineLevel="0" collapsed="false">
      <c r="B134" s="122" t="n">
        <f aca="false">DATE(YEAR(B133),MONTH(B133)+1,1)</f>
        <v>48823</v>
      </c>
      <c r="C134" s="123" t="n">
        <f aca="false">C133+1</f>
        <v>130</v>
      </c>
      <c r="D134" s="123"/>
      <c r="E134" s="116" t="n">
        <f aca="false">IF($AE$33,IF($AE$34,$E133*(1+Inflação)*(1+Crescimento_Salário),$E133*(1+Inflação)),IF($AE$34,$E133*(1+Crescimento_Salário),$E133))</f>
        <v>3097.41171680295</v>
      </c>
      <c r="F134" s="124" t="n">
        <f aca="false">F133+E134</f>
        <v>252224.400924647</v>
      </c>
      <c r="G134" s="125" t="n">
        <f aca="false">IF(F134&lt;=0,0,F134/S134)</f>
        <v>1.13341982712513</v>
      </c>
      <c r="H134" s="116" t="n">
        <f aca="false">Q133*Taxa</f>
        <v>2357.20355680491</v>
      </c>
      <c r="I134" s="116" t="n">
        <f aca="false">I133+H134</f>
        <v>119595.2323087</v>
      </c>
      <c r="J134" s="125" t="n">
        <f aca="false">1-G134</f>
        <v>-0.133419827125126</v>
      </c>
      <c r="K134" s="116" t="n">
        <f aca="false">R134-F134</f>
        <v>-29690.4422904452</v>
      </c>
      <c r="L134" s="116" t="n">
        <f aca="false">L133+K134</f>
        <v>-1270722.83321734</v>
      </c>
      <c r="M134" s="125" t="n">
        <f aca="false">K134/R134</f>
        <v>-0.133419827125126</v>
      </c>
      <c r="N134" s="116" t="n">
        <f aca="false">Q134*Inflação</f>
        <v>3247.69347191533</v>
      </c>
      <c r="O134" s="116" t="n">
        <f aca="false">Q134-R134</f>
        <v>149285.674599145</v>
      </c>
      <c r="P134" s="125" t="n">
        <f aca="false">O134/Q134</f>
        <v>0.401500247044394</v>
      </c>
      <c r="Q134" s="126" t="n">
        <f aca="false">Q133+E134+H134</f>
        <v>371819.633233347</v>
      </c>
      <c r="R134" s="126" t="n">
        <f aca="false">(R133+E134)*(1+((1+Taxa)/(1+Inflação)-1))</f>
        <v>222533.958634202</v>
      </c>
      <c r="S134" s="116" t="n">
        <f aca="false">IF('BANCO DE DADOS'!$AD$32="Sim",R134,Q134)</f>
        <v>222533.958634202</v>
      </c>
      <c r="T134" s="123" t="n">
        <f aca="false">C134</f>
        <v>130</v>
      </c>
      <c r="U134" s="122" t="n">
        <f aca="false">DATE(YEAR(U133),MONTH(U133)+1,1)</f>
        <v>48853</v>
      </c>
      <c r="V134" s="219"/>
      <c r="W134" s="219"/>
      <c r="X134" s="219"/>
    </row>
    <row r="135" customFormat="false" ht="12.75" hidden="false" customHeight="false" outlineLevel="0" collapsed="false">
      <c r="B135" s="122" t="n">
        <f aca="false">DATE(YEAR(B134),MONTH(B134)+1,1)</f>
        <v>48853</v>
      </c>
      <c r="C135" s="123" t="n">
        <f aca="false">C134+1</f>
        <v>131</v>
      </c>
      <c r="D135" s="123"/>
      <c r="E135" s="116" t="n">
        <f aca="false">IF($AE$33,IF($AE$34,$E134*(1+Inflação)*(1+Crescimento_Salário),$E134*(1+Inflação)),IF($AE$34,$E134*(1+Crescimento_Salário),$E134))</f>
        <v>3124.46635005354</v>
      </c>
      <c r="F135" s="124" t="n">
        <f aca="false">F134+E135</f>
        <v>255348.867274701</v>
      </c>
      <c r="G135" s="125" t="n">
        <f aca="false">IF(F135&lt;=0,0,F135/S135)</f>
        <v>1.13415910860132</v>
      </c>
      <c r="H135" s="116" t="n">
        <f aca="false">Q134*Taxa</f>
        <v>2392.29871571379</v>
      </c>
      <c r="I135" s="116" t="n">
        <f aca="false">I134+H135</f>
        <v>121987.531024414</v>
      </c>
      <c r="J135" s="125" t="n">
        <f aca="false">1-G135</f>
        <v>-0.134159108601316</v>
      </c>
      <c r="K135" s="116" t="n">
        <f aca="false">R135-F135</f>
        <v>-30205.0886477268</v>
      </c>
      <c r="L135" s="116" t="n">
        <f aca="false">L134+K135</f>
        <v>-1300927.92186507</v>
      </c>
      <c r="M135" s="125" t="n">
        <f aca="false">K135/R135</f>
        <v>-0.134159108601316</v>
      </c>
      <c r="N135" s="116" t="n">
        <f aca="false">Q135*Inflação</f>
        <v>3295.88017398476</v>
      </c>
      <c r="O135" s="116" t="n">
        <f aca="false">Q135-R135</f>
        <v>152192.61967214</v>
      </c>
      <c r="P135" s="125" t="n">
        <f aca="false">O135/Q135</f>
        <v>0.403334055124725</v>
      </c>
      <c r="Q135" s="126" t="n">
        <f aca="false">Q134+E135+H135</f>
        <v>377336.398299114</v>
      </c>
      <c r="R135" s="126" t="n">
        <f aca="false">(R134+E135)*(1+((1+Taxa)/(1+Inflação)-1))</f>
        <v>225143.778626974</v>
      </c>
      <c r="S135" s="116" t="n">
        <f aca="false">IF('BANCO DE DADOS'!$AD$32="Sim",R135,Q135)</f>
        <v>225143.778626974</v>
      </c>
      <c r="T135" s="123" t="n">
        <f aca="false">C135</f>
        <v>131</v>
      </c>
      <c r="U135" s="122" t="n">
        <f aca="false">DATE(YEAR(U134),MONTH(U134)+1,1)</f>
        <v>48884</v>
      </c>
      <c r="V135" s="219"/>
      <c r="W135" s="219"/>
      <c r="X135" s="219"/>
    </row>
    <row r="136" customFormat="false" ht="12.75" hidden="false" customHeight="false" outlineLevel="0" collapsed="false">
      <c r="B136" s="122" t="n">
        <f aca="false">DATE(YEAR(B135),MONTH(B135)+1,1)</f>
        <v>48884</v>
      </c>
      <c r="C136" s="123" t="n">
        <f aca="false">C135+1</f>
        <v>132</v>
      </c>
      <c r="D136" s="123" t="n">
        <v>11</v>
      </c>
      <c r="E136" s="116" t="n">
        <f aca="false">IF($AE$33,IF($AE$34,$E135*(1+Inflação)*(1+Crescimento_Salário),$E135*(1+Inflação)),IF($AE$34,$E135*(1+Crescimento_Salário),$E135))</f>
        <v>3151.75729453661</v>
      </c>
      <c r="F136" s="124" t="n">
        <f aca="false">F135+E136</f>
        <v>258500.624569237</v>
      </c>
      <c r="G136" s="125" t="n">
        <f aca="false">IF(F136&lt;=0,0,F136/S136)</f>
        <v>1.13489525251539</v>
      </c>
      <c r="H136" s="116" t="n">
        <f aca="false">Q135*Taxa</f>
        <v>2427.79374825675</v>
      </c>
      <c r="I136" s="116" t="n">
        <f aca="false">I135+H136</f>
        <v>124415.32477267</v>
      </c>
      <c r="J136" s="125" t="n">
        <f aca="false">1-G136</f>
        <v>-0.134895252515393</v>
      </c>
      <c r="K136" s="116" t="n">
        <f aca="false">R136-F136</f>
        <v>-30725.7493141915</v>
      </c>
      <c r="L136" s="116" t="n">
        <f aca="false">L135+K136</f>
        <v>-1331653.67117926</v>
      </c>
      <c r="M136" s="125" t="n">
        <f aca="false">K136/R136</f>
        <v>-0.134895252515393</v>
      </c>
      <c r="N136" s="116" t="n">
        <f aca="false">Q136*Inflação</f>
        <v>3344.61528606134</v>
      </c>
      <c r="O136" s="116" t="n">
        <f aca="false">Q136-R136</f>
        <v>155141.074086862</v>
      </c>
      <c r="P136" s="125" t="n">
        <f aca="false">O136/Q136</f>
        <v>0.405156991641357</v>
      </c>
      <c r="Q136" s="126" t="n">
        <f aca="false">Q135+E136+H136</f>
        <v>382915.949341908</v>
      </c>
      <c r="R136" s="126" t="n">
        <f aca="false">(R135+E136)*(1+((1+Taxa)/(1+Inflação)-1))</f>
        <v>227774.875255046</v>
      </c>
      <c r="S136" s="116" t="n">
        <f aca="false">IF('BANCO DE DADOS'!$AD$32="Sim",R136,Q136)</f>
        <v>227774.875255046</v>
      </c>
      <c r="T136" s="123" t="n">
        <f aca="false">C136</f>
        <v>132</v>
      </c>
      <c r="U136" s="122" t="n">
        <f aca="false">DATE(YEAR(U135),MONTH(U135)+1,1)</f>
        <v>48914</v>
      </c>
      <c r="V136" s="219"/>
      <c r="W136" s="219"/>
      <c r="X136" s="219"/>
    </row>
    <row r="137" customFormat="false" ht="12.75" hidden="false" customHeight="false" outlineLevel="0" collapsed="false">
      <c r="B137" s="122" t="n">
        <f aca="false">DATE(YEAR(B136),MONTH(B136)+1,1)</f>
        <v>48914</v>
      </c>
      <c r="C137" s="123" t="n">
        <f aca="false">C136+1</f>
        <v>133</v>
      </c>
      <c r="D137" s="123"/>
      <c r="E137" s="116" t="n">
        <f aca="false">IF($AE$33,IF($AE$34,$E136*(1+Inflação)*(1+Crescimento_Salário),$E136*(1+Inflação)),IF($AE$34,$E136*(1+Crescimento_Salário),$E136))</f>
        <v>3179.2866143348</v>
      </c>
      <c r="F137" s="124" t="n">
        <f aca="false">F136+E137</f>
        <v>261679.911183572</v>
      </c>
      <c r="G137" s="125" t="n">
        <f aca="false">IF(F137&lt;=0,0,F137/S137)</f>
        <v>1.13562826394636</v>
      </c>
      <c r="H137" s="116" t="n">
        <f aca="false">Q136*Taxa</f>
        <v>2463.69274766638</v>
      </c>
      <c r="I137" s="116" t="n">
        <f aca="false">I136+H137</f>
        <v>126879.017520337</v>
      </c>
      <c r="J137" s="125" t="n">
        <f aca="false">1-G137</f>
        <v>-0.135628263946355</v>
      </c>
      <c r="K137" s="116" t="n">
        <f aca="false">R137-F137</f>
        <v>-31252.4733579023</v>
      </c>
      <c r="L137" s="116" t="n">
        <f aca="false">L136+K137</f>
        <v>-1362906.14453716</v>
      </c>
      <c r="M137" s="125" t="n">
        <f aca="false">K137/R137</f>
        <v>-0.135628263946355</v>
      </c>
      <c r="N137" s="116" t="n">
        <f aca="false">Q137*Inflação</f>
        <v>3393.90441874311</v>
      </c>
      <c r="O137" s="116" t="n">
        <f aca="false">Q137-R137</f>
        <v>158131.490878239</v>
      </c>
      <c r="P137" s="125" t="n">
        <f aca="false">O137/Q137</f>
        <v>0.40696913440056</v>
      </c>
      <c r="Q137" s="126" t="n">
        <f aca="false">Q136+E137+H137</f>
        <v>388558.928703909</v>
      </c>
      <c r="R137" s="126" t="n">
        <f aca="false">(R136+E137)*(1+((1+Taxa)/(1+Inflação)-1))</f>
        <v>230427.43782567</v>
      </c>
      <c r="S137" s="116" t="n">
        <f aca="false">IF('BANCO DE DADOS'!$AD$32="Sim",R137,Q137)</f>
        <v>230427.43782567</v>
      </c>
      <c r="T137" s="123" t="n">
        <f aca="false">C137</f>
        <v>133</v>
      </c>
      <c r="U137" s="122" t="n">
        <f aca="false">DATE(YEAR(U136),MONTH(U136)+1,1)</f>
        <v>48945</v>
      </c>
      <c r="V137" s="219"/>
      <c r="W137" s="219"/>
      <c r="X137" s="219"/>
    </row>
    <row r="138" customFormat="false" ht="12.75" hidden="false" customHeight="false" outlineLevel="0" collapsed="false">
      <c r="B138" s="122" t="n">
        <f aca="false">DATE(YEAR(B137),MONTH(B137)+1,1)</f>
        <v>48945</v>
      </c>
      <c r="C138" s="123" t="n">
        <f aca="false">C137+1</f>
        <v>134</v>
      </c>
      <c r="D138" s="123"/>
      <c r="E138" s="116" t="n">
        <f aca="false">IF($AE$33,IF($AE$34,$E137*(1+Inflação)*(1+Crescimento_Salário),$E137*(1+Inflação)),IF($AE$34,$E137*(1+Crescimento_Salário),$E137))</f>
        <v>3207.05639155967</v>
      </c>
      <c r="F138" s="124" t="n">
        <f aca="false">F137+E138</f>
        <v>264886.967575132</v>
      </c>
      <c r="G138" s="125" t="n">
        <f aca="false">IF(F138&lt;=0,0,F138/S138)</f>
        <v>1.13635814799736</v>
      </c>
      <c r="H138" s="116" t="n">
        <f aca="false">Q137*Taxa</f>
        <v>2499.99984679162</v>
      </c>
      <c r="I138" s="116" t="n">
        <f aca="false">I137+H138</f>
        <v>129379.017367128</v>
      </c>
      <c r="J138" s="125" t="n">
        <f aca="false">1-G138</f>
        <v>-0.136358147997356</v>
      </c>
      <c r="K138" s="116" t="n">
        <f aca="false">R138-F138</f>
        <v>-31785.3102834131</v>
      </c>
      <c r="L138" s="116" t="n">
        <f aca="false">L137+K138</f>
        <v>-1394691.45482057</v>
      </c>
      <c r="M138" s="125" t="n">
        <f aca="false">K138/R138</f>
        <v>-0.136358147997356</v>
      </c>
      <c r="N138" s="116" t="n">
        <f aca="false">Q138*Inflação</f>
        <v>3443.75323691327</v>
      </c>
      <c r="O138" s="116" t="n">
        <f aca="false">Q138-R138</f>
        <v>161164.327650541</v>
      </c>
      <c r="P138" s="125" t="n">
        <f aca="false">O138/Q138</f>
        <v>0.408770560499009</v>
      </c>
      <c r="Q138" s="126" t="n">
        <f aca="false">Q137+E138+H138</f>
        <v>394265.98494226</v>
      </c>
      <c r="R138" s="126" t="n">
        <f aca="false">(R137+E138)*(1+((1+Taxa)/(1+Inflação)-1))</f>
        <v>233101.657291719</v>
      </c>
      <c r="S138" s="116" t="n">
        <f aca="false">IF('BANCO DE DADOS'!$AD$32="Sim",R138,Q138)</f>
        <v>233101.657291719</v>
      </c>
      <c r="T138" s="123" t="n">
        <f aca="false">C138</f>
        <v>134</v>
      </c>
      <c r="U138" s="122" t="n">
        <f aca="false">DATE(YEAR(U137),MONTH(U137)+1,1)</f>
        <v>48976</v>
      </c>
      <c r="V138" s="219"/>
      <c r="W138" s="219"/>
      <c r="X138" s="219"/>
    </row>
    <row r="139" customFormat="false" ht="12.75" hidden="false" customHeight="false" outlineLevel="0" collapsed="false">
      <c r="B139" s="122" t="n">
        <f aca="false">DATE(YEAR(B138),MONTH(B138)+1,1)</f>
        <v>48976</v>
      </c>
      <c r="C139" s="123" t="n">
        <f aca="false">C138+1</f>
        <v>135</v>
      </c>
      <c r="D139" s="123"/>
      <c r="E139" s="116" t="n">
        <f aca="false">IF($AE$33,IF($AE$34,$E138*(1+Inflação)*(1+Crescimento_Salário),$E138*(1+Inflação)),IF($AE$34,$E138*(1+Crescimento_Salário),$E138))</f>
        <v>3235.06872650917</v>
      </c>
      <c r="F139" s="124" t="n">
        <f aca="false">F138+E139</f>
        <v>268122.036301641</v>
      </c>
      <c r="G139" s="125" t="n">
        <f aca="false">IF(F139&lt;=0,0,F139/S139)</f>
        <v>1.13708490979717</v>
      </c>
      <c r="H139" s="116" t="n">
        <f aca="false">Q138*Taxa</f>
        <v>2536.71921846866</v>
      </c>
      <c r="I139" s="116" t="n">
        <f aca="false">I138+H139</f>
        <v>131915.736585597</v>
      </c>
      <c r="J139" s="125" t="n">
        <f aca="false">1-G139</f>
        <v>-0.137084909797172</v>
      </c>
      <c r="K139" s="116" t="n">
        <f aca="false">R139-F139</f>
        <v>-32324.3100355634</v>
      </c>
      <c r="L139" s="116" t="n">
        <f aca="false">L138+K139</f>
        <v>-1427015.76485614</v>
      </c>
      <c r="M139" s="125" t="n">
        <f aca="false">K139/R139</f>
        <v>-0.137084909797172</v>
      </c>
      <c r="N139" s="116" t="n">
        <f aca="false">Q139*Inflação</f>
        <v>3494.16746024833</v>
      </c>
      <c r="O139" s="116" t="n">
        <f aca="false">Q139-R139</f>
        <v>164240.04662116</v>
      </c>
      <c r="P139" s="125" t="n">
        <f aca="false">O139/Q139</f>
        <v>0.410561346334302</v>
      </c>
      <c r="Q139" s="126" t="n">
        <f aca="false">Q138+E139+H139</f>
        <v>400037.772887238</v>
      </c>
      <c r="R139" s="126" t="n">
        <f aca="false">(R138+E139)*(1+((1+Taxa)/(1+Inflação)-1))</f>
        <v>235797.726266078</v>
      </c>
      <c r="S139" s="116" t="n">
        <f aca="false">IF('BANCO DE DADOS'!$AD$32="Sim",R139,Q139)</f>
        <v>235797.726266078</v>
      </c>
      <c r="T139" s="123" t="n">
        <f aca="false">C139</f>
        <v>135</v>
      </c>
      <c r="U139" s="122" t="n">
        <f aca="false">DATE(YEAR(U138),MONTH(U138)+1,1)</f>
        <v>49004</v>
      </c>
      <c r="V139" s="219"/>
      <c r="W139" s="219"/>
      <c r="X139" s="219"/>
    </row>
    <row r="140" customFormat="false" ht="12.75" hidden="false" customHeight="false" outlineLevel="0" collapsed="false">
      <c r="B140" s="122" t="n">
        <f aca="false">DATE(YEAR(B139),MONTH(B139)+1,1)</f>
        <v>49004</v>
      </c>
      <c r="C140" s="123" t="n">
        <f aca="false">C139+1</f>
        <v>136</v>
      </c>
      <c r="D140" s="123"/>
      <c r="E140" s="116" t="n">
        <f aca="false">IF($AE$33,IF($AE$34,$E139*(1+Inflação)*(1+Crescimento_Salário),$E139*(1+Inflação)),IF($AE$34,$E139*(1+Crescimento_Salário),$E139))</f>
        <v>3263.32573782651</v>
      </c>
      <c r="F140" s="124" t="n">
        <f aca="false">F139+E140</f>
        <v>271385.362039467</v>
      </c>
      <c r="G140" s="125" t="n">
        <f aca="false">IF(F140&lt;=0,0,F140/S140)</f>
        <v>1.13780855450158</v>
      </c>
      <c r="H140" s="116" t="n">
        <f aca="false">Q139*Taxa</f>
        <v>2573.8550758952</v>
      </c>
      <c r="I140" s="116" t="n">
        <f aca="false">I139+H140</f>
        <v>134489.591661492</v>
      </c>
      <c r="J140" s="125" t="n">
        <f aca="false">1-G140</f>
        <v>-0.137808554501583</v>
      </c>
      <c r="K140" s="116" t="n">
        <f aca="false">R140-F140</f>
        <v>-32869.5230033058</v>
      </c>
      <c r="L140" s="116" t="n">
        <f aca="false">L139+K140</f>
        <v>-1459885.28785944</v>
      </c>
      <c r="M140" s="125" t="n">
        <f aca="false">K140/R140</f>
        <v>-0.137808554501584</v>
      </c>
      <c r="N140" s="116" t="n">
        <f aca="false">Q140*Inflação</f>
        <v>3545.15286373082</v>
      </c>
      <c r="O140" s="116" t="n">
        <f aca="false">Q140-R140</f>
        <v>167359.114664798</v>
      </c>
      <c r="P140" s="125" t="n">
        <f aca="false">O140/Q140</f>
        <v>0.412341567615194</v>
      </c>
      <c r="Q140" s="126" t="n">
        <f aca="false">Q139+E140+H140</f>
        <v>405874.95370096</v>
      </c>
      <c r="R140" s="126" t="n">
        <f aca="false">(R139+E140)*(1+((1+Taxa)/(1+Inflação)-1))</f>
        <v>238515.839036162</v>
      </c>
      <c r="S140" s="116" t="n">
        <f aca="false">IF('BANCO DE DADOS'!$AD$32="Sim",R140,Q140)</f>
        <v>238515.839036162</v>
      </c>
      <c r="T140" s="123" t="n">
        <f aca="false">C140</f>
        <v>136</v>
      </c>
      <c r="U140" s="122" t="n">
        <f aca="false">DATE(YEAR(U139),MONTH(U139)+1,1)</f>
        <v>49035</v>
      </c>
      <c r="V140" s="219"/>
      <c r="W140" s="219"/>
      <c r="X140" s="219"/>
    </row>
    <row r="141" customFormat="false" ht="12.75" hidden="false" customHeight="false" outlineLevel="0" collapsed="false">
      <c r="B141" s="122" t="n">
        <f aca="false">DATE(YEAR(B140),MONTH(B140)+1,1)</f>
        <v>49035</v>
      </c>
      <c r="C141" s="123" t="n">
        <f aca="false">C140+1</f>
        <v>137</v>
      </c>
      <c r="D141" s="123"/>
      <c r="E141" s="116" t="n">
        <f aca="false">IF($AE$33,IF($AE$34,$E140*(1+Inflação)*(1+Crescimento_Salário),$E140*(1+Inflação)),IF($AE$34,$E140*(1+Crescimento_Salário),$E140))</f>
        <v>3291.82956266036</v>
      </c>
      <c r="F141" s="124" t="n">
        <f aca="false">F140+E141</f>
        <v>274677.191602128</v>
      </c>
      <c r="G141" s="125" t="n">
        <f aca="false">IF(F141&lt;=0,0,F141/S141)</f>
        <v>1.13852908729467</v>
      </c>
      <c r="H141" s="116" t="n">
        <f aca="false">Q140*Taxa</f>
        <v>2611.41167300822</v>
      </c>
      <c r="I141" s="116" t="n">
        <f aca="false">I140+H141</f>
        <v>137101.0033345</v>
      </c>
      <c r="J141" s="125" t="n">
        <f aca="false">1-G141</f>
        <v>-0.138529087294674</v>
      </c>
      <c r="K141" s="116" t="n">
        <f aca="false">R141-F141</f>
        <v>-33421.000023567</v>
      </c>
      <c r="L141" s="116" t="n">
        <f aca="false">L140+K141</f>
        <v>-1493306.28788301</v>
      </c>
      <c r="M141" s="125" t="n">
        <f aca="false">K141/R141</f>
        <v>-0.138529087294674</v>
      </c>
      <c r="N141" s="116" t="n">
        <f aca="false">Q141*Inflação</f>
        <v>3596.71527816682</v>
      </c>
      <c r="O141" s="116" t="n">
        <f aca="false">Q141-R141</f>
        <v>170522.003358067</v>
      </c>
      <c r="P141" s="125" t="n">
        <f aca="false">O141/Q141</f>
        <v>0.414111299371523</v>
      </c>
      <c r="Q141" s="126" t="n">
        <f aca="false">Q140+E141+H141</f>
        <v>411778.194936628</v>
      </c>
      <c r="R141" s="126" t="n">
        <f aca="false">(R140+E141)*(1+((1+Taxa)/(1+Inflação)-1))</f>
        <v>241256.191578561</v>
      </c>
      <c r="S141" s="116" t="n">
        <f aca="false">IF('BANCO DE DADOS'!$AD$32="Sim",R141,Q141)</f>
        <v>241256.191578561</v>
      </c>
      <c r="T141" s="123" t="n">
        <f aca="false">C141</f>
        <v>137</v>
      </c>
      <c r="U141" s="122" t="n">
        <f aca="false">DATE(YEAR(U140),MONTH(U140)+1,1)</f>
        <v>49065</v>
      </c>
      <c r="V141" s="219"/>
      <c r="W141" s="219"/>
      <c r="X141" s="219"/>
    </row>
    <row r="142" customFormat="false" ht="12.75" hidden="false" customHeight="false" outlineLevel="0" collapsed="false">
      <c r="B142" s="122" t="n">
        <f aca="false">DATE(YEAR(B141),MONTH(B141)+1,1)</f>
        <v>49065</v>
      </c>
      <c r="C142" s="123" t="n">
        <f aca="false">C141+1</f>
        <v>138</v>
      </c>
      <c r="D142" s="123"/>
      <c r="E142" s="116" t="n">
        <f aca="false">IF($AE$33,IF($AE$34,$E141*(1+Inflação)*(1+Crescimento_Salário),$E141*(1+Inflação)),IF($AE$34,$E141*(1+Crescimento_Salário),$E141))</f>
        <v>3320.58235682656</v>
      </c>
      <c r="F142" s="124" t="n">
        <f aca="false">F141+E142</f>
        <v>277997.773958954</v>
      </c>
      <c r="G142" s="125" t="n">
        <f aca="false">IF(F142&lt;=0,0,F142/S142)</f>
        <v>1.13924651339005</v>
      </c>
      <c r="H142" s="116" t="n">
        <f aca="false">Q141*Taxa</f>
        <v>2649.39330486513</v>
      </c>
      <c r="I142" s="116" t="n">
        <f aca="false">I141+H142</f>
        <v>139750.396639366</v>
      </c>
      <c r="J142" s="125" t="n">
        <f aca="false">1-G142</f>
        <v>-0.139246513390046</v>
      </c>
      <c r="K142" s="116" t="n">
        <f aca="false">R142-F142</f>
        <v>-33978.7923851432</v>
      </c>
      <c r="L142" s="116" t="n">
        <f aca="false">L141+K142</f>
        <v>-1527285.08026815</v>
      </c>
      <c r="M142" s="125" t="n">
        <f aca="false">K142/R142</f>
        <v>-0.139246513390047</v>
      </c>
      <c r="N142" s="116" t="n">
        <f aca="false">Q142*Inflação</f>
        <v>3648.86059070819</v>
      </c>
      <c r="O142" s="116" t="n">
        <f aca="false">Q142-R142</f>
        <v>173729.189024509</v>
      </c>
      <c r="P142" s="125" t="n">
        <f aca="false">O142/Q142</f>
        <v>0.415870615963883</v>
      </c>
      <c r="Q142" s="126" t="n">
        <f aca="false">Q141+E142+H142</f>
        <v>417748.17059832</v>
      </c>
      <c r="R142" s="126" t="n">
        <f aca="false">(R141+E142)*(1+((1+Taxa)/(1+Inflação)-1))</f>
        <v>244018.981573811</v>
      </c>
      <c r="S142" s="116" t="n">
        <f aca="false">IF('BANCO DE DADOS'!$AD$32="Sim",R142,Q142)</f>
        <v>244018.981573811</v>
      </c>
      <c r="T142" s="123" t="n">
        <f aca="false">C142</f>
        <v>138</v>
      </c>
      <c r="U142" s="122" t="n">
        <f aca="false">DATE(YEAR(U141),MONTH(U141)+1,1)</f>
        <v>49096</v>
      </c>
      <c r="V142" s="219"/>
      <c r="W142" s="219"/>
      <c r="X142" s="219"/>
    </row>
    <row r="143" customFormat="false" ht="12.75" hidden="false" customHeight="false" outlineLevel="0" collapsed="false">
      <c r="B143" s="122" t="n">
        <f aca="false">DATE(YEAR(B142),MONTH(B142)+1,1)</f>
        <v>49096</v>
      </c>
      <c r="C143" s="123" t="n">
        <f aca="false">C142+1</f>
        <v>139</v>
      </c>
      <c r="D143" s="123"/>
      <c r="E143" s="116" t="n">
        <f aca="false">IF($AE$33,IF($AE$34,$E142*(1+Inflação)*(1+Crescimento_Salário),$E142*(1+Inflação)),IF($AE$34,$E142*(1+Crescimento_Salário),$E142))</f>
        <v>3349.5862949711</v>
      </c>
      <c r="F143" s="124" t="n">
        <f aca="false">F142+E143</f>
        <v>281347.360253926</v>
      </c>
      <c r="G143" s="125" t="n">
        <f aca="false">IF(F143&lt;=0,0,F143/S143)</f>
        <v>1.13996083803197</v>
      </c>
      <c r="H143" s="116" t="n">
        <f aca="false">Q142*Taxa</f>
        <v>2687.80430802844</v>
      </c>
      <c r="I143" s="116" t="n">
        <f aca="false">I142+H143</f>
        <v>142438.200947394</v>
      </c>
      <c r="J143" s="125" t="n">
        <f aca="false">1-G143</f>
        <v>-0.139960838031969</v>
      </c>
      <c r="K143" s="116" t="n">
        <f aca="false">R143-F143</f>
        <v>-34542.9518326291</v>
      </c>
      <c r="L143" s="116" t="n">
        <f aca="false">L142+K143</f>
        <v>-1561828.03210078</v>
      </c>
      <c r="M143" s="125" t="n">
        <f aca="false">K143/R143</f>
        <v>-0.139960838031969</v>
      </c>
      <c r="N143" s="116" t="n">
        <f aca="false">Q143*Inflação</f>
        <v>3701.59474537952</v>
      </c>
      <c r="O143" s="116" t="n">
        <f aca="false">Q143-R143</f>
        <v>176981.152780023</v>
      </c>
      <c r="P143" s="125" t="n">
        <f aca="false">O143/Q143</f>
        <v>0.417619591093025</v>
      </c>
      <c r="Q143" s="126" t="n">
        <f aca="false">Q142+E143+H143</f>
        <v>423785.561201319</v>
      </c>
      <c r="R143" s="126" t="n">
        <f aca="false">(R142+E143)*(1+((1+Taxa)/(1+Inflação)-1))</f>
        <v>246804.408421296</v>
      </c>
      <c r="S143" s="116" t="n">
        <f aca="false">IF('BANCO DE DADOS'!$AD$32="Sim",R143,Q143)</f>
        <v>246804.408421296</v>
      </c>
      <c r="T143" s="123" t="n">
        <f aca="false">C143</f>
        <v>139</v>
      </c>
      <c r="U143" s="122" t="n">
        <f aca="false">DATE(YEAR(U142),MONTH(U142)+1,1)</f>
        <v>49126</v>
      </c>
      <c r="V143" s="219"/>
      <c r="W143" s="219"/>
      <c r="X143" s="219"/>
    </row>
    <row r="144" customFormat="false" ht="12.75" hidden="false" customHeight="false" outlineLevel="0" collapsed="false">
      <c r="B144" s="122" t="n">
        <f aca="false">DATE(YEAR(B143),MONTH(B143)+1,1)</f>
        <v>49126</v>
      </c>
      <c r="C144" s="123" t="n">
        <f aca="false">C143+1</f>
        <v>140</v>
      </c>
      <c r="D144" s="123"/>
      <c r="E144" s="116" t="n">
        <f aca="false">IF($AE$33,IF($AE$34,$E143*(1+Inflação)*(1+Crescimento_Salário),$E143*(1+Inflação)),IF($AE$34,$E143*(1+Crescimento_Salário),$E143))</f>
        <v>3378.8435707346</v>
      </c>
      <c r="F144" s="124" t="n">
        <f aca="false">F143+E144</f>
        <v>284726.20382466</v>
      </c>
      <c r="G144" s="125" t="n">
        <f aca="false">IF(F144&lt;=0,0,F144/S144)</f>
        <v>1.14067206649644</v>
      </c>
      <c r="H144" s="116" t="n">
        <f aca="false">Q143*Taxa</f>
        <v>2726.64906095399</v>
      </c>
      <c r="I144" s="116" t="n">
        <f aca="false">I143+H144</f>
        <v>145164.850008348</v>
      </c>
      <c r="J144" s="125" t="n">
        <f aca="false">1-G144</f>
        <v>-0.140672066496443</v>
      </c>
      <c r="K144" s="116" t="n">
        <f aca="false">R144-F144</f>
        <v>-35113.5305703809</v>
      </c>
      <c r="L144" s="116" t="n">
        <f aca="false">L143+K144</f>
        <v>-1596941.56267116</v>
      </c>
      <c r="M144" s="125" t="n">
        <f aca="false">K144/R144</f>
        <v>-0.140672066496443</v>
      </c>
      <c r="N144" s="116" t="n">
        <f aca="false">Q144*Inflação</f>
        <v>3754.92374361001</v>
      </c>
      <c r="O144" s="116" t="n">
        <f aca="false">Q144-R144</f>
        <v>180278.380578729</v>
      </c>
      <c r="P144" s="125" t="n">
        <f aca="false">O144/Q144</f>
        <v>0.419358297809003</v>
      </c>
      <c r="Q144" s="126" t="n">
        <f aca="false">Q143+E144+H144</f>
        <v>429891.053833008</v>
      </c>
      <c r="R144" s="126" t="n">
        <f aca="false">(R143+E144)*(1+((1+Taxa)/(1+Inflação)-1))</f>
        <v>249612.673254279</v>
      </c>
      <c r="S144" s="116" t="n">
        <f aca="false">IF('BANCO DE DADOS'!$AD$32="Sim",R144,Q144)</f>
        <v>249612.673254279</v>
      </c>
      <c r="T144" s="123" t="n">
        <f aca="false">C144</f>
        <v>140</v>
      </c>
      <c r="U144" s="122" t="n">
        <f aca="false">DATE(YEAR(U143),MONTH(U143)+1,1)</f>
        <v>49157</v>
      </c>
      <c r="V144" s="219"/>
      <c r="W144" s="219"/>
      <c r="X144" s="219"/>
    </row>
    <row r="145" customFormat="false" ht="12.75" hidden="false" customHeight="false" outlineLevel="0" collapsed="false">
      <c r="B145" s="122" t="n">
        <f aca="false">DATE(YEAR(B144),MONTH(B144)+1,1)</f>
        <v>49157</v>
      </c>
      <c r="C145" s="123" t="n">
        <f aca="false">C144+1</f>
        <v>141</v>
      </c>
      <c r="D145" s="123"/>
      <c r="E145" s="116" t="n">
        <f aca="false">IF($AE$33,IF($AE$34,$E144*(1+Inflação)*(1+Crescimento_Salário),$E144*(1+Inflação)),IF($AE$34,$E144*(1+Crescimento_Salário),$E144))</f>
        <v>3408.35639691829</v>
      </c>
      <c r="F145" s="124" t="n">
        <f aca="false">F144+E145</f>
        <v>288134.560221578</v>
      </c>
      <c r="G145" s="125" t="n">
        <f aca="false">IF(F145&lt;=0,0,F145/S145)</f>
        <v>1.1413802040922</v>
      </c>
      <c r="H145" s="116" t="n">
        <f aca="false">Q144*Taxa</f>
        <v>2765.93198438268</v>
      </c>
      <c r="I145" s="116" t="n">
        <f aca="false">I144+H145</f>
        <v>147930.781992731</v>
      </c>
      <c r="J145" s="125" t="n">
        <f aca="false">1-G145</f>
        <v>-0.141380204092203</v>
      </c>
      <c r="K145" s="116" t="n">
        <f aca="false">R145-F145</f>
        <v>-35690.5812665148</v>
      </c>
      <c r="L145" s="116" t="n">
        <f aca="false">L144+K145</f>
        <v>-1632632.14393768</v>
      </c>
      <c r="M145" s="125" t="n">
        <f aca="false">K145/R145</f>
        <v>-0.141380204092203</v>
      </c>
      <c r="N145" s="116" t="n">
        <f aca="false">Q145*Inflação</f>
        <v>3808.85364477015</v>
      </c>
      <c r="O145" s="116" t="n">
        <f aca="false">Q145-R145</f>
        <v>183621.363259245</v>
      </c>
      <c r="P145" s="125" t="n">
        <f aca="false">O145/Q145</f>
        <v>0.421086808520092</v>
      </c>
      <c r="Q145" s="126" t="n">
        <f aca="false">Q144+E145+H145</f>
        <v>436065.342214309</v>
      </c>
      <c r="R145" s="126" t="n">
        <f aca="false">(R144+E145)*(1+((1+Taxa)/(1+Inflação)-1))</f>
        <v>252443.978955064</v>
      </c>
      <c r="S145" s="116" t="n">
        <f aca="false">IF('BANCO DE DADOS'!$AD$32="Sim",R145,Q145)</f>
        <v>252443.978955064</v>
      </c>
      <c r="T145" s="123" t="n">
        <f aca="false">C145</f>
        <v>141</v>
      </c>
      <c r="U145" s="122" t="n">
        <f aca="false">DATE(YEAR(U144),MONTH(U144)+1,1)</f>
        <v>49188</v>
      </c>
      <c r="V145" s="219"/>
      <c r="W145" s="219"/>
      <c r="X145" s="219"/>
    </row>
    <row r="146" customFormat="false" ht="12.75" hidden="false" customHeight="false" outlineLevel="0" collapsed="false">
      <c r="B146" s="122" t="n">
        <f aca="false">DATE(YEAR(B145),MONTH(B145)+1,1)</f>
        <v>49188</v>
      </c>
      <c r="C146" s="123" t="n">
        <f aca="false">C145+1</f>
        <v>142</v>
      </c>
      <c r="D146" s="123"/>
      <c r="E146" s="116" t="n">
        <f aca="false">IF($AE$33,IF($AE$34,$E145*(1+Inflação)*(1+Crescimento_Salário),$E145*(1+Inflação)),IF($AE$34,$E145*(1+Crescimento_Salário),$E145))</f>
        <v>3438.12700565128</v>
      </c>
      <c r="F146" s="124" t="n">
        <f aca="false">F145+E146</f>
        <v>291572.68722723</v>
      </c>
      <c r="G146" s="125" t="n">
        <f aca="false">IF(F146&lt;=0,0,F146/S146)</f>
        <v>1.14208525616166</v>
      </c>
      <c r="H146" s="116" t="n">
        <f aca="false">Q145*Taxa</f>
        <v>2805.65754173581</v>
      </c>
      <c r="I146" s="116" t="n">
        <f aca="false">I145+H146</f>
        <v>150736.439534466</v>
      </c>
      <c r="J146" s="125" t="n">
        <f aca="false">1-G146</f>
        <v>-0.142085256161655</v>
      </c>
      <c r="K146" s="116" t="n">
        <f aca="false">R146-F146</f>
        <v>-36274.1570569397</v>
      </c>
      <c r="L146" s="116" t="n">
        <f aca="false">L145+K146</f>
        <v>-1668906.30099462</v>
      </c>
      <c r="M146" s="125" t="n">
        <f aca="false">K146/R146</f>
        <v>-0.142085256161655</v>
      </c>
      <c r="N146" s="116" t="n">
        <f aca="false">Q146*Inflação</f>
        <v>3863.39056671335</v>
      </c>
      <c r="O146" s="116" t="n">
        <f aca="false">Q146-R146</f>
        <v>187010.596591406</v>
      </c>
      <c r="P146" s="125" t="n">
        <f aca="false">O146/Q146</f>
        <v>0.422805195001464</v>
      </c>
      <c r="Q146" s="126" t="n">
        <f aca="false">Q145+E146+H146</f>
        <v>442309.126761696</v>
      </c>
      <c r="R146" s="126" t="n">
        <f aca="false">(R145+E146)*(1+((1+Taxa)/(1+Inflação)-1))</f>
        <v>255298.53017029</v>
      </c>
      <c r="S146" s="116" t="n">
        <f aca="false">IF('BANCO DE DADOS'!$AD$32="Sim",R146,Q146)</f>
        <v>255298.53017029</v>
      </c>
      <c r="T146" s="123" t="n">
        <f aca="false">C146</f>
        <v>142</v>
      </c>
      <c r="U146" s="122" t="n">
        <f aca="false">DATE(YEAR(U145),MONTH(U145)+1,1)</f>
        <v>49218</v>
      </c>
      <c r="V146" s="219"/>
      <c r="W146" s="219"/>
      <c r="X146" s="219"/>
    </row>
    <row r="147" customFormat="false" ht="12.75" hidden="false" customHeight="false" outlineLevel="0" collapsed="false">
      <c r="B147" s="122" t="n">
        <f aca="false">DATE(YEAR(B146),MONTH(B146)+1,1)</f>
        <v>49218</v>
      </c>
      <c r="C147" s="123" t="n">
        <f aca="false">C146+1</f>
        <v>143</v>
      </c>
      <c r="D147" s="123"/>
      <c r="E147" s="116" t="n">
        <f aca="false">IF($AE$33,IF($AE$34,$E146*(1+Inflação)*(1+Crescimento_Salário),$E146*(1+Inflação)),IF($AE$34,$E146*(1+Crescimento_Salário),$E146))</f>
        <v>3468.15764855943</v>
      </c>
      <c r="F147" s="124" t="n">
        <f aca="false">F146+E147</f>
        <v>295040.844875789</v>
      </c>
      <c r="G147" s="125" t="n">
        <f aca="false">IF(F147&lt;=0,0,F147/S147)</f>
        <v>1.14278722808175</v>
      </c>
      <c r="H147" s="116" t="n">
        <f aca="false">Q146*Taxa</f>
        <v>2845.83023951408</v>
      </c>
      <c r="I147" s="116" t="n">
        <f aca="false">I146+H147</f>
        <v>153582.26977398</v>
      </c>
      <c r="J147" s="125" t="n">
        <f aca="false">1-G147</f>
        <v>-0.142787228081746</v>
      </c>
      <c r="K147" s="116" t="n">
        <f aca="false">R147-F147</f>
        <v>-36864.3115494259</v>
      </c>
      <c r="L147" s="116" t="n">
        <f aca="false">L146+K147</f>
        <v>-1705770.61254404</v>
      </c>
      <c r="M147" s="125" t="n">
        <f aca="false">K147/R147</f>
        <v>-0.142787228081746</v>
      </c>
      <c r="N147" s="116" t="n">
        <f aca="false">Q147*Inflação</f>
        <v>3918.5406863225</v>
      </c>
      <c r="O147" s="116" t="n">
        <f aca="false">Q147-R147</f>
        <v>190446.581323406</v>
      </c>
      <c r="P147" s="125" t="n">
        <f aca="false">O147/Q147</f>
        <v>0.424513528403644</v>
      </c>
      <c r="Q147" s="126" t="n">
        <f aca="false">Q146+E147+H147</f>
        <v>448623.11464977</v>
      </c>
      <c r="R147" s="126" t="n">
        <f aca="false">(R146+E147)*(1+((1+Taxa)/(1+Inflação)-1))</f>
        <v>258176.533326363</v>
      </c>
      <c r="S147" s="116" t="n">
        <f aca="false">IF('BANCO DE DADOS'!$AD$32="Sim",R147,Q147)</f>
        <v>258176.533326363</v>
      </c>
      <c r="T147" s="123" t="n">
        <f aca="false">C147</f>
        <v>143</v>
      </c>
      <c r="U147" s="122" t="n">
        <f aca="false">DATE(YEAR(U146),MONTH(U146)+1,1)</f>
        <v>49249</v>
      </c>
      <c r="V147" s="219"/>
      <c r="W147" s="219"/>
      <c r="X147" s="219"/>
    </row>
    <row r="148" customFormat="false" ht="12.75" hidden="false" customHeight="false" outlineLevel="0" collapsed="false">
      <c r="B148" s="122" t="n">
        <f aca="false">DATE(YEAR(B147),MONTH(B147)+1,1)</f>
        <v>49249</v>
      </c>
      <c r="C148" s="123" t="n">
        <f aca="false">C147+1</f>
        <v>144</v>
      </c>
      <c r="D148" s="123" t="n">
        <v>12</v>
      </c>
      <c r="E148" s="116" t="n">
        <f aca="false">IF($AE$33,IF($AE$34,$E147*(1+Inflação)*(1+Crescimento_Salário),$E147*(1+Inflação)),IF($AE$34,$E147*(1+Crescimento_Salário),$E147))</f>
        <v>3498.45059693564</v>
      </c>
      <c r="F148" s="124" t="n">
        <f aca="false">F147+E148</f>
        <v>298539.295472725</v>
      </c>
      <c r="G148" s="125" t="n">
        <f aca="false">IF(F148&lt;=0,0,F148/S148)</f>
        <v>1.14348612526477</v>
      </c>
      <c r="H148" s="116" t="n">
        <f aca="false">Q147*Taxa</f>
        <v>2886.45462770014</v>
      </c>
      <c r="I148" s="116" t="n">
        <f aca="false">I147+H148</f>
        <v>156468.724401681</v>
      </c>
      <c r="J148" s="125" t="n">
        <f aca="false">1-G148</f>
        <v>-0.143486125264775</v>
      </c>
      <c r="K148" s="116" t="n">
        <f aca="false">R148-F148</f>
        <v>-37461.0988277083</v>
      </c>
      <c r="L148" s="116" t="n">
        <f aca="false">L147+K148</f>
        <v>-1743231.71137175</v>
      </c>
      <c r="M148" s="125" t="n">
        <f aca="false">K148/R148</f>
        <v>-0.143486125264775</v>
      </c>
      <c r="N148" s="116" t="n">
        <f aca="false">Q148*Inflação</f>
        <v>3974.31024006156</v>
      </c>
      <c r="O148" s="116" t="n">
        <f aca="false">Q148-R148</f>
        <v>193929.823229389</v>
      </c>
      <c r="P148" s="125" t="n">
        <f aca="false">O148/Q148</f>
        <v>0.426211879260763</v>
      </c>
      <c r="Q148" s="126" t="n">
        <f aca="false">Q147+E148+H148</f>
        <v>455008.019874405</v>
      </c>
      <c r="R148" s="126" t="n">
        <f aca="false">(R147+E148)*(1+((1+Taxa)/(1+Inflação)-1))</f>
        <v>261078.196645016</v>
      </c>
      <c r="S148" s="116" t="n">
        <f aca="false">IF('BANCO DE DADOS'!$AD$32="Sim",R148,Q148)</f>
        <v>261078.196645016</v>
      </c>
      <c r="T148" s="123" t="n">
        <f aca="false">C148</f>
        <v>144</v>
      </c>
      <c r="U148" s="122" t="n">
        <f aca="false">DATE(YEAR(U147),MONTH(U147)+1,1)</f>
        <v>49279</v>
      </c>
      <c r="V148" s="219"/>
      <c r="W148" s="219"/>
      <c r="X148" s="219"/>
    </row>
    <row r="149" customFormat="false" ht="12.75" hidden="false" customHeight="false" outlineLevel="0" collapsed="false">
      <c r="B149" s="122" t="n">
        <f aca="false">DATE(YEAR(B148),MONTH(B148)+1,1)</f>
        <v>49279</v>
      </c>
      <c r="C149" s="123" t="n">
        <f aca="false">C148+1</f>
        <v>145</v>
      </c>
      <c r="D149" s="123"/>
      <c r="E149" s="116" t="n">
        <f aca="false">IF($AE$33,IF($AE$34,$E148*(1+Inflação)*(1+Crescimento_Salário),$E148*(1+Inflação)),IF($AE$34,$E148*(1+Crescimento_Salário),$E148))</f>
        <v>3529.00814191163</v>
      </c>
      <c r="F149" s="124" t="n">
        <f aca="false">F148+E149</f>
        <v>302068.303614636</v>
      </c>
      <c r="G149" s="125" t="n">
        <f aca="false">IF(F149&lt;=0,0,F149/S149)</f>
        <v>1.14418195315915</v>
      </c>
      <c r="H149" s="116" t="n">
        <f aca="false">Q148*Taxa</f>
        <v>2927.53530016496</v>
      </c>
      <c r="I149" s="116" t="n">
        <f aca="false">I148+H149</f>
        <v>159396.259701846</v>
      </c>
      <c r="J149" s="125" t="n">
        <f aca="false">1-G149</f>
        <v>-0.144181953159149</v>
      </c>
      <c r="K149" s="116" t="n">
        <f aca="false">R149-F149</f>
        <v>-38064.573455627</v>
      </c>
      <c r="L149" s="116" t="n">
        <f aca="false">L148+K149</f>
        <v>-1781296.28482738</v>
      </c>
      <c r="M149" s="125" t="n">
        <f aca="false">K149/R149</f>
        <v>-0.144181953159149</v>
      </c>
      <c r="N149" s="116" t="n">
        <f aca="false">Q149*Inflação</f>
        <v>4030.70552453222</v>
      </c>
      <c r="O149" s="116" t="n">
        <f aca="false">Q149-R149</f>
        <v>197460.833157472</v>
      </c>
      <c r="P149" s="125" t="n">
        <f aca="false">O149/Q149</f>
        <v>0.427900317498593</v>
      </c>
      <c r="Q149" s="126" t="n">
        <f aca="false">Q148+E149+H149</f>
        <v>461464.563316482</v>
      </c>
      <c r="R149" s="126" t="n">
        <f aca="false">(R148+E149)*(1+((1+Taxa)/(1+Inflação)-1))</f>
        <v>264003.730159009</v>
      </c>
      <c r="S149" s="116" t="n">
        <f aca="false">IF('BANCO DE DADOS'!$AD$32="Sim",R149,Q149)</f>
        <v>264003.730159009</v>
      </c>
      <c r="T149" s="123" t="n">
        <f aca="false">C149</f>
        <v>145</v>
      </c>
      <c r="U149" s="122" t="n">
        <f aca="false">DATE(YEAR(U148),MONTH(U148)+1,1)</f>
        <v>49310</v>
      </c>
      <c r="V149" s="219"/>
      <c r="W149" s="219"/>
      <c r="X149" s="219"/>
    </row>
    <row r="150" customFormat="false" ht="12.75" hidden="false" customHeight="false" outlineLevel="0" collapsed="false">
      <c r="B150" s="122" t="n">
        <f aca="false">DATE(YEAR(B149),MONTH(B149)+1,1)</f>
        <v>49310</v>
      </c>
      <c r="C150" s="123" t="n">
        <f aca="false">C149+1</f>
        <v>146</v>
      </c>
      <c r="D150" s="123"/>
      <c r="E150" s="116" t="n">
        <f aca="false">IF($AE$33,IF($AE$34,$E149*(1+Inflação)*(1+Crescimento_Salário),$E149*(1+Inflação)),IF($AE$34,$E149*(1+Crescimento_Salário),$E149))</f>
        <v>3559.83259463124</v>
      </c>
      <c r="F150" s="124" t="n">
        <f aca="false">F149+E150</f>
        <v>305628.136209268</v>
      </c>
      <c r="G150" s="125" t="n">
        <f aca="false">IF(F150&lt;=0,0,F150/S150)</f>
        <v>1.14487471725008</v>
      </c>
      <c r="H150" s="116" t="n">
        <f aca="false">Q149*Taxa</f>
        <v>2969.07689507783</v>
      </c>
      <c r="I150" s="116" t="n">
        <f aca="false">I149+H150</f>
        <v>162365.336596923</v>
      </c>
      <c r="J150" s="125" t="n">
        <f aca="false">1-G150</f>
        <v>-0.144874717250082</v>
      </c>
      <c r="K150" s="116" t="n">
        <f aca="false">R150-F150</f>
        <v>-38674.7904813022</v>
      </c>
      <c r="L150" s="116" t="n">
        <f aca="false">L149+K150</f>
        <v>-1819971.07530868</v>
      </c>
      <c r="M150" s="125" t="n">
        <f aca="false">K150/R150</f>
        <v>-0.144874717250082</v>
      </c>
      <c r="N150" s="116" t="n">
        <f aca="false">Q150*Inflação</f>
        <v>4087.73289703556</v>
      </c>
      <c r="O150" s="116" t="n">
        <f aca="false">Q150-R150</f>
        <v>201040.127078225</v>
      </c>
      <c r="P150" s="125" t="n">
        <f aca="false">O150/Q150</f>
        <v>0.4295789124424</v>
      </c>
      <c r="Q150" s="126" t="n">
        <f aca="false">Q149+E150+H150</f>
        <v>467993.472806191</v>
      </c>
      <c r="R150" s="126" t="n">
        <f aca="false">(R149+E150)*(1+((1+Taxa)/(1+Inflação)-1))</f>
        <v>266953.345727965</v>
      </c>
      <c r="S150" s="116" t="n">
        <f aca="false">IF('BANCO DE DADOS'!$AD$32="Sim",R150,Q150)</f>
        <v>266953.345727965</v>
      </c>
      <c r="T150" s="123" t="n">
        <f aca="false">C150</f>
        <v>146</v>
      </c>
      <c r="U150" s="122" t="n">
        <f aca="false">DATE(YEAR(U149),MONTH(U149)+1,1)</f>
        <v>49341</v>
      </c>
      <c r="V150" s="219"/>
      <c r="W150" s="219"/>
      <c r="X150" s="219"/>
    </row>
    <row r="151" customFormat="false" ht="12.75" hidden="false" customHeight="false" outlineLevel="0" collapsed="false">
      <c r="B151" s="122" t="n">
        <f aca="false">DATE(YEAR(B150),MONTH(B150)+1,1)</f>
        <v>49341</v>
      </c>
      <c r="C151" s="123" t="n">
        <f aca="false">C150+1</f>
        <v>147</v>
      </c>
      <c r="D151" s="123"/>
      <c r="E151" s="116" t="n">
        <f aca="false">IF($AE$33,IF($AE$34,$E150*(1+Inflação)*(1+Crescimento_Salário),$E150*(1+Inflação)),IF($AE$34,$E150*(1+Crescimento_Salário),$E150))</f>
        <v>3590.92628642518</v>
      </c>
      <c r="F151" s="124" t="n">
        <f aca="false">F150+E151</f>
        <v>309219.062495693</v>
      </c>
      <c r="G151" s="125" t="n">
        <f aca="false">IF(F151&lt;=0,0,F151/S151)</f>
        <v>1.14556442306024</v>
      </c>
      <c r="H151" s="116" t="n">
        <f aca="false">Q150*Taxa</f>
        <v>3011.0840953201</v>
      </c>
      <c r="I151" s="116" t="n">
        <f aca="false">I150+H151</f>
        <v>165376.420692244</v>
      </c>
      <c r="J151" s="125" t="n">
        <f aca="false">1-G151</f>
        <v>-0.145564423060236</v>
      </c>
      <c r="K151" s="116" t="n">
        <f aca="false">R151-F151</f>
        <v>-39291.8054413479</v>
      </c>
      <c r="L151" s="116" t="n">
        <f aca="false">L150+K151</f>
        <v>-1859262.88075003</v>
      </c>
      <c r="M151" s="125" t="n">
        <f aca="false">K151/R151</f>
        <v>-0.145564423060236</v>
      </c>
      <c r="N151" s="116" t="n">
        <f aca="false">Q151*Inflação</f>
        <v>4145.39877613898</v>
      </c>
      <c r="O151" s="116" t="n">
        <f aca="false">Q151-R151</f>
        <v>204668.226133591</v>
      </c>
      <c r="P151" s="125" t="n">
        <f aca="false">O151/Q151</f>
        <v>0.431247732824596</v>
      </c>
      <c r="Q151" s="126" t="n">
        <f aca="false">Q150+E151+H151</f>
        <v>474595.483187936</v>
      </c>
      <c r="R151" s="126" t="n">
        <f aca="false">(R150+E151)*(1+((1+Taxa)/(1+Inflação)-1))</f>
        <v>269927.257054345</v>
      </c>
      <c r="S151" s="116" t="n">
        <f aca="false">IF('BANCO DE DADOS'!$AD$32="Sim",R151,Q151)</f>
        <v>269927.257054345</v>
      </c>
      <c r="T151" s="123" t="n">
        <f aca="false">C151</f>
        <v>147</v>
      </c>
      <c r="U151" s="122" t="n">
        <f aca="false">DATE(YEAR(U150),MONTH(U150)+1,1)</f>
        <v>49369</v>
      </c>
      <c r="V151" s="219"/>
      <c r="W151" s="219"/>
      <c r="X151" s="219"/>
    </row>
    <row r="152" customFormat="false" ht="12.75" hidden="false" customHeight="false" outlineLevel="0" collapsed="false">
      <c r="B152" s="122" t="n">
        <f aca="false">DATE(YEAR(B151),MONTH(B151)+1,1)</f>
        <v>49369</v>
      </c>
      <c r="C152" s="123" t="n">
        <f aca="false">C151+1</f>
        <v>148</v>
      </c>
      <c r="D152" s="123"/>
      <c r="E152" s="116" t="n">
        <f aca="false">IF($AE$33,IF($AE$34,$E151*(1+Inflação)*(1+Crescimento_Salário),$E151*(1+Inflação)),IF($AE$34,$E151*(1+Crescimento_Salário),$E151))</f>
        <v>3622.29156898742</v>
      </c>
      <c r="F152" s="124" t="n">
        <f aca="false">F151+E152</f>
        <v>312841.35406468</v>
      </c>
      <c r="G152" s="125" t="n">
        <f aca="false">IF(F152&lt;=0,0,F152/S152)</f>
        <v>1.14625107615033</v>
      </c>
      <c r="H152" s="116" t="n">
        <f aca="false">Q151*Taxa</f>
        <v>3053.56162890281</v>
      </c>
      <c r="I152" s="116" t="n">
        <f aca="false">I151+H152</f>
        <v>168429.982321146</v>
      </c>
      <c r="J152" s="125" t="n">
        <f aca="false">1-G152</f>
        <v>-0.146251076150326</v>
      </c>
      <c r="K152" s="116" t="n">
        <f aca="false">R152-F152</f>
        <v>-39915.67436512</v>
      </c>
      <c r="L152" s="116" t="n">
        <f aca="false">L151+K152</f>
        <v>-1899178.55511515</v>
      </c>
      <c r="M152" s="125" t="n">
        <f aca="false">K152/R152</f>
        <v>-0.146251076150326</v>
      </c>
      <c r="N152" s="116" t="n">
        <f aca="false">Q152*Inflação</f>
        <v>4203.70964224821</v>
      </c>
      <c r="O152" s="116" t="n">
        <f aca="false">Q152-R152</f>
        <v>208345.656686266</v>
      </c>
      <c r="P152" s="125" t="n">
        <f aca="false">O152/Q152</f>
        <v>0.43290684679222</v>
      </c>
      <c r="Q152" s="126" t="n">
        <f aca="false">Q151+E152+H152</f>
        <v>481271.336385827</v>
      </c>
      <c r="R152" s="126" t="n">
        <f aca="false">(R151+E152)*(1+((1+Taxa)/(1+Inflação)-1))</f>
        <v>272925.67969956</v>
      </c>
      <c r="S152" s="116" t="n">
        <f aca="false">IF('BANCO DE DADOS'!$AD$32="Sim",R152,Q152)</f>
        <v>272925.67969956</v>
      </c>
      <c r="T152" s="123" t="n">
        <f aca="false">C152</f>
        <v>148</v>
      </c>
      <c r="U152" s="122" t="n">
        <f aca="false">DATE(YEAR(U151),MONTH(U151)+1,1)</f>
        <v>49400</v>
      </c>
      <c r="V152" s="219"/>
      <c r="W152" s="219"/>
      <c r="X152" s="219"/>
    </row>
    <row r="153" customFormat="false" ht="12.75" hidden="false" customHeight="false" outlineLevel="0" collapsed="false">
      <c r="B153" s="122" t="n">
        <f aca="false">DATE(YEAR(B152),MONTH(B152)+1,1)</f>
        <v>49400</v>
      </c>
      <c r="C153" s="123" t="n">
        <f aca="false">C152+1</f>
        <v>149</v>
      </c>
      <c r="D153" s="123"/>
      <c r="E153" s="116" t="n">
        <f aca="false">IF($AE$33,IF($AE$34,$E152*(1+Inflação)*(1+Crescimento_Salário),$E152*(1+Inflação)),IF($AE$34,$E152*(1+Crescimento_Salário),$E152))</f>
        <v>3653.930814553</v>
      </c>
      <c r="F153" s="124" t="n">
        <f aca="false">F152+E153</f>
        <v>316495.284879233</v>
      </c>
      <c r="G153" s="125" t="n">
        <f aca="false">IF(F153&lt;=0,0,F153/S153)</f>
        <v>1.14693468211966</v>
      </c>
      <c r="H153" s="116" t="n">
        <f aca="false">Q152*Taxa</f>
        <v>3096.514269388</v>
      </c>
      <c r="I153" s="116" t="n">
        <f aca="false">I152+H153</f>
        <v>171526.496590534</v>
      </c>
      <c r="J153" s="125" t="n">
        <f aca="false">1-G153</f>
        <v>-0.146934682119658</v>
      </c>
      <c r="K153" s="116" t="n">
        <f aca="false">R153-F153</f>
        <v>-40546.4537790036</v>
      </c>
      <c r="L153" s="116" t="n">
        <f aca="false">L152+K153</f>
        <v>-1939725.00889415</v>
      </c>
      <c r="M153" s="125" t="n">
        <f aca="false">K153/R153</f>
        <v>-0.146934682119658</v>
      </c>
      <c r="N153" s="116" t="n">
        <f aca="false">Q153*Inflação</f>
        <v>4262.67203818463</v>
      </c>
      <c r="O153" s="116" t="n">
        <f aca="false">Q153-R153</f>
        <v>212072.950369538</v>
      </c>
      <c r="P153" s="125" t="n">
        <f aca="false">O153/Q153</f>
        <v>0.434556321914241</v>
      </c>
      <c r="Q153" s="126" t="n">
        <f aca="false">Q152+E153+H153</f>
        <v>488021.781469768</v>
      </c>
      <c r="R153" s="126" t="n">
        <f aca="false">(R152+E153)*(1+((1+Taxa)/(1+Inflação)-1))</f>
        <v>275948.83110023</v>
      </c>
      <c r="S153" s="116" t="n">
        <f aca="false">IF('BANCO DE DADOS'!$AD$32="Sim",R153,Q153)</f>
        <v>275948.83110023</v>
      </c>
      <c r="T153" s="123" t="n">
        <f aca="false">C153</f>
        <v>149</v>
      </c>
      <c r="U153" s="122" t="n">
        <f aca="false">DATE(YEAR(U152),MONTH(U152)+1,1)</f>
        <v>49430</v>
      </c>
      <c r="V153" s="219"/>
      <c r="W153" s="219"/>
      <c r="X153" s="219"/>
    </row>
    <row r="154" customFormat="false" ht="12.75" hidden="false" customHeight="false" outlineLevel="0" collapsed="false">
      <c r="B154" s="122" t="n">
        <f aca="false">DATE(YEAR(B153),MONTH(B153)+1,1)</f>
        <v>49430</v>
      </c>
      <c r="C154" s="123" t="n">
        <f aca="false">C153+1</f>
        <v>150</v>
      </c>
      <c r="D154" s="123"/>
      <c r="E154" s="116" t="n">
        <f aca="false">IF($AE$33,IF($AE$34,$E153*(1+Inflação)*(1+Crescimento_Salário),$E153*(1+Inflação)),IF($AE$34,$E153*(1+Crescimento_Salário),$E153))</f>
        <v>3685.84641607748</v>
      </c>
      <c r="F154" s="124" t="n">
        <f aca="false">F153+E154</f>
        <v>320181.131295311</v>
      </c>
      <c r="G154" s="125" t="n">
        <f aca="false">IF(F154&lt;=0,0,F154/S154)</f>
        <v>1.14761524660664</v>
      </c>
      <c r="H154" s="116" t="n">
        <f aca="false">Q153*Taxa</f>
        <v>3139.946836314</v>
      </c>
      <c r="I154" s="116" t="n">
        <f aca="false">I153+H154</f>
        <v>174666.443426848</v>
      </c>
      <c r="J154" s="125" t="n">
        <f aca="false">1-G154</f>
        <v>-0.147615246606636</v>
      </c>
      <c r="K154" s="116" t="n">
        <f aca="false">R154-F154</f>
        <v>-41184.2007107365</v>
      </c>
      <c r="L154" s="116" t="n">
        <f aca="false">L153+K154</f>
        <v>-1980909.20960489</v>
      </c>
      <c r="M154" s="125" t="n">
        <f aca="false">K154/R154</f>
        <v>-0.147615246606636</v>
      </c>
      <c r="N154" s="116" t="n">
        <f aca="false">Q154*Inflação</f>
        <v>4322.29256976781</v>
      </c>
      <c r="O154" s="116" t="n">
        <f aca="false">Q154-R154</f>
        <v>215850.644137585</v>
      </c>
      <c r="P154" s="125" t="n">
        <f aca="false">O154/Q154</f>
        <v>0.436196225188691</v>
      </c>
      <c r="Q154" s="126" t="n">
        <f aca="false">Q153+E154+H154</f>
        <v>494847.574722159</v>
      </c>
      <c r="R154" s="126" t="n">
        <f aca="false">(R153+E154)*(1+((1+Taxa)/(1+Inflação)-1))</f>
        <v>278996.930584574</v>
      </c>
      <c r="S154" s="116" t="n">
        <f aca="false">IF('BANCO DE DADOS'!$AD$32="Sim",R154,Q154)</f>
        <v>278996.930584574</v>
      </c>
      <c r="T154" s="123" t="n">
        <f aca="false">C154</f>
        <v>150</v>
      </c>
      <c r="U154" s="122" t="n">
        <f aca="false">DATE(YEAR(U153),MONTH(U153)+1,1)</f>
        <v>49461</v>
      </c>
      <c r="V154" s="219"/>
      <c r="W154" s="219"/>
      <c r="X154" s="219"/>
    </row>
    <row r="155" customFormat="false" ht="12.75" hidden="false" customHeight="false" outlineLevel="0" collapsed="false">
      <c r="B155" s="122" t="n">
        <f aca="false">DATE(YEAR(B154),MONTH(B154)+1,1)</f>
        <v>49461</v>
      </c>
      <c r="C155" s="123" t="n">
        <f aca="false">C154+1</f>
        <v>151</v>
      </c>
      <c r="D155" s="123"/>
      <c r="E155" s="116" t="n">
        <f aca="false">IF($AE$33,IF($AE$34,$E154*(1+Inflação)*(1+Crescimento_Salário),$E154*(1+Inflação)),IF($AE$34,$E154*(1+Crescimento_Salário),$E154))</f>
        <v>3718.04078741792</v>
      </c>
      <c r="F155" s="124" t="n">
        <f aca="false">F154+E155</f>
        <v>323899.172082729</v>
      </c>
      <c r="G155" s="125" t="n">
        <f aca="false">IF(F155&lt;=0,0,F155/S155)</f>
        <v>1.14829277528922</v>
      </c>
      <c r="H155" s="116" t="n">
        <f aca="false">Q154*Taxa</f>
        <v>3183.86419562454</v>
      </c>
      <c r="I155" s="116" t="n">
        <f aca="false">I154+H155</f>
        <v>177850.307622473</v>
      </c>
      <c r="J155" s="125" t="n">
        <f aca="false">1-G155</f>
        <v>-0.148292775289216</v>
      </c>
      <c r="K155" s="116" t="n">
        <f aca="false">R155-F155</f>
        <v>-41828.9726937712</v>
      </c>
      <c r="L155" s="116" t="n">
        <f aca="false">L154+K155</f>
        <v>-2022738.18229866</v>
      </c>
      <c r="M155" s="125" t="n">
        <f aca="false">K155/R155</f>
        <v>-0.148292775289217</v>
      </c>
      <c r="N155" s="116" t="n">
        <f aca="false">Q155*Inflação</f>
        <v>4382.57790640343</v>
      </c>
      <c r="O155" s="116" t="n">
        <f aca="false">Q155-R155</f>
        <v>219679.280316244</v>
      </c>
      <c r="P155" s="125" t="n">
        <f aca="false">O155/Q155</f>
        <v>0.437826623049643</v>
      </c>
      <c r="Q155" s="126" t="n">
        <f aca="false">Q154+E155+H155</f>
        <v>501749.479705201</v>
      </c>
      <c r="R155" s="126" t="n">
        <f aca="false">(R154+E155)*(1+((1+Taxa)/(1+Inflação)-1))</f>
        <v>282070.199388958</v>
      </c>
      <c r="S155" s="116" t="n">
        <f aca="false">IF('BANCO DE DADOS'!$AD$32="Sim",R155,Q155)</f>
        <v>282070.199388958</v>
      </c>
      <c r="T155" s="123" t="n">
        <f aca="false">C155</f>
        <v>151</v>
      </c>
      <c r="U155" s="122" t="n">
        <f aca="false">DATE(YEAR(U154),MONTH(U154)+1,1)</f>
        <v>49491</v>
      </c>
      <c r="V155" s="219"/>
      <c r="W155" s="219"/>
      <c r="X155" s="219"/>
    </row>
    <row r="156" customFormat="false" ht="12.75" hidden="false" customHeight="false" outlineLevel="0" collapsed="false">
      <c r="B156" s="122" t="n">
        <f aca="false">DATE(YEAR(B155),MONTH(B155)+1,1)</f>
        <v>49491</v>
      </c>
      <c r="C156" s="123" t="n">
        <f aca="false">C155+1</f>
        <v>152</v>
      </c>
      <c r="D156" s="123"/>
      <c r="E156" s="116" t="n">
        <f aca="false">IF($AE$33,IF($AE$34,$E155*(1+Inflação)*(1+Crescimento_Salário),$E155*(1+Inflação)),IF($AE$34,$E155*(1+Crescimento_Salário),$E155))</f>
        <v>3750.51636351541</v>
      </c>
      <c r="F156" s="124" t="n">
        <f aca="false">F155+E156</f>
        <v>327649.688446244</v>
      </c>
      <c r="G156" s="125" t="n">
        <f aca="false">IF(F156&lt;=0,0,F156/S156)</f>
        <v>1.14896727388532</v>
      </c>
      <c r="H156" s="116" t="n">
        <f aca="false">Q155*Taxa</f>
        <v>3228.27126010182</v>
      </c>
      <c r="I156" s="116" t="n">
        <f aca="false">I155+H156</f>
        <v>181078.578882575</v>
      </c>
      <c r="J156" s="125" t="n">
        <f aca="false">1-G156</f>
        <v>-0.148967273885324</v>
      </c>
      <c r="K156" s="116" t="n">
        <f aca="false">R156-F156</f>
        <v>-42480.8277716744</v>
      </c>
      <c r="L156" s="116" t="n">
        <f aca="false">L155+K156</f>
        <v>-2065219.01007033</v>
      </c>
      <c r="M156" s="125" t="n">
        <f aca="false">K156/R156</f>
        <v>-0.148967273885324</v>
      </c>
      <c r="N156" s="116" t="n">
        <f aca="false">Q156*Inflação</f>
        <v>4443.53478167656</v>
      </c>
      <c r="O156" s="116" t="n">
        <f aca="false">Q156-R156</f>
        <v>223559.406654249</v>
      </c>
      <c r="P156" s="125" t="n">
        <f aca="false">O156/Q156</f>
        <v>0.439447581374027</v>
      </c>
      <c r="Q156" s="126" t="n">
        <f aca="false">Q155+E156+H156</f>
        <v>508728.267328819</v>
      </c>
      <c r="R156" s="126" t="n">
        <f aca="false">(R155+E156)*(1+((1+Taxa)/(1+Inflação)-1))</f>
        <v>285168.86067457</v>
      </c>
      <c r="S156" s="116" t="n">
        <f aca="false">IF('BANCO DE DADOS'!$AD$32="Sim",R156,Q156)</f>
        <v>285168.86067457</v>
      </c>
      <c r="T156" s="123" t="n">
        <f aca="false">C156</f>
        <v>152</v>
      </c>
      <c r="U156" s="122" t="n">
        <f aca="false">DATE(YEAR(U155),MONTH(U155)+1,1)</f>
        <v>49522</v>
      </c>
      <c r="V156" s="219"/>
      <c r="W156" s="219"/>
      <c r="X156" s="219"/>
    </row>
    <row r="157" customFormat="false" ht="12.75" hidden="false" customHeight="false" outlineLevel="0" collapsed="false">
      <c r="B157" s="122" t="n">
        <f aca="false">DATE(YEAR(B156),MONTH(B156)+1,1)</f>
        <v>49522</v>
      </c>
      <c r="C157" s="123" t="n">
        <f aca="false">C156+1</f>
        <v>153</v>
      </c>
      <c r="D157" s="123"/>
      <c r="E157" s="116" t="n">
        <f aca="false">IF($AE$33,IF($AE$34,$E156*(1+Inflação)*(1+Crescimento_Salário),$E156*(1+Inflação)),IF($AE$34,$E156*(1+Crescimento_Salário),$E156))</f>
        <v>3783.2756005793</v>
      </c>
      <c r="F157" s="124" t="n">
        <f aca="false">F156+E157</f>
        <v>331432.964046823</v>
      </c>
      <c r="G157" s="125" t="n">
        <f aca="false">IF(F157&lt;=0,0,F157/S157)</f>
        <v>1.14963874815323</v>
      </c>
      <c r="H157" s="116" t="n">
        <f aca="false">Q156*Taxa</f>
        <v>3273.17298980349</v>
      </c>
      <c r="I157" s="116" t="n">
        <f aca="false">I156+H157</f>
        <v>184351.751872378</v>
      </c>
      <c r="J157" s="125" t="n">
        <f aca="false">1-G157</f>
        <v>-0.149638748153226</v>
      </c>
      <c r="K157" s="116" t="n">
        <f aca="false">R157-F157</f>
        <v>-43139.824502566</v>
      </c>
      <c r="L157" s="116" t="n">
        <f aca="false">L156+K157</f>
        <v>-2108358.8345729</v>
      </c>
      <c r="M157" s="125" t="n">
        <f aca="false">K157/R157</f>
        <v>-0.149638748153226</v>
      </c>
      <c r="N157" s="116" t="n">
        <f aca="false">Q157*Inflação</f>
        <v>4505.16999395033</v>
      </c>
      <c r="O157" s="116" t="n">
        <f aca="false">Q157-R157</f>
        <v>227491.576374944</v>
      </c>
      <c r="P157" s="125" t="n">
        <f aca="false">O157/Q157</f>
        <v>0.441059165488302</v>
      </c>
      <c r="Q157" s="126" t="n">
        <f aca="false">Q156+E157+H157</f>
        <v>515784.715919201</v>
      </c>
      <c r="R157" s="126" t="n">
        <f aca="false">(R156+E157)*(1+((1+Taxa)/(1+Inflação)-1))</f>
        <v>288293.139544257</v>
      </c>
      <c r="S157" s="116" t="n">
        <f aca="false">IF('BANCO DE DADOS'!$AD$32="Sim",R157,Q157)</f>
        <v>288293.139544257</v>
      </c>
      <c r="T157" s="123" t="n">
        <f aca="false">C157</f>
        <v>153</v>
      </c>
      <c r="U157" s="122" t="n">
        <f aca="false">DATE(YEAR(U156),MONTH(U156)+1,1)</f>
        <v>49553</v>
      </c>
      <c r="V157" s="219"/>
      <c r="W157" s="219"/>
      <c r="X157" s="219"/>
    </row>
    <row r="158" customFormat="false" ht="12.75" hidden="false" customHeight="false" outlineLevel="0" collapsed="false">
      <c r="B158" s="122" t="n">
        <f aca="false">DATE(YEAR(B157),MONTH(B157)+1,1)</f>
        <v>49553</v>
      </c>
      <c r="C158" s="123" t="n">
        <f aca="false">C157+1</f>
        <v>154</v>
      </c>
      <c r="D158" s="123"/>
      <c r="E158" s="116" t="n">
        <f aca="false">IF($AE$33,IF($AE$34,$E157*(1+Inflação)*(1+Crescimento_Salário),$E157*(1+Inflação)),IF($AE$34,$E157*(1+Crescimento_Salário),$E157))</f>
        <v>3816.32097627292</v>
      </c>
      <c r="F158" s="124" t="n">
        <f aca="false">F157+E158</f>
        <v>335249.285023096</v>
      </c>
      <c r="G158" s="125" t="n">
        <f aca="false">IF(F158&lt;=0,0,F158/S158)</f>
        <v>1.15030720389187</v>
      </c>
      <c r="H158" s="116" t="n">
        <f aca="false">Q157*Taxa</f>
        <v>3318.57439250371</v>
      </c>
      <c r="I158" s="116" t="n">
        <f aca="false">I157+H158</f>
        <v>187670.326264882</v>
      </c>
      <c r="J158" s="125" t="n">
        <f aca="false">1-G158</f>
        <v>-0.150307203891866</v>
      </c>
      <c r="K158" s="116" t="n">
        <f aca="false">R158-F158</f>
        <v>-43806.0219635953</v>
      </c>
      <c r="L158" s="116" t="n">
        <f aca="false">L157+K158</f>
        <v>-2152164.85653649</v>
      </c>
      <c r="M158" s="125" t="n">
        <f aca="false">K158/R158</f>
        <v>-0.150307203891866</v>
      </c>
      <c r="N158" s="116" t="n">
        <f aca="false">Q158*Inflação</f>
        <v>4567.49040697014</v>
      </c>
      <c r="O158" s="116" t="n">
        <f aca="false">Q158-R158</f>
        <v>231476.348228477</v>
      </c>
      <c r="P158" s="125" t="n">
        <f aca="false">O158/Q158</f>
        <v>0.44266144017498</v>
      </c>
      <c r="Q158" s="126" t="n">
        <f aca="false">Q157+E158+H158</f>
        <v>522919.611287978</v>
      </c>
      <c r="R158" s="126" t="n">
        <f aca="false">(R157+E158)*(1+((1+Taxa)/(1+Inflação)-1))</f>
        <v>291443.263059501</v>
      </c>
      <c r="S158" s="116" t="n">
        <f aca="false">IF('BANCO DE DADOS'!$AD$32="Sim",R158,Q158)</f>
        <v>291443.263059501</v>
      </c>
      <c r="T158" s="123" t="n">
        <f aca="false">C158</f>
        <v>154</v>
      </c>
      <c r="U158" s="122" t="n">
        <f aca="false">DATE(YEAR(U157),MONTH(U157)+1,1)</f>
        <v>49583</v>
      </c>
      <c r="V158" s="219"/>
      <c r="W158" s="219"/>
      <c r="X158" s="219"/>
    </row>
    <row r="159" customFormat="false" ht="12.75" hidden="false" customHeight="false" outlineLevel="0" collapsed="false">
      <c r="B159" s="122" t="n">
        <f aca="false">DATE(YEAR(B158),MONTH(B158)+1,1)</f>
        <v>49583</v>
      </c>
      <c r="C159" s="123" t="n">
        <f aca="false">C158+1</f>
        <v>155</v>
      </c>
      <c r="D159" s="123"/>
      <c r="E159" s="116" t="n">
        <f aca="false">IF($AE$33,IF($AE$34,$E158*(1+Inflação)*(1+Crescimento_Salário),$E158*(1+Inflação)),IF($AE$34,$E158*(1+Crescimento_Salário),$E158))</f>
        <v>3849.65498990096</v>
      </c>
      <c r="F159" s="124" t="n">
        <f aca="false">F158+E159</f>
        <v>339098.940012997</v>
      </c>
      <c r="G159" s="125" t="n">
        <f aca="false">IF(F159&lt;=0,0,F159/S159)</f>
        <v>1.15097264694117</v>
      </c>
      <c r="H159" s="116" t="n">
        <f aca="false">Q158*Taxa</f>
        <v>3364.48052413814</v>
      </c>
      <c r="I159" s="116" t="n">
        <f aca="false">I158+H159</f>
        <v>191034.80678902</v>
      </c>
      <c r="J159" s="125" t="n">
        <f aca="false">1-G159</f>
        <v>-0.150972646941166</v>
      </c>
      <c r="K159" s="116" t="n">
        <f aca="false">R159-F159</f>
        <v>-44479.4797554584</v>
      </c>
      <c r="L159" s="116" t="n">
        <f aca="false">L158+K159</f>
        <v>-2196644.33629195</v>
      </c>
      <c r="M159" s="125" t="n">
        <f aca="false">K159/R159</f>
        <v>-0.150972646941166</v>
      </c>
      <c r="N159" s="116" t="n">
        <f aca="false">Q159*Inflação</f>
        <v>4630.50295047333</v>
      </c>
      <c r="O159" s="116" t="n">
        <f aca="false">Q159-R159</f>
        <v>235514.286544478</v>
      </c>
      <c r="P159" s="125" t="n">
        <f aca="false">O159/Q159</f>
        <v>0.444254469679013</v>
      </c>
      <c r="Q159" s="126" t="n">
        <f aca="false">Q158+E159+H159</f>
        <v>530133.746802017</v>
      </c>
      <c r="R159" s="126" t="n">
        <f aca="false">(R158+E159)*(1+((1+Taxa)/(1+Inflação)-1))</f>
        <v>294619.460257539</v>
      </c>
      <c r="S159" s="116" t="n">
        <f aca="false">IF('BANCO DE DADOS'!$AD$32="Sim",R159,Q159)</f>
        <v>294619.460257539</v>
      </c>
      <c r="T159" s="123" t="n">
        <f aca="false">C159</f>
        <v>155</v>
      </c>
      <c r="U159" s="122" t="n">
        <f aca="false">DATE(YEAR(U158),MONTH(U158)+1,1)</f>
        <v>49614</v>
      </c>
      <c r="V159" s="219"/>
      <c r="W159" s="219"/>
      <c r="X159" s="219"/>
    </row>
    <row r="160" customFormat="false" ht="12.75" hidden="false" customHeight="false" outlineLevel="0" collapsed="false">
      <c r="B160" s="122" t="n">
        <f aca="false">DATE(YEAR(B159),MONTH(B159)+1,1)</f>
        <v>49614</v>
      </c>
      <c r="C160" s="123" t="n">
        <f aca="false">C159+1</f>
        <v>156</v>
      </c>
      <c r="D160" s="123" t="n">
        <v>13</v>
      </c>
      <c r="E160" s="116" t="n">
        <f aca="false">IF($AE$33,IF($AE$34,$E159*(1+Inflação)*(1+Crescimento_Salário),$E159*(1+Inflação)),IF($AE$34,$E159*(1+Crescimento_Salário),$E159))</f>
        <v>3883.28016259856</v>
      </c>
      <c r="F160" s="124" t="n">
        <f aca="false">F159+E160</f>
        <v>342982.220175596</v>
      </c>
      <c r="G160" s="125" t="n">
        <f aca="false">IF(F160&lt;=0,0,F160/S160)</f>
        <v>1.15163508318228</v>
      </c>
      <c r="H160" s="116" t="n">
        <f aca="false">Q159*Taxa</f>
        <v>3410.89648925311</v>
      </c>
      <c r="I160" s="116" t="n">
        <f aca="false">I159+H160</f>
        <v>194445.703278273</v>
      </c>
      <c r="J160" s="125" t="n">
        <f aca="false">1-G160</f>
        <v>-0.151635083182283</v>
      </c>
      <c r="K160" s="116" t="n">
        <f aca="false">R160-F160</f>
        <v>-45160.258006953</v>
      </c>
      <c r="L160" s="116" t="n">
        <f aca="false">L159+K160</f>
        <v>-2241804.59429891</v>
      </c>
      <c r="M160" s="125" t="n">
        <f aca="false">K160/R160</f>
        <v>-0.151635083182283</v>
      </c>
      <c r="N160" s="116" t="n">
        <f aca="false">Q160*Inflação</f>
        <v>4694.21462080449</v>
      </c>
      <c r="O160" s="116" t="n">
        <f aca="false">Q160-R160</f>
        <v>239605.961285226</v>
      </c>
      <c r="P160" s="125" t="n">
        <f aca="false">O160/Q160</f>
        <v>0.445838317714046</v>
      </c>
      <c r="Q160" s="126" t="n">
        <f aca="false">Q159+E160+H160</f>
        <v>537427.923453869</v>
      </c>
      <c r="R160" s="126" t="n">
        <f aca="false">(R159+E160)*(1+((1+Taxa)/(1+Inflação)-1))</f>
        <v>297821.962168643</v>
      </c>
      <c r="S160" s="116" t="n">
        <f aca="false">IF('BANCO DE DADOS'!$AD$32="Sim",R160,Q160)</f>
        <v>297821.962168643</v>
      </c>
      <c r="T160" s="123" t="n">
        <f aca="false">C160</f>
        <v>156</v>
      </c>
      <c r="U160" s="122" t="n">
        <f aca="false">DATE(YEAR(U159),MONTH(U159)+1,1)</f>
        <v>49644</v>
      </c>
      <c r="V160" s="219"/>
      <c r="W160" s="219"/>
      <c r="X160" s="219"/>
    </row>
    <row r="161" customFormat="false" ht="12.75" hidden="false" customHeight="false" outlineLevel="0" collapsed="false">
      <c r="B161" s="122" t="n">
        <f aca="false">DATE(YEAR(B160),MONTH(B160)+1,1)</f>
        <v>49644</v>
      </c>
      <c r="C161" s="123" t="n">
        <f aca="false">C160+1</f>
        <v>157</v>
      </c>
      <c r="D161" s="123"/>
      <c r="E161" s="116" t="n">
        <f aca="false">IF($AE$33,IF($AE$34,$E160*(1+Inflação)*(1+Crescimento_Salário),$E160*(1+Inflação)),IF($AE$34,$E160*(1+Crescimento_Salário),$E160))</f>
        <v>3917.19903752191</v>
      </c>
      <c r="F161" s="124" t="n">
        <f aca="false">F160+E161</f>
        <v>346899.419213118</v>
      </c>
      <c r="G161" s="125" t="n">
        <f aca="false">IF(F161&lt;=0,0,F161/S161)</f>
        <v>1.15229451853784</v>
      </c>
      <c r="H161" s="116" t="n">
        <f aca="false">Q160*Taxa</f>
        <v>3457.82744145881</v>
      </c>
      <c r="I161" s="116" t="n">
        <f aca="false">I160+H161</f>
        <v>197903.530719732</v>
      </c>
      <c r="J161" s="125" t="n">
        <f aca="false">1-G161</f>
        <v>-0.152294518537843</v>
      </c>
      <c r="K161" s="116" t="n">
        <f aca="false">R161-F161</f>
        <v>-45848.4173795747</v>
      </c>
      <c r="L161" s="116" t="n">
        <f aca="false">L160+K161</f>
        <v>-2287653.01167848</v>
      </c>
      <c r="M161" s="125" t="n">
        <f aca="false">K161/R161</f>
        <v>-0.152294518537843</v>
      </c>
      <c r="N161" s="116" t="n">
        <f aca="false">Q161*Inflação</f>
        <v>4758.63248153633</v>
      </c>
      <c r="O161" s="116" t="n">
        <f aca="false">Q161-R161</f>
        <v>243751.948099307</v>
      </c>
      <c r="P161" s="125" t="n">
        <f aca="false">O161/Q161</f>
        <v>0.44741304746854</v>
      </c>
      <c r="Q161" s="126" t="n">
        <f aca="false">Q160+E161+H161</f>
        <v>544802.94993285</v>
      </c>
      <c r="R161" s="126" t="n">
        <f aca="false">(R160+E161)*(1+((1+Taxa)/(1+Inflação)-1))</f>
        <v>301051.001833543</v>
      </c>
      <c r="S161" s="116" t="n">
        <f aca="false">IF('BANCO DE DADOS'!$AD$32="Sim",R161,Q161)</f>
        <v>301051.001833543</v>
      </c>
      <c r="T161" s="123" t="n">
        <f aca="false">C161</f>
        <v>157</v>
      </c>
      <c r="U161" s="122" t="n">
        <f aca="false">DATE(YEAR(U160),MONTH(U160)+1,1)</f>
        <v>49675</v>
      </c>
      <c r="V161" s="219"/>
      <c r="W161" s="219"/>
      <c r="X161" s="219"/>
    </row>
    <row r="162" customFormat="false" ht="12.75" hidden="false" customHeight="false" outlineLevel="0" collapsed="false">
      <c r="B162" s="122" t="n">
        <f aca="false">DATE(YEAR(B161),MONTH(B161)+1,1)</f>
        <v>49675</v>
      </c>
      <c r="C162" s="123" t="n">
        <f aca="false">C161+1</f>
        <v>158</v>
      </c>
      <c r="D162" s="123"/>
      <c r="E162" s="116" t="n">
        <f aca="false">IF($AE$33,IF($AE$34,$E161*(1+Inflação)*(1+Crescimento_Salário),$E161*(1+Inflação)),IF($AE$34,$E161*(1+Crescimento_Salário),$E161))</f>
        <v>3951.41418004067</v>
      </c>
      <c r="F162" s="124" t="n">
        <f aca="false">F161+E162</f>
        <v>350850.833393158</v>
      </c>
      <c r="G162" s="125" t="n">
        <f aca="false">IF(F162&lt;=0,0,F162/S162)</f>
        <v>1.15295095897213</v>
      </c>
      <c r="H162" s="116" t="n">
        <f aca="false">Q161*Taxa</f>
        <v>3505.27858388664</v>
      </c>
      <c r="I162" s="116" t="n">
        <f aca="false">I161+H162</f>
        <v>201408.809303619</v>
      </c>
      <c r="J162" s="125" t="n">
        <f aca="false">1-G162</f>
        <v>-0.152950958972133</v>
      </c>
      <c r="K162" s="116" t="n">
        <f aca="false">R162-F162</f>
        <v>-46544.0190721526</v>
      </c>
      <c r="L162" s="116" t="n">
        <f aca="false">L161+K162</f>
        <v>-2334197.03075063</v>
      </c>
      <c r="M162" s="125" t="n">
        <f aca="false">K162/R162</f>
        <v>-0.152950958972133</v>
      </c>
      <c r="N162" s="116" t="n">
        <f aca="false">Q162*Inflação</f>
        <v>4823.76366409625</v>
      </c>
      <c r="O162" s="116" t="n">
        <f aca="false">Q162-R162</f>
        <v>247952.828375771</v>
      </c>
      <c r="P162" s="125" t="n">
        <f aca="false">O162/Q162</f>
        <v>0.448978721611769</v>
      </c>
      <c r="Q162" s="126" t="n">
        <f aca="false">Q161+E162+H162</f>
        <v>552259.642696777</v>
      </c>
      <c r="R162" s="126" t="n">
        <f aca="false">(R161+E162)*(1+((1+Taxa)/(1+Inflação)-1))</f>
        <v>304306.814321006</v>
      </c>
      <c r="S162" s="116" t="n">
        <f aca="false">IF('BANCO DE DADOS'!$AD$32="Sim",R162,Q162)</f>
        <v>304306.814321006</v>
      </c>
      <c r="T162" s="123" t="n">
        <f aca="false">C162</f>
        <v>158</v>
      </c>
      <c r="U162" s="122" t="n">
        <f aca="false">DATE(YEAR(U161),MONTH(U161)+1,1)</f>
        <v>49706</v>
      </c>
      <c r="V162" s="219"/>
      <c r="W162" s="219"/>
      <c r="X162" s="219"/>
    </row>
    <row r="163" customFormat="false" ht="12.75" hidden="false" customHeight="false" outlineLevel="0" collapsed="false">
      <c r="B163" s="122" t="n">
        <f aca="false">DATE(YEAR(B162),MONTH(B162)+1,1)</f>
        <v>49706</v>
      </c>
      <c r="C163" s="123" t="n">
        <f aca="false">C162+1</f>
        <v>159</v>
      </c>
      <c r="D163" s="123"/>
      <c r="E163" s="116" t="n">
        <f aca="false">IF($AE$33,IF($AE$34,$E162*(1+Inflação)*(1+Crescimento_Salário),$E162*(1+Inflação)),IF($AE$34,$E162*(1+Crescimento_Salário),$E162))</f>
        <v>3985.92817793195</v>
      </c>
      <c r="F163" s="124" t="n">
        <f aca="false">F162+E163</f>
        <v>354836.76157109</v>
      </c>
      <c r="G163" s="125" t="n">
        <f aca="false">IF(F163&lt;=0,0,F163/S163)</f>
        <v>1.15360441049127</v>
      </c>
      <c r="H163" s="116" t="n">
        <f aca="false">Q162*Taxa</f>
        <v>3553.2551696508</v>
      </c>
      <c r="I163" s="116" t="n">
        <f aca="false">I162+H163</f>
        <v>204962.064473269</v>
      </c>
      <c r="J163" s="125" t="n">
        <f aca="false">1-G163</f>
        <v>-0.153604410491266</v>
      </c>
      <c r="K163" s="116" t="n">
        <f aca="false">R163-F163</f>
        <v>-47247.1248255252</v>
      </c>
      <c r="L163" s="116" t="n">
        <f aca="false">L162+K163</f>
        <v>-2381444.15557616</v>
      </c>
      <c r="M163" s="125" t="n">
        <f aca="false">K163/R163</f>
        <v>-0.153604410491266</v>
      </c>
      <c r="N163" s="116" t="n">
        <f aca="false">Q163*Inflação</f>
        <v>4889.61536839867</v>
      </c>
      <c r="O163" s="116" t="n">
        <f aca="false">Q163-R163</f>
        <v>252209.189298795</v>
      </c>
      <c r="P163" s="125" t="n">
        <f aca="false">O163/Q163</f>
        <v>0.450535402299699</v>
      </c>
      <c r="Q163" s="126" t="n">
        <f aca="false">Q162+E163+H163</f>
        <v>559798.82604436</v>
      </c>
      <c r="R163" s="126" t="n">
        <f aca="false">(R162+E163)*(1+((1+Taxa)/(1+Inflação)-1))</f>
        <v>307589.636745565</v>
      </c>
      <c r="S163" s="116" t="n">
        <f aca="false">IF('BANCO DE DADOS'!$AD$32="Sim",R163,Q163)</f>
        <v>307589.636745565</v>
      </c>
      <c r="T163" s="123" t="n">
        <f aca="false">C163</f>
        <v>159</v>
      </c>
      <c r="U163" s="122" t="n">
        <f aca="false">DATE(YEAR(U162),MONTH(U162)+1,1)</f>
        <v>49735</v>
      </c>
      <c r="V163" s="219"/>
      <c r="W163" s="219"/>
      <c r="X163" s="219"/>
    </row>
    <row r="164" customFormat="false" ht="12.75" hidden="false" customHeight="false" outlineLevel="0" collapsed="false">
      <c r="B164" s="122" t="n">
        <f aca="false">DATE(YEAR(B163),MONTH(B163)+1,1)</f>
        <v>49735</v>
      </c>
      <c r="C164" s="123" t="n">
        <f aca="false">C163+1</f>
        <v>160</v>
      </c>
      <c r="D164" s="123"/>
      <c r="E164" s="116" t="n">
        <f aca="false">IF($AE$33,IF($AE$34,$E163*(1+Inflação)*(1+Crescimento_Salário),$E163*(1+Inflação)),IF($AE$34,$E163*(1+Crescimento_Salário),$E163))</f>
        <v>4020.74364157604</v>
      </c>
      <c r="F164" s="124" t="n">
        <f aca="false">F163+E164</f>
        <v>358857.505212666</v>
      </c>
      <c r="G164" s="125" t="n">
        <f aca="false">IF(F164&lt;=0,0,F164/S164)</f>
        <v>1.15425487914332</v>
      </c>
      <c r="H164" s="116" t="n">
        <f aca="false">Q163*Taxa</f>
        <v>3601.76250231398</v>
      </c>
      <c r="I164" s="116" t="n">
        <f aca="false">I163+H164</f>
        <v>208563.826975583</v>
      </c>
      <c r="J164" s="125" t="n">
        <f aca="false">1-G164</f>
        <v>-0.154254879143318</v>
      </c>
      <c r="K164" s="116" t="n">
        <f aca="false">R164-F164</f>
        <v>-47957.7969272586</v>
      </c>
      <c r="L164" s="116" t="n">
        <f aca="false">L163+K164</f>
        <v>-2429401.95250342</v>
      </c>
      <c r="M164" s="125" t="n">
        <f aca="false">K164/R164</f>
        <v>-0.154254879143318</v>
      </c>
      <c r="N164" s="116" t="n">
        <f aca="false">Q164*Inflação</f>
        <v>4956.19486348308</v>
      </c>
      <c r="O164" s="116" t="n">
        <f aca="false">Q164-R164</f>
        <v>256521.623902842</v>
      </c>
      <c r="P164" s="125" t="n">
        <f aca="false">O164/Q164</f>
        <v>0.452083151180748</v>
      </c>
      <c r="Q164" s="126" t="n">
        <f aca="false">Q163+E164+H164</f>
        <v>567421.33218825</v>
      </c>
      <c r="R164" s="126" t="n">
        <f aca="false">(R163+E164)*(1+((1+Taxa)/(1+Inflação)-1))</f>
        <v>310899.708285408</v>
      </c>
      <c r="S164" s="116" t="n">
        <f aca="false">IF('BANCO DE DADOS'!$AD$32="Sim",R164,Q164)</f>
        <v>310899.708285408</v>
      </c>
      <c r="T164" s="123" t="n">
        <f aca="false">C164</f>
        <v>160</v>
      </c>
      <c r="U164" s="122" t="n">
        <f aca="false">DATE(YEAR(U163),MONTH(U163)+1,1)</f>
        <v>49766</v>
      </c>
      <c r="V164" s="219"/>
      <c r="W164" s="219"/>
      <c r="X164" s="219"/>
    </row>
    <row r="165" customFormat="false" ht="12.75" hidden="false" customHeight="false" outlineLevel="0" collapsed="false">
      <c r="B165" s="122" t="n">
        <f aca="false">DATE(YEAR(B164),MONTH(B164)+1,1)</f>
        <v>49766</v>
      </c>
      <c r="C165" s="123" t="n">
        <f aca="false">C164+1</f>
        <v>161</v>
      </c>
      <c r="D165" s="123"/>
      <c r="E165" s="116" t="n">
        <f aca="false">IF($AE$33,IF($AE$34,$E164*(1+Inflação)*(1+Crescimento_Salário),$E164*(1+Inflação)),IF($AE$34,$E164*(1+Crescimento_Salário),$E164))</f>
        <v>4055.86320415383</v>
      </c>
      <c r="F165" s="124" t="n">
        <f aca="false">F164+E165</f>
        <v>362913.36841682</v>
      </c>
      <c r="G165" s="125" t="n">
        <f aca="false">IF(F165&lt;=0,0,F165/S165)</f>
        <v>1.15490237101843</v>
      </c>
      <c r="H165" s="116" t="n">
        <f aca="false">Q164*Taxa</f>
        <v>3650.80593635746</v>
      </c>
      <c r="I165" s="116" t="n">
        <f aca="false">I164+H165</f>
        <v>212214.632911941</v>
      </c>
      <c r="J165" s="125" t="n">
        <f aca="false">1-G165</f>
        <v>-0.154902371018431</v>
      </c>
      <c r="K165" s="116" t="n">
        <f aca="false">R165-F165</f>
        <v>-48676.0982164037</v>
      </c>
      <c r="L165" s="116" t="n">
        <f aca="false">L164+K165</f>
        <v>-2478078.05071982</v>
      </c>
      <c r="M165" s="125" t="n">
        <f aca="false">K165/R165</f>
        <v>-0.154902371018431</v>
      </c>
      <c r="N165" s="116" t="n">
        <f aca="false">Q165*Inflação</f>
        <v>5023.50948815795</v>
      </c>
      <c r="O165" s="116" t="n">
        <f aca="false">Q165-R165</f>
        <v>260890.731128344</v>
      </c>
      <c r="P165" s="125" t="n">
        <f aca="false">O165/Q165</f>
        <v>0.453622029401436</v>
      </c>
      <c r="Q165" s="126" t="n">
        <f aca="false">Q164+E165+H165</f>
        <v>575128.001328761</v>
      </c>
      <c r="R165" s="126" t="n">
        <f aca="false">(R164+E165)*(1+((1+Taxa)/(1+Inflação)-1))</f>
        <v>314237.270200416</v>
      </c>
      <c r="S165" s="116" t="n">
        <f aca="false">IF('BANCO DE DADOS'!$AD$32="Sim",R165,Q165)</f>
        <v>314237.270200416</v>
      </c>
      <c r="T165" s="123" t="n">
        <f aca="false">C165</f>
        <v>161</v>
      </c>
      <c r="U165" s="122" t="n">
        <f aca="false">DATE(YEAR(U164),MONTH(U164)+1,1)</f>
        <v>49796</v>
      </c>
      <c r="V165" s="219"/>
      <c r="W165" s="219"/>
      <c r="X165" s="219"/>
    </row>
    <row r="166" customFormat="false" ht="12.75" hidden="false" customHeight="false" outlineLevel="0" collapsed="false">
      <c r="B166" s="122" t="n">
        <f aca="false">DATE(YEAR(B165),MONTH(B165)+1,1)</f>
        <v>49796</v>
      </c>
      <c r="C166" s="123" t="n">
        <f aca="false">C165+1</f>
        <v>162</v>
      </c>
      <c r="D166" s="123"/>
      <c r="E166" s="116" t="n">
        <f aca="false">IF($AE$33,IF($AE$34,$E165*(1+Inflação)*(1+Crescimento_Salário),$E165*(1+Inflação)),IF($AE$34,$E165*(1+Crescimento_Salário),$E165))</f>
        <v>4091.28952184601</v>
      </c>
      <c r="F166" s="124" t="n">
        <f aca="false">F165+E166</f>
        <v>367004.657938666</v>
      </c>
      <c r="G166" s="125" t="n">
        <f aca="false">IF(F166&lt;=0,0,F166/S166)</f>
        <v>1.15554689224889</v>
      </c>
      <c r="H166" s="116" t="n">
        <f aca="false">Q165*Taxa</f>
        <v>3700.39087765534</v>
      </c>
      <c r="I166" s="116" t="n">
        <f aca="false">I165+H166</f>
        <v>215915.023789596</v>
      </c>
      <c r="J166" s="125" t="n">
        <f aca="false">1-G166</f>
        <v>-0.155546892248888</v>
      </c>
      <c r="K166" s="116" t="n">
        <f aca="false">R166-F166</f>
        <v>-49402.0920882975</v>
      </c>
      <c r="L166" s="116" t="n">
        <f aca="false">L165+K166</f>
        <v>-2527480.14280812</v>
      </c>
      <c r="M166" s="125" t="n">
        <f aca="false">K166/R166</f>
        <v>-0.155546892248888</v>
      </c>
      <c r="N166" s="116" t="n">
        <f aca="false">Q166*Inflação</f>
        <v>5091.56665165052</v>
      </c>
      <c r="O166" s="116" t="n">
        <f aca="false">Q166-R166</f>
        <v>265317.115877894</v>
      </c>
      <c r="P166" s="125" t="n">
        <f aca="false">O166/Q166</f>
        <v>0.455152097611924</v>
      </c>
      <c r="Q166" s="126" t="n">
        <f aca="false">Q165+E166+H166</f>
        <v>582919.681728262</v>
      </c>
      <c r="R166" s="126" t="n">
        <f aca="false">(R165+E166)*(1+((1+Taxa)/(1+Inflação)-1))</f>
        <v>317602.565850369</v>
      </c>
      <c r="S166" s="116" t="n">
        <f aca="false">IF('BANCO DE DADOS'!$AD$32="Sim",R166,Q166)</f>
        <v>317602.565850369</v>
      </c>
      <c r="T166" s="123" t="n">
        <f aca="false">C166</f>
        <v>162</v>
      </c>
      <c r="U166" s="122" t="n">
        <f aca="false">DATE(YEAR(U165),MONTH(U165)+1,1)</f>
        <v>49827</v>
      </c>
      <c r="V166" s="219"/>
      <c r="W166" s="219"/>
      <c r="X166" s="219"/>
    </row>
    <row r="167" customFormat="false" ht="12.75" hidden="false" customHeight="false" outlineLevel="0" collapsed="false">
      <c r="B167" s="122" t="n">
        <f aca="false">DATE(YEAR(B166),MONTH(B166)+1,1)</f>
        <v>49827</v>
      </c>
      <c r="C167" s="123" t="n">
        <f aca="false">C166+1</f>
        <v>163</v>
      </c>
      <c r="D167" s="123"/>
      <c r="E167" s="116" t="n">
        <f aca="false">IF($AE$33,IF($AE$34,$E166*(1+Inflação)*(1+Crescimento_Salário),$E166*(1+Inflação)),IF($AE$34,$E166*(1+Crescimento_Salário),$E166))</f>
        <v>4127.02527403389</v>
      </c>
      <c r="F167" s="124" t="n">
        <f aca="false">F166+E167</f>
        <v>371131.6832127</v>
      </c>
      <c r="G167" s="125" t="n">
        <f aca="false">IF(F167&lt;=0,0,F167/S167)</f>
        <v>1.15618844900917</v>
      </c>
      <c r="H167" s="116" t="n">
        <f aca="false">Q166*Taxa</f>
        <v>3750.52278395326</v>
      </c>
      <c r="I167" s="116" t="n">
        <f aca="false">I166+H167</f>
        <v>219665.546573549</v>
      </c>
      <c r="J167" s="125" t="n">
        <f aca="false">1-G167</f>
        <v>-0.15618844900917</v>
      </c>
      <c r="K167" s="116" t="n">
        <f aca="false">R167-F167</f>
        <v>-50135.8424994042</v>
      </c>
      <c r="L167" s="116" t="n">
        <f aca="false">L166+K167</f>
        <v>-2577615.98530752</v>
      </c>
      <c r="M167" s="125" t="n">
        <f aca="false">K167/R167</f>
        <v>-0.15618844900917</v>
      </c>
      <c r="N167" s="116" t="n">
        <f aca="false">Q167*Inflação</f>
        <v>5160.37383426255</v>
      </c>
      <c r="O167" s="116" t="n">
        <f aca="false">Q167-R167</f>
        <v>269801.389072954</v>
      </c>
      <c r="P167" s="125" t="n">
        <f aca="false">O167/Q167</f>
        <v>0.456673415971446</v>
      </c>
      <c r="Q167" s="126" t="n">
        <f aca="false">Q166+E167+H167</f>
        <v>590797.229786249</v>
      </c>
      <c r="R167" s="126" t="n">
        <f aca="false">(R166+E167)*(1+((1+Taxa)/(1+Inflação)-1))</f>
        <v>320995.840713296</v>
      </c>
      <c r="S167" s="116" t="n">
        <f aca="false">IF('BANCO DE DADOS'!$AD$32="Sim",R167,Q167)</f>
        <v>320995.840713296</v>
      </c>
      <c r="T167" s="123" t="n">
        <f aca="false">C167</f>
        <v>163</v>
      </c>
      <c r="U167" s="122" t="n">
        <f aca="false">DATE(YEAR(U166),MONTH(U166)+1,1)</f>
        <v>49857</v>
      </c>
      <c r="V167" s="219"/>
      <c r="W167" s="219"/>
      <c r="X167" s="219"/>
    </row>
    <row r="168" customFormat="false" ht="12.75" hidden="false" customHeight="false" outlineLevel="0" collapsed="false">
      <c r="B168" s="122" t="n">
        <f aca="false">DATE(YEAR(B167),MONTH(B167)+1,1)</f>
        <v>49857</v>
      </c>
      <c r="C168" s="123" t="n">
        <f aca="false">C167+1</f>
        <v>164</v>
      </c>
      <c r="D168" s="123"/>
      <c r="E168" s="116" t="n">
        <f aca="false">IF($AE$33,IF($AE$34,$E167*(1+Inflação)*(1+Crescimento_Salário),$E167*(1+Inflação)),IF($AE$34,$E167*(1+Crescimento_Salário),$E167))</f>
        <v>4163.07316350211</v>
      </c>
      <c r="F168" s="124" t="n">
        <f aca="false">F167+E168</f>
        <v>375294.756376202</v>
      </c>
      <c r="G168" s="125" t="n">
        <f aca="false">IF(F168&lt;=0,0,F168/S168)</f>
        <v>1.15682704751598</v>
      </c>
      <c r="H168" s="116" t="n">
        <f aca="false">Q167*Taxa</f>
        <v>3801.20716535134</v>
      </c>
      <c r="I168" s="116" t="n">
        <f aca="false">I167+H168</f>
        <v>223466.753738901</v>
      </c>
      <c r="J168" s="125" t="n">
        <f aca="false">1-G168</f>
        <v>-0.156827047515979</v>
      </c>
      <c r="K168" s="116" t="n">
        <f aca="false">R168-F168</f>
        <v>-50877.4139722</v>
      </c>
      <c r="L168" s="116" t="n">
        <f aca="false">L167+K168</f>
        <v>-2628493.39927972</v>
      </c>
      <c r="M168" s="125" t="n">
        <f aca="false">K168/R168</f>
        <v>-0.156827047515979</v>
      </c>
      <c r="N168" s="116" t="n">
        <f aca="false">Q168*Inflação</f>
        <v>5229.93858803199</v>
      </c>
      <c r="O168" s="116" t="n">
        <f aca="false">Q168-R168</f>
        <v>274344.167711101</v>
      </c>
      <c r="P168" s="125" t="n">
        <f aca="false">O168/Q168</f>
        <v>0.458186044153644</v>
      </c>
      <c r="Q168" s="126" t="n">
        <f aca="false">Q167+E168+H168</f>
        <v>598761.510115103</v>
      </c>
      <c r="R168" s="126" t="n">
        <f aca="false">(R167+E168)*(1+((1+Taxa)/(1+Inflação)-1))</f>
        <v>324417.342404002</v>
      </c>
      <c r="S168" s="116" t="n">
        <f aca="false">IF('BANCO DE DADOS'!$AD$32="Sim",R168,Q168)</f>
        <v>324417.342404002</v>
      </c>
      <c r="T168" s="123" t="n">
        <f aca="false">C168</f>
        <v>164</v>
      </c>
      <c r="U168" s="122" t="n">
        <f aca="false">DATE(YEAR(U167),MONTH(U167)+1,1)</f>
        <v>49888</v>
      </c>
      <c r="V168" s="219"/>
      <c r="W168" s="219"/>
      <c r="X168" s="219"/>
    </row>
    <row r="169" customFormat="false" ht="12.75" hidden="false" customHeight="false" outlineLevel="0" collapsed="false">
      <c r="B169" s="122" t="n">
        <f aca="false">DATE(YEAR(B168),MONTH(B168)+1,1)</f>
        <v>49888</v>
      </c>
      <c r="C169" s="123" t="n">
        <f aca="false">C168+1</f>
        <v>165</v>
      </c>
      <c r="D169" s="123"/>
      <c r="E169" s="116" t="n">
        <f aca="false">IF($AE$33,IF($AE$34,$E168*(1+Inflação)*(1+Crescimento_Salário),$E168*(1+Inflação)),IF($AE$34,$E168*(1+Crescimento_Salário),$E168))</f>
        <v>4199.43591664303</v>
      </c>
      <c r="F169" s="124" t="n">
        <f aca="false">F168+E169</f>
        <v>379494.192292845</v>
      </c>
      <c r="G169" s="125" t="n">
        <f aca="false">IF(F169&lt;=0,0,F169/S169)</f>
        <v>1.15746269402824</v>
      </c>
      <c r="H169" s="116" t="n">
        <f aca="false">Q168*Taxa</f>
        <v>3852.4495847917</v>
      </c>
      <c r="I169" s="116" t="n">
        <f aca="false">I168+H169</f>
        <v>227319.203323692</v>
      </c>
      <c r="J169" s="125" t="n">
        <f aca="false">1-G169</f>
        <v>-0.157462694028238</v>
      </c>
      <c r="K169" s="116" t="n">
        <f aca="false">R169-F169</f>
        <v>-51626.8716001</v>
      </c>
      <c r="L169" s="116" t="n">
        <f aca="false">L168+K169</f>
        <v>-2680120.27087982</v>
      </c>
      <c r="M169" s="125" t="n">
        <f aca="false">K169/R169</f>
        <v>-0.157462694028238</v>
      </c>
      <c r="N169" s="116" t="n">
        <f aca="false">Q169*Inflação</f>
        <v>5300.26853740077</v>
      </c>
      <c r="O169" s="116" t="n">
        <f aca="false">Q169-R169</f>
        <v>278946.074923792</v>
      </c>
      <c r="P169" s="125" t="n">
        <f aca="false">O169/Q169</f>
        <v>0.4596900413518</v>
      </c>
      <c r="Q169" s="126" t="n">
        <f aca="false">Q168+E169+H169</f>
        <v>606813.395616538</v>
      </c>
      <c r="R169" s="126" t="n">
        <f aca="false">(R168+E169)*(1+((1+Taxa)/(1+Inflação)-1))</f>
        <v>327867.320692745</v>
      </c>
      <c r="S169" s="116" t="n">
        <f aca="false">IF('BANCO DE DADOS'!$AD$32="Sim",R169,Q169)</f>
        <v>327867.320692745</v>
      </c>
      <c r="T169" s="123" t="n">
        <f aca="false">C169</f>
        <v>165</v>
      </c>
      <c r="U169" s="122" t="n">
        <f aca="false">DATE(YEAR(U168),MONTH(U168)+1,1)</f>
        <v>49919</v>
      </c>
      <c r="V169" s="219"/>
      <c r="W169" s="219"/>
      <c r="X169" s="219"/>
    </row>
    <row r="170" customFormat="false" ht="12.75" hidden="false" customHeight="false" outlineLevel="0" collapsed="false">
      <c r="B170" s="122" t="n">
        <f aca="false">DATE(YEAR(B169),MONTH(B169)+1,1)</f>
        <v>49919</v>
      </c>
      <c r="C170" s="123" t="n">
        <f aca="false">C169+1</f>
        <v>166</v>
      </c>
      <c r="D170" s="123"/>
      <c r="E170" s="116" t="n">
        <f aca="false">IF($AE$33,IF($AE$34,$E169*(1+Inflação)*(1+Crescimento_Salário),$E169*(1+Inflação)),IF($AE$34,$E169*(1+Crescimento_Salário),$E169))</f>
        <v>4236.11628366294</v>
      </c>
      <c r="F170" s="124" t="n">
        <f aca="false">F169+E170</f>
        <v>383730.308576508</v>
      </c>
      <c r="G170" s="125" t="n">
        <f aca="false">IF(F170&lt;=0,0,F170/S170)</f>
        <v>1.15809539484707</v>
      </c>
      <c r="H170" s="116" t="n">
        <f aca="false">Q169*Taxa</f>
        <v>3904.25565855023</v>
      </c>
      <c r="I170" s="116" t="n">
        <f aca="false">I169+H170</f>
        <v>231223.458982243</v>
      </c>
      <c r="J170" s="125" t="n">
        <f aca="false">1-G170</f>
        <v>-0.158095394847073</v>
      </c>
      <c r="K170" s="116" t="n">
        <f aca="false">R170-F170</f>
        <v>-52384.2810524285</v>
      </c>
      <c r="L170" s="116" t="n">
        <f aca="false">L169+K170</f>
        <v>-2732504.55193225</v>
      </c>
      <c r="M170" s="125" t="n">
        <f aca="false">K170/R170</f>
        <v>-0.158095394847073</v>
      </c>
      <c r="N170" s="116" t="n">
        <f aca="false">Q170*Inflação</f>
        <v>5371.37137988864</v>
      </c>
      <c r="O170" s="116" t="n">
        <f aca="false">Q170-R170</f>
        <v>283607.740034671</v>
      </c>
      <c r="P170" s="125" t="n">
        <f aca="false">O170/Q170</f>
        <v>0.461185466283977</v>
      </c>
      <c r="Q170" s="126" t="n">
        <f aca="false">Q169+E170+H170</f>
        <v>614953.767558751</v>
      </c>
      <c r="R170" s="126" t="n">
        <f aca="false">(R169+E170)*(1+((1+Taxa)/(1+Inflação)-1))</f>
        <v>331346.02752408</v>
      </c>
      <c r="S170" s="116" t="n">
        <f aca="false">IF('BANCO DE DADOS'!$AD$32="Sim",R170,Q170)</f>
        <v>331346.02752408</v>
      </c>
      <c r="T170" s="123" t="n">
        <f aca="false">C170</f>
        <v>166</v>
      </c>
      <c r="U170" s="122" t="n">
        <f aca="false">DATE(YEAR(U169),MONTH(U169)+1,1)</f>
        <v>49949</v>
      </c>
      <c r="V170" s="219"/>
      <c r="W170" s="219"/>
      <c r="X170" s="219"/>
    </row>
    <row r="171" customFormat="false" ht="12.75" hidden="false" customHeight="false" outlineLevel="0" collapsed="false">
      <c r="B171" s="122" t="n">
        <f aca="false">DATE(YEAR(B170),MONTH(B170)+1,1)</f>
        <v>49949</v>
      </c>
      <c r="C171" s="123" t="n">
        <f aca="false">C170+1</f>
        <v>167</v>
      </c>
      <c r="D171" s="123"/>
      <c r="E171" s="116" t="n">
        <f aca="false">IF($AE$33,IF($AE$34,$E170*(1+Inflação)*(1+Crescimento_Salário),$E170*(1+Inflação)),IF($AE$34,$E170*(1+Crescimento_Salário),$E170))</f>
        <v>4273.11703879007</v>
      </c>
      <c r="F171" s="124" t="n">
        <f aca="false">F170+E171</f>
        <v>388003.425615298</v>
      </c>
      <c r="G171" s="125" t="n">
        <f aca="false">IF(F171&lt;=0,0,F171/S171)</f>
        <v>1.15872515631576</v>
      </c>
      <c r="H171" s="116" t="n">
        <f aca="false">Q170*Taxa</f>
        <v>3956.63105673305</v>
      </c>
      <c r="I171" s="116" t="n">
        <f aca="false">I170+H171</f>
        <v>235180.090038976</v>
      </c>
      <c r="J171" s="125" t="n">
        <f aca="false">1-G171</f>
        <v>-0.158725156315763</v>
      </c>
      <c r="K171" s="116" t="n">
        <f aca="false">R171-F171</f>
        <v>-53149.7085794322</v>
      </c>
      <c r="L171" s="116" t="n">
        <f aca="false">L170+K171</f>
        <v>-2785654.26051168</v>
      </c>
      <c r="M171" s="125" t="n">
        <f aca="false">K171/R171</f>
        <v>-0.158725156315763</v>
      </c>
      <c r="N171" s="116" t="n">
        <f aca="false">Q171*Inflação</f>
        <v>5443.25488677318</v>
      </c>
      <c r="O171" s="116" t="n">
        <f aca="false">Q171-R171</f>
        <v>288329.798618408</v>
      </c>
      <c r="P171" s="125" t="n">
        <f aca="false">O171/Q171</f>
        <v>0.462672377198061</v>
      </c>
      <c r="Q171" s="126" t="n">
        <f aca="false">Q170+E171+H171</f>
        <v>623183.515654274</v>
      </c>
      <c r="R171" s="126" t="n">
        <f aca="false">(R170+E171)*(1+((1+Taxa)/(1+Inflação)-1))</f>
        <v>334853.717035866</v>
      </c>
      <c r="S171" s="116" t="n">
        <f aca="false">IF('BANCO DE DADOS'!$AD$32="Sim",R171,Q171)</f>
        <v>334853.717035866</v>
      </c>
      <c r="T171" s="123" t="n">
        <f aca="false">C171</f>
        <v>167</v>
      </c>
      <c r="U171" s="122" t="n">
        <f aca="false">DATE(YEAR(U170),MONTH(U170)+1,1)</f>
        <v>49980</v>
      </c>
      <c r="V171" s="219"/>
      <c r="W171" s="219"/>
      <c r="X171" s="219"/>
    </row>
    <row r="172" customFormat="false" ht="12.75" hidden="false" customHeight="false" outlineLevel="0" collapsed="false">
      <c r="B172" s="122" t="n">
        <f aca="false">DATE(YEAR(B171),MONTH(B171)+1,1)</f>
        <v>49980</v>
      </c>
      <c r="C172" s="123" t="n">
        <f aca="false">C171+1</f>
        <v>168</v>
      </c>
      <c r="D172" s="123" t="n">
        <v>14</v>
      </c>
      <c r="E172" s="116" t="n">
        <f aca="false">IF($AE$33,IF($AE$34,$E171*(1+Inflação)*(1+Crescimento_Salário),$E171*(1+Inflação)),IF($AE$34,$E171*(1+Crescimento_Salário),$E171))</f>
        <v>4310.4409804844</v>
      </c>
      <c r="F172" s="124" t="n">
        <f aca="false">F171+E172</f>
        <v>392313.866595783</v>
      </c>
      <c r="G172" s="125" t="n">
        <f aca="false">IF(F172&lt;=0,0,F172/S172)</f>
        <v>1.15935198481968</v>
      </c>
      <c r="H172" s="116" t="n">
        <f aca="false">Q171*Taxa</f>
        <v>4009.58150377739</v>
      </c>
      <c r="I172" s="116" t="n">
        <f aca="false">I171+H172</f>
        <v>239189.671542753</v>
      </c>
      <c r="J172" s="125" t="n">
        <f aca="false">1-G172</f>
        <v>-0.159351984819681</v>
      </c>
      <c r="K172" s="116" t="n">
        <f aca="false">R172-F172</f>
        <v>-53923.2210173383</v>
      </c>
      <c r="L172" s="116" t="n">
        <f aca="false">L171+K172</f>
        <v>-2839577.48152902</v>
      </c>
      <c r="M172" s="125" t="n">
        <f aca="false">K172/R172</f>
        <v>-0.159351984819681</v>
      </c>
      <c r="N172" s="116" t="n">
        <f aca="false">Q172*Inflação</f>
        <v>5515.92690377603</v>
      </c>
      <c r="O172" s="116" t="n">
        <f aca="false">Q172-R172</f>
        <v>293112.892560091</v>
      </c>
      <c r="P172" s="125" t="n">
        <f aca="false">O172/Q172</f>
        <v>0.464150831876717</v>
      </c>
      <c r="Q172" s="126" t="n">
        <f aca="false">Q171+E172+H172</f>
        <v>631503.538138536</v>
      </c>
      <c r="R172" s="126" t="n">
        <f aca="false">(R171+E172)*(1+((1+Taxa)/(1+Inflação)-1))</f>
        <v>338390.645578444</v>
      </c>
      <c r="S172" s="116" t="n">
        <f aca="false">IF('BANCO DE DADOS'!$AD$32="Sim",R172,Q172)</f>
        <v>338390.645578444</v>
      </c>
      <c r="T172" s="123" t="n">
        <f aca="false">C172</f>
        <v>168</v>
      </c>
      <c r="U172" s="122" t="n">
        <f aca="false">DATE(YEAR(U171),MONTH(U171)+1,1)</f>
        <v>50010</v>
      </c>
      <c r="V172" s="219"/>
      <c r="W172" s="219"/>
      <c r="X172" s="219"/>
    </row>
    <row r="173" customFormat="false" ht="12.75" hidden="false" customHeight="false" outlineLevel="0" collapsed="false">
      <c r="B173" s="122" t="n">
        <f aca="false">DATE(YEAR(B172),MONTH(B172)+1,1)</f>
        <v>50010</v>
      </c>
      <c r="C173" s="123" t="n">
        <f aca="false">C172+1</f>
        <v>169</v>
      </c>
      <c r="D173" s="123"/>
      <c r="E173" s="116" t="n">
        <f aca="false">IF($AE$33,IF($AE$34,$E172*(1+Inflação)*(1+Crescimento_Salário),$E172*(1+Inflação)),IF($AE$34,$E172*(1+Crescimento_Salário),$E172))</f>
        <v>4348.09093164932</v>
      </c>
      <c r="F173" s="124" t="n">
        <f aca="false">F172+E173</f>
        <v>396661.957527432</v>
      </c>
      <c r="G173" s="125" t="n">
        <f aca="false">IF(F173&lt;=0,0,F173/S173)</f>
        <v>1.1599758867862</v>
      </c>
      <c r="H173" s="116" t="n">
        <f aca="false">Q172*Taxa</f>
        <v>4063.11277895704</v>
      </c>
      <c r="I173" s="116" t="n">
        <f aca="false">I172+H173</f>
        <v>243252.78432171</v>
      </c>
      <c r="J173" s="125" t="n">
        <f aca="false">1-G173</f>
        <v>-0.1599758867862</v>
      </c>
      <c r="K173" s="116" t="n">
        <f aca="false">R173-F173</f>
        <v>-54704.8857934553</v>
      </c>
      <c r="L173" s="116" t="n">
        <f aca="false">L172+K173</f>
        <v>-2894282.36732248</v>
      </c>
      <c r="M173" s="125" t="n">
        <f aca="false">K173/R173</f>
        <v>-0.159975886786201</v>
      </c>
      <c r="N173" s="116" t="n">
        <f aca="false">Q173*Inflação</f>
        <v>5589.39535175533</v>
      </c>
      <c r="O173" s="116" t="n">
        <f aca="false">Q173-R173</f>
        <v>297957.670115165</v>
      </c>
      <c r="P173" s="125" t="n">
        <f aca="false">O173/Q173</f>
        <v>0.46562088764226</v>
      </c>
      <c r="Q173" s="126" t="n">
        <f aca="false">Q172+E173+H173</f>
        <v>639914.741849142</v>
      </c>
      <c r="R173" s="126" t="n">
        <f aca="false">(R172+E173)*(1+((1+Taxa)/(1+Inflação)-1))</f>
        <v>341957.071733977</v>
      </c>
      <c r="S173" s="116" t="n">
        <f aca="false">IF('BANCO DE DADOS'!$AD$32="Sim",R173,Q173)</f>
        <v>341957.071733977</v>
      </c>
      <c r="T173" s="123" t="n">
        <f aca="false">C173</f>
        <v>169</v>
      </c>
      <c r="U173" s="122" t="n">
        <f aca="false">DATE(YEAR(U172),MONTH(U172)+1,1)</f>
        <v>50041</v>
      </c>
      <c r="V173" s="219"/>
      <c r="W173" s="219"/>
      <c r="X173" s="219"/>
    </row>
    <row r="174" customFormat="false" ht="12.75" hidden="false" customHeight="false" outlineLevel="0" collapsed="false">
      <c r="B174" s="122" t="n">
        <f aca="false">DATE(YEAR(B173),MONTH(B173)+1,1)</f>
        <v>50041</v>
      </c>
      <c r="C174" s="123" t="n">
        <f aca="false">C173+1</f>
        <v>170</v>
      </c>
      <c r="D174" s="123"/>
      <c r="E174" s="116" t="n">
        <f aca="false">IF($AE$33,IF($AE$34,$E173*(1+Inflação)*(1+Crescimento_Salário),$E173*(1+Inflação)),IF($AE$34,$E173*(1+Crescimento_Salário),$E173))</f>
        <v>4386.06973984515</v>
      </c>
      <c r="F174" s="124" t="n">
        <f aca="false">F173+E174</f>
        <v>401048.027267277</v>
      </c>
      <c r="G174" s="125" t="n">
        <f aca="false">IF(F174&lt;=0,0,F174/S174)</f>
        <v>1.16059686868459</v>
      </c>
      <c r="H174" s="116" t="n">
        <f aca="false">Q173*Taxa</f>
        <v>4117.23071689245</v>
      </c>
      <c r="I174" s="116" t="n">
        <f aca="false">I173+H174</f>
        <v>247370.015038603</v>
      </c>
      <c r="J174" s="125" t="n">
        <f aca="false">1-G174</f>
        <v>-0.160596868684595</v>
      </c>
      <c r="K174" s="116" t="n">
        <f aca="false">R174-F174</f>
        <v>-55494.7709313199</v>
      </c>
      <c r="L174" s="116" t="n">
        <f aca="false">L173+K174</f>
        <v>-2949777.1382538</v>
      </c>
      <c r="M174" s="125" t="n">
        <f aca="false">K174/R174</f>
        <v>-0.160596868684595</v>
      </c>
      <c r="N174" s="116" t="n">
        <f aca="false">Q174*Inflação</f>
        <v>5663.66822740455</v>
      </c>
      <c r="O174" s="116" t="n">
        <f aca="false">Q174-R174</f>
        <v>302864.785969922</v>
      </c>
      <c r="P174" s="125" t="n">
        <f aca="false">O174/Q174</f>
        <v>0.46708260136144</v>
      </c>
      <c r="Q174" s="126" t="n">
        <f aca="false">Q173+E174+H174</f>
        <v>648418.042305879</v>
      </c>
      <c r="R174" s="126" t="n">
        <f aca="false">(R173+E174)*(1+((1+Taxa)/(1+Inflação)-1))</f>
        <v>345553.256335957</v>
      </c>
      <c r="S174" s="116" t="n">
        <f aca="false">IF('BANCO DE DADOS'!$AD$32="Sim",R174,Q174)</f>
        <v>345553.256335957</v>
      </c>
      <c r="T174" s="123" t="n">
        <f aca="false">C174</f>
        <v>170</v>
      </c>
      <c r="U174" s="122" t="n">
        <f aca="false">DATE(YEAR(U173),MONTH(U173)+1,1)</f>
        <v>50072</v>
      </c>
      <c r="V174" s="219"/>
      <c r="W174" s="219"/>
      <c r="X174" s="219"/>
    </row>
    <row r="175" customFormat="false" ht="12.75" hidden="false" customHeight="false" outlineLevel="0" collapsed="false">
      <c r="B175" s="122" t="n">
        <f aca="false">DATE(YEAR(B174),MONTH(B174)+1,1)</f>
        <v>50072</v>
      </c>
      <c r="C175" s="123" t="n">
        <f aca="false">C174+1</f>
        <v>171</v>
      </c>
      <c r="D175" s="123"/>
      <c r="E175" s="116" t="n">
        <f aca="false">IF($AE$33,IF($AE$34,$E174*(1+Inflação)*(1+Crescimento_Salário),$E174*(1+Inflação)),IF($AE$34,$E174*(1+Crescimento_Salário),$E174))</f>
        <v>4424.38027750447</v>
      </c>
      <c r="F175" s="124" t="n">
        <f aca="false">F174+E175</f>
        <v>405472.407544782</v>
      </c>
      <c r="G175" s="125" t="n">
        <f aca="false">IF(F175&lt;=0,0,F175/S175)</f>
        <v>1.16121493702591</v>
      </c>
      <c r="H175" s="116" t="n">
        <f aca="false">Q174*Taxa</f>
        <v>4171.94120806551</v>
      </c>
      <c r="I175" s="116" t="n">
        <f aca="false">I174+H175</f>
        <v>251541.956246668</v>
      </c>
      <c r="J175" s="125" t="n">
        <f aca="false">1-G175</f>
        <v>-0.161214937025909</v>
      </c>
      <c r="K175" s="116" t="n">
        <f aca="false">R175-F175</f>
        <v>-56292.9450558876</v>
      </c>
      <c r="L175" s="116" t="n">
        <f aca="false">L174+K175</f>
        <v>-3006070.08330968</v>
      </c>
      <c r="M175" s="125" t="n">
        <f aca="false">K175/R175</f>
        <v>-0.161214937025909</v>
      </c>
      <c r="N175" s="116" t="n">
        <f aca="false">Q175*Inflação</f>
        <v>5738.75360395768</v>
      </c>
      <c r="O175" s="116" t="n">
        <f aca="false">Q175-R175</f>
        <v>307834.901302555</v>
      </c>
      <c r="P175" s="125" t="n">
        <f aca="false">O175/Q175</f>
        <v>0.46853602945014</v>
      </c>
      <c r="Q175" s="126" t="n">
        <f aca="false">Q174+E175+H175</f>
        <v>657014.363791449</v>
      </c>
      <c r="R175" s="126" t="n">
        <f aca="false">(R174+E175)*(1+((1+Taxa)/(1+Inflação)-1))</f>
        <v>349179.462488894</v>
      </c>
      <c r="S175" s="116" t="n">
        <f aca="false">IF('BANCO DE DADOS'!$AD$32="Sim",R175,Q175)</f>
        <v>349179.462488894</v>
      </c>
      <c r="T175" s="123" t="n">
        <f aca="false">C175</f>
        <v>171</v>
      </c>
      <c r="U175" s="122" t="n">
        <f aca="false">DATE(YEAR(U174),MONTH(U174)+1,1)</f>
        <v>50100</v>
      </c>
      <c r="V175" s="219"/>
      <c r="W175" s="219"/>
      <c r="X175" s="219"/>
    </row>
    <row r="176" customFormat="false" ht="12.75" hidden="false" customHeight="false" outlineLevel="0" collapsed="false">
      <c r="B176" s="122" t="n">
        <f aca="false">DATE(YEAR(B175),MONTH(B175)+1,1)</f>
        <v>50100</v>
      </c>
      <c r="C176" s="123" t="n">
        <f aca="false">C175+1</f>
        <v>172</v>
      </c>
      <c r="D176" s="123"/>
      <c r="E176" s="116" t="n">
        <f aca="false">IF($AE$33,IF($AE$34,$E175*(1+Inflação)*(1+Crescimento_Salário),$E175*(1+Inflação)),IF($AE$34,$E175*(1+Crescimento_Salário),$E175))</f>
        <v>4463.0254421494</v>
      </c>
      <c r="F176" s="124" t="n">
        <f aca="false">F175+E176</f>
        <v>409935.432986931</v>
      </c>
      <c r="G176" s="125" t="n">
        <f aca="false">IF(F176&lt;=0,0,F176/S176)</f>
        <v>1.16183009836282</v>
      </c>
      <c r="H176" s="116" t="n">
        <f aca="false">Q175*Taxa</f>
        <v>4227.25019933893</v>
      </c>
      <c r="I176" s="116" t="n">
        <f aca="false">I175+H176</f>
        <v>255769.206446007</v>
      </c>
      <c r="J176" s="125" t="n">
        <f aca="false">1-G176</f>
        <v>-0.161830098362816</v>
      </c>
      <c r="K176" s="116" t="n">
        <f aca="false">R176-F176</f>
        <v>-57099.4773987702</v>
      </c>
      <c r="L176" s="116" t="n">
        <f aca="false">L175+K176</f>
        <v>-3063169.56070845</v>
      </c>
      <c r="M176" s="125" t="n">
        <f aca="false">K176/R176</f>
        <v>-0.161830098362816</v>
      </c>
      <c r="N176" s="116" t="n">
        <f aca="false">Q176*Inflação</f>
        <v>5814.65963190079</v>
      </c>
      <c r="O176" s="116" t="n">
        <f aca="false">Q176-R176</f>
        <v>312868.683844777</v>
      </c>
      <c r="P176" s="125" t="n">
        <f aca="false">O176/Q176</f>
        <v>0.469981227878005</v>
      </c>
      <c r="Q176" s="126" t="n">
        <f aca="false">Q175+E176+H176</f>
        <v>665704.639432938</v>
      </c>
      <c r="R176" s="126" t="n">
        <f aca="false">(R175+E176)*(1+((1+Taxa)/(1+Inflação)-1))</f>
        <v>352835.955588161</v>
      </c>
      <c r="S176" s="116" t="n">
        <f aca="false">IF('BANCO DE DADOS'!$AD$32="Sim",R176,Q176)</f>
        <v>352835.955588161</v>
      </c>
      <c r="T176" s="123" t="n">
        <f aca="false">C176</f>
        <v>172</v>
      </c>
      <c r="U176" s="122" t="n">
        <f aca="false">DATE(YEAR(U175),MONTH(U175)+1,1)</f>
        <v>50131</v>
      </c>
      <c r="V176" s="219"/>
      <c r="W176" s="219"/>
      <c r="X176" s="219"/>
    </row>
    <row r="177" customFormat="false" ht="12.75" hidden="false" customHeight="false" outlineLevel="0" collapsed="false">
      <c r="B177" s="122" t="n">
        <f aca="false">DATE(YEAR(B176),MONTH(B176)+1,1)</f>
        <v>50131</v>
      </c>
      <c r="C177" s="123" t="n">
        <f aca="false">C176+1</f>
        <v>173</v>
      </c>
      <c r="D177" s="123"/>
      <c r="E177" s="116" t="n">
        <f aca="false">IF($AE$33,IF($AE$34,$E176*(1+Inflação)*(1+Crescimento_Salário),$E176*(1+Inflação)),IF($AE$34,$E176*(1+Crescimento_Salário),$E176))</f>
        <v>4502.00815661076</v>
      </c>
      <c r="F177" s="124" t="n">
        <f aca="false">F176+E177</f>
        <v>414437.441143542</v>
      </c>
      <c r="G177" s="125" t="n">
        <f aca="false">IF(F177&lt;=0,0,F177/S177)</f>
        <v>1.16244235928946</v>
      </c>
      <c r="H177" s="116" t="n">
        <f aca="false">Q176*Taxa</f>
        <v>4283.1636944805</v>
      </c>
      <c r="I177" s="116" t="n">
        <f aca="false">I176+H177</f>
        <v>260052.370140488</v>
      </c>
      <c r="J177" s="125" t="n">
        <f aca="false">1-G177</f>
        <v>-0.162442359289458</v>
      </c>
      <c r="K177" s="116" t="n">
        <f aca="false">R177-F177</f>
        <v>-57914.437803517</v>
      </c>
      <c r="L177" s="116" t="n">
        <f aca="false">L176+K177</f>
        <v>-3121083.99851197</v>
      </c>
      <c r="M177" s="125" t="n">
        <f aca="false">K177/R177</f>
        <v>-0.162442359289458</v>
      </c>
      <c r="N177" s="116" t="n">
        <f aca="false">Q177*Inflação</f>
        <v>5891.39453969017</v>
      </c>
      <c r="O177" s="116" t="n">
        <f aca="false">Q177-R177</f>
        <v>317966.807944004</v>
      </c>
      <c r="P177" s="125" t="n">
        <f aca="false">O177/Q177</f>
        <v>0.471418252172986</v>
      </c>
      <c r="Q177" s="126" t="n">
        <f aca="false">Q176+E177+H177</f>
        <v>674489.811284029</v>
      </c>
      <c r="R177" s="126" t="n">
        <f aca="false">(R176+E177)*(1+((1+Taxa)/(1+Inflação)-1))</f>
        <v>356523.003340025</v>
      </c>
      <c r="S177" s="116" t="n">
        <f aca="false">IF('BANCO DE DADOS'!$AD$32="Sim",R177,Q177)</f>
        <v>356523.003340025</v>
      </c>
      <c r="T177" s="123" t="n">
        <f aca="false">C177</f>
        <v>173</v>
      </c>
      <c r="U177" s="122" t="n">
        <f aca="false">DATE(YEAR(U176),MONTH(U176)+1,1)</f>
        <v>50161</v>
      </c>
      <c r="V177" s="219"/>
      <c r="W177" s="219"/>
      <c r="X177" s="219"/>
    </row>
    <row r="178" customFormat="false" ht="12.75" hidden="false" customHeight="false" outlineLevel="0" collapsed="false">
      <c r="B178" s="122" t="n">
        <f aca="false">DATE(YEAR(B177),MONTH(B177)+1,1)</f>
        <v>50161</v>
      </c>
      <c r="C178" s="123" t="n">
        <f aca="false">C177+1</f>
        <v>174</v>
      </c>
      <c r="D178" s="123"/>
      <c r="E178" s="116" t="n">
        <f aca="false">IF($AE$33,IF($AE$34,$E177*(1+Inflação)*(1+Crescimento_Salário),$E177*(1+Inflação)),IF($AE$34,$E177*(1+Crescimento_Salário),$E177))</f>
        <v>4541.33136924907</v>
      </c>
      <c r="F178" s="124" t="n">
        <f aca="false">F177+E178</f>
        <v>418978.772512791</v>
      </c>
      <c r="G178" s="125" t="n">
        <f aca="false">IF(F178&lt;=0,0,F178/S178)</f>
        <v>1.16305172644127</v>
      </c>
      <c r="H178" s="116" t="n">
        <f aca="false">Q177*Taxa</f>
        <v>4339.68775469197</v>
      </c>
      <c r="I178" s="116" t="n">
        <f aca="false">I177+H178</f>
        <v>264392.057895179</v>
      </c>
      <c r="J178" s="125" t="n">
        <f aca="false">1-G178</f>
        <v>-0.163051726441267</v>
      </c>
      <c r="K178" s="116" t="n">
        <f aca="false">R178-F178</f>
        <v>-58737.8967309442</v>
      </c>
      <c r="L178" s="116" t="n">
        <f aca="false">L177+K178</f>
        <v>-3179821.89524291</v>
      </c>
      <c r="M178" s="125" t="n">
        <f aca="false">K178/R178</f>
        <v>-0.163051726441267</v>
      </c>
      <c r="N178" s="116" t="n">
        <f aca="false">Q178*Inflação</f>
        <v>5968.96663447699</v>
      </c>
      <c r="O178" s="116" t="n">
        <f aca="false">Q178-R178</f>
        <v>323129.954626123</v>
      </c>
      <c r="P178" s="125" t="n">
        <f aca="false">O178/Q178</f>
        <v>0.472847157425809</v>
      </c>
      <c r="Q178" s="126" t="n">
        <f aca="false">Q177+E178+H178</f>
        <v>683370.83040797</v>
      </c>
      <c r="R178" s="126" t="n">
        <f aca="false">(R177+E178)*(1+((1+Taxa)/(1+Inflação)-1))</f>
        <v>360240.875781847</v>
      </c>
      <c r="S178" s="116" t="n">
        <f aca="false">IF('BANCO DE DADOS'!$AD$32="Sim",R178,Q178)</f>
        <v>360240.875781847</v>
      </c>
      <c r="T178" s="123" t="n">
        <f aca="false">C178</f>
        <v>174</v>
      </c>
      <c r="U178" s="122" t="n">
        <f aca="false">DATE(YEAR(U177),MONTH(U177)+1,1)</f>
        <v>50192</v>
      </c>
      <c r="V178" s="219"/>
      <c r="W178" s="219"/>
      <c r="X178" s="219"/>
    </row>
    <row r="179" customFormat="false" ht="12.75" hidden="false" customHeight="false" outlineLevel="0" collapsed="false">
      <c r="B179" s="122" t="n">
        <f aca="false">DATE(YEAR(B178),MONTH(B178)+1,1)</f>
        <v>50192</v>
      </c>
      <c r="C179" s="123" t="n">
        <f aca="false">C178+1</f>
        <v>175</v>
      </c>
      <c r="D179" s="123"/>
      <c r="E179" s="116" t="n">
        <f aca="false">IF($AE$33,IF($AE$34,$E178*(1+Inflação)*(1+Crescimento_Salário),$E178*(1+Inflação)),IF($AE$34,$E178*(1+Crescimento_Salário),$E178))</f>
        <v>4580.99805417761</v>
      </c>
      <c r="F179" s="124" t="n">
        <f aca="false">F178+E179</f>
        <v>423559.770566968</v>
      </c>
      <c r="G179" s="125" t="n">
        <f aca="false">IF(F179&lt;=0,0,F179/S179)</f>
        <v>1.16365820649477</v>
      </c>
      <c r="H179" s="116" t="n">
        <f aca="false">Q178*Taxa</f>
        <v>4396.82849914293</v>
      </c>
      <c r="I179" s="116" t="n">
        <f aca="false">I178+H179</f>
        <v>268788.886394322</v>
      </c>
      <c r="J179" s="125" t="n">
        <f aca="false">1-G179</f>
        <v>-0.163658206494772</v>
      </c>
      <c r="K179" s="116" t="n">
        <f aca="false">R179-F179</f>
        <v>-59569.9252645097</v>
      </c>
      <c r="L179" s="116" t="n">
        <f aca="false">L178+K179</f>
        <v>-3239391.82050742</v>
      </c>
      <c r="M179" s="125" t="n">
        <f aca="false">K179/R179</f>
        <v>-0.163658206494772</v>
      </c>
      <c r="N179" s="116" t="n">
        <f aca="false">Q179*Inflação</f>
        <v>6047.38430283854</v>
      </c>
      <c r="O179" s="116" t="n">
        <f aca="false">Q179-R179</f>
        <v>328358.811658832</v>
      </c>
      <c r="P179" s="125" t="n">
        <f aca="false">O179/Q179</f>
        <v>0.474267998294377</v>
      </c>
      <c r="Q179" s="126" t="n">
        <f aca="false">Q178+E179+H179</f>
        <v>692348.65696129</v>
      </c>
      <c r="R179" s="126" t="n">
        <f aca="false">(R178+E179)*(1+((1+Taxa)/(1+Inflação)-1))</f>
        <v>363989.845302459</v>
      </c>
      <c r="S179" s="116" t="n">
        <f aca="false">IF('BANCO DE DADOS'!$AD$32="Sim",R179,Q179)</f>
        <v>363989.845302459</v>
      </c>
      <c r="T179" s="123" t="n">
        <f aca="false">C179</f>
        <v>175</v>
      </c>
      <c r="U179" s="122" t="n">
        <f aca="false">DATE(YEAR(U178),MONTH(U178)+1,1)</f>
        <v>50222</v>
      </c>
      <c r="V179" s="219"/>
      <c r="W179" s="219"/>
      <c r="X179" s="219"/>
    </row>
    <row r="180" customFormat="false" ht="12.75" hidden="false" customHeight="false" outlineLevel="0" collapsed="false">
      <c r="B180" s="122" t="n">
        <f aca="false">DATE(YEAR(B179),MONTH(B179)+1,1)</f>
        <v>50222</v>
      </c>
      <c r="C180" s="123" t="n">
        <f aca="false">C179+1</f>
        <v>176</v>
      </c>
      <c r="D180" s="123"/>
      <c r="E180" s="116" t="n">
        <f aca="false">IF($AE$33,IF($AE$34,$E179*(1+Inflação)*(1+Crescimento_Salário),$E179*(1+Inflação)),IF($AE$34,$E179*(1+Crescimento_Salário),$E179))</f>
        <v>4621.01121148734</v>
      </c>
      <c r="F180" s="124" t="n">
        <f aca="false">F179+E180</f>
        <v>428180.781778456</v>
      </c>
      <c r="G180" s="125" t="n">
        <f aca="false">IF(F180&lt;=0,0,F180/S180)</f>
        <v>1.16426180616739</v>
      </c>
      <c r="H180" s="116" t="n">
        <f aca="false">Q179*Taxa</f>
        <v>4454.59210550938</v>
      </c>
      <c r="I180" s="116" t="n">
        <f aca="false">I179+H180</f>
        <v>273243.478499832</v>
      </c>
      <c r="J180" s="125" t="n">
        <f aca="false">1-G180</f>
        <v>-0.164261806167387</v>
      </c>
      <c r="K180" s="116" t="n">
        <f aca="false">R180-F180</f>
        <v>-60410.5951157356</v>
      </c>
      <c r="L180" s="116" t="n">
        <f aca="false">L179+K180</f>
        <v>-3299802.41562316</v>
      </c>
      <c r="M180" s="125" t="n">
        <f aca="false">K180/R180</f>
        <v>-0.164261806167387</v>
      </c>
      <c r="N180" s="116" t="n">
        <f aca="false">Q180*Inflação</f>
        <v>6126.65601151619</v>
      </c>
      <c r="O180" s="116" t="n">
        <f aca="false">Q180-R180</f>
        <v>333654.073615567</v>
      </c>
      <c r="P180" s="125" t="n">
        <f aca="false">O180/Q180</f>
        <v>0.475680829008097</v>
      </c>
      <c r="Q180" s="126" t="n">
        <f aca="false">Q179+E180+H180</f>
        <v>701424.260278287</v>
      </c>
      <c r="R180" s="126" t="n">
        <f aca="false">(R179+E180)*(1+((1+Taxa)/(1+Inflação)-1))</f>
        <v>367770.18666272</v>
      </c>
      <c r="S180" s="116" t="n">
        <f aca="false">IF('BANCO DE DADOS'!$AD$32="Sim",R180,Q180)</f>
        <v>367770.18666272</v>
      </c>
      <c r="T180" s="123" t="n">
        <f aca="false">C180</f>
        <v>176</v>
      </c>
      <c r="U180" s="122" t="n">
        <f aca="false">DATE(YEAR(U179),MONTH(U179)+1,1)</f>
        <v>50253</v>
      </c>
      <c r="V180" s="219"/>
      <c r="W180" s="219"/>
      <c r="X180" s="219"/>
    </row>
    <row r="181" customFormat="false" ht="12.75" hidden="false" customHeight="false" outlineLevel="0" collapsed="false">
      <c r="B181" s="122" t="n">
        <f aca="false">DATE(YEAR(B180),MONTH(B180)+1,1)</f>
        <v>50253</v>
      </c>
      <c r="C181" s="123" t="n">
        <f aca="false">C180+1</f>
        <v>177</v>
      </c>
      <c r="D181" s="123"/>
      <c r="E181" s="116" t="n">
        <f aca="false">IF($AE$33,IF($AE$34,$E180*(1+Inflação)*(1+Crescimento_Salário),$E180*(1+Inflação)),IF($AE$34,$E180*(1+Crescimento_Salário),$E180))</f>
        <v>4661.37386747376</v>
      </c>
      <c r="F181" s="124" t="n">
        <f aca="false">F180+E181</f>
        <v>432842.15564593</v>
      </c>
      <c r="G181" s="125" t="n">
        <f aca="false">IF(F181&lt;=0,0,F181/S181)</f>
        <v>1.16486253221719</v>
      </c>
      <c r="H181" s="116" t="n">
        <f aca="false">Q180*Taxa</f>
        <v>4512.98481051738</v>
      </c>
      <c r="I181" s="116" t="n">
        <f aca="false">I180+H181</f>
        <v>277756.463310349</v>
      </c>
      <c r="J181" s="125" t="n">
        <f aca="false">1-G181</f>
        <v>-0.164862532217193</v>
      </c>
      <c r="K181" s="116" t="n">
        <f aca="false">R181-F181</f>
        <v>-61259.9786296768</v>
      </c>
      <c r="L181" s="116" t="n">
        <f aca="false">L180+K181</f>
        <v>-3361062.39425284</v>
      </c>
      <c r="M181" s="125" t="n">
        <f aca="false">K181/R181</f>
        <v>-0.164862532217193</v>
      </c>
      <c r="N181" s="116" t="n">
        <f aca="false">Q181*Inflação</f>
        <v>6206.79030816002</v>
      </c>
      <c r="O181" s="116" t="n">
        <f aca="false">Q181-R181</f>
        <v>339016.441940026</v>
      </c>
      <c r="P181" s="125" t="n">
        <f aca="false">O181/Q181</f>
        <v>0.477085703372138</v>
      </c>
      <c r="Q181" s="126" t="n">
        <f aca="false">Q180+E181+H181</f>
        <v>710598.618956278</v>
      </c>
      <c r="R181" s="126" t="n">
        <f aca="false">(R180+E181)*(1+((1+Taxa)/(1+Inflação)-1))</f>
        <v>371582.177016253</v>
      </c>
      <c r="S181" s="116" t="n">
        <f aca="false">IF('BANCO DE DADOS'!$AD$32="Sim",R181,Q181)</f>
        <v>371582.177016253</v>
      </c>
      <c r="T181" s="123" t="n">
        <f aca="false">C181</f>
        <v>177</v>
      </c>
      <c r="U181" s="122" t="n">
        <f aca="false">DATE(YEAR(U180),MONTH(U180)+1,1)</f>
        <v>50284</v>
      </c>
      <c r="V181" s="219"/>
      <c r="W181" s="219"/>
      <c r="X181" s="219"/>
    </row>
    <row r="182" customFormat="false" ht="12.75" hidden="false" customHeight="false" outlineLevel="0" collapsed="false">
      <c r="B182" s="122" t="n">
        <f aca="false">DATE(YEAR(B181),MONTH(B181)+1,1)</f>
        <v>50284</v>
      </c>
      <c r="C182" s="123" t="n">
        <f aca="false">C181+1</f>
        <v>178</v>
      </c>
      <c r="D182" s="123"/>
      <c r="E182" s="116" t="n">
        <f aca="false">IF($AE$33,IF($AE$34,$E181*(1+Inflação)*(1+Crescimento_Salário),$E181*(1+Inflação)),IF($AE$34,$E181*(1+Crescimento_Salário),$E181))</f>
        <v>4702.08907486586</v>
      </c>
      <c r="F182" s="124" t="n">
        <f aca="false">F181+E182</f>
        <v>437544.244720795</v>
      </c>
      <c r="G182" s="125" t="n">
        <f aca="false">IF(F182&lt;=0,0,F182/S182)</f>
        <v>1.1654603914427</v>
      </c>
      <c r="H182" s="116" t="n">
        <f aca="false">Q181*Taxa</f>
        <v>4572.01291049155</v>
      </c>
      <c r="I182" s="116" t="n">
        <f aca="false">I181+H182</f>
        <v>282328.476220841</v>
      </c>
      <c r="J182" s="125" t="n">
        <f aca="false">1-G182</f>
        <v>-0.165460391442695</v>
      </c>
      <c r="K182" s="116" t="n">
        <f aca="false">R182-F182</f>
        <v>-62118.1487904395</v>
      </c>
      <c r="L182" s="116" t="n">
        <f aca="false">L181+K182</f>
        <v>-3423180.54304328</v>
      </c>
      <c r="M182" s="125" t="n">
        <f aca="false">K182/R182</f>
        <v>-0.165460391442695</v>
      </c>
      <c r="N182" s="116" t="n">
        <f aca="false">Q182*Inflação</f>
        <v>6287.79582208032</v>
      </c>
      <c r="O182" s="116" t="n">
        <f aca="false">Q182-R182</f>
        <v>344446.62501128</v>
      </c>
      <c r="P182" s="125" t="n">
        <f aca="false">O182/Q182</f>
        <v>0.478482674771623</v>
      </c>
      <c r="Q182" s="126" t="n">
        <f aca="false">Q181+E182+H182</f>
        <v>719872.720941636</v>
      </c>
      <c r="R182" s="126" t="n">
        <f aca="false">(R181+E182)*(1+((1+Taxa)/(1+Inflação)-1))</f>
        <v>375426.095930356</v>
      </c>
      <c r="S182" s="116" t="n">
        <f aca="false">IF('BANCO DE DADOS'!$AD$32="Sim",R182,Q182)</f>
        <v>375426.095930356</v>
      </c>
      <c r="T182" s="123" t="n">
        <f aca="false">C182</f>
        <v>178</v>
      </c>
      <c r="U182" s="122" t="n">
        <f aca="false">DATE(YEAR(U181),MONTH(U181)+1,1)</f>
        <v>50314</v>
      </c>
      <c r="V182" s="219"/>
      <c r="W182" s="219"/>
      <c r="X182" s="219"/>
    </row>
    <row r="183" customFormat="false" ht="12.75" hidden="false" customHeight="false" outlineLevel="0" collapsed="false">
      <c r="B183" s="122" t="n">
        <f aca="false">DATE(YEAR(B182),MONTH(B182)+1,1)</f>
        <v>50314</v>
      </c>
      <c r="C183" s="123" t="n">
        <f aca="false">C182+1</f>
        <v>179</v>
      </c>
      <c r="D183" s="123"/>
      <c r="E183" s="116" t="n">
        <f aca="false">IF($AE$33,IF($AE$34,$E182*(1+Inflação)*(1+Crescimento_Salário),$E182*(1+Inflação)),IF($AE$34,$E182*(1+Crescimento_Salário),$E182))</f>
        <v>4743.15991305698</v>
      </c>
      <c r="F183" s="124" t="n">
        <f aca="false">F182+E183</f>
        <v>442287.404633852</v>
      </c>
      <c r="G183" s="125" t="n">
        <f aca="false">IF(F183&lt;=0,0,F183/S183)</f>
        <v>1.16605539068257</v>
      </c>
      <c r="H183" s="116" t="n">
        <f aca="false">Q182*Taxa</f>
        <v>4631.68276190858</v>
      </c>
      <c r="I183" s="116" t="n">
        <f aca="false">I182+H183</f>
        <v>286960.158982749</v>
      </c>
      <c r="J183" s="125" t="n">
        <f aca="false">1-G183</f>
        <v>-0.166055390682571</v>
      </c>
      <c r="K183" s="116" t="n">
        <f aca="false">R183-F183</f>
        <v>-62985.1792267457</v>
      </c>
      <c r="L183" s="116" t="n">
        <f aca="false">L182+K183</f>
        <v>-3486165.72227002</v>
      </c>
      <c r="M183" s="125" t="n">
        <f aca="false">K183/R183</f>
        <v>-0.166055390682571</v>
      </c>
      <c r="N183" s="116" t="n">
        <f aca="false">Q183*Inflação</f>
        <v>6369.68126500584</v>
      </c>
      <c r="O183" s="116" t="n">
        <f aca="false">Q183-R183</f>
        <v>349945.338209495</v>
      </c>
      <c r="P183" s="125" t="n">
        <f aca="false">O183/Q183</f>
        <v>0.479871796175759</v>
      </c>
      <c r="Q183" s="126" t="n">
        <f aca="false">Q182+E183+H183</f>
        <v>729247.563616601</v>
      </c>
      <c r="R183" s="126" t="n">
        <f aca="false">(R182+E183)*(1+((1+Taxa)/(1+Inflação)-1))</f>
        <v>379302.225407107</v>
      </c>
      <c r="S183" s="116" t="n">
        <f aca="false">IF('BANCO DE DADOS'!$AD$32="Sim",R183,Q183)</f>
        <v>379302.225407107</v>
      </c>
      <c r="T183" s="123" t="n">
        <f aca="false">C183</f>
        <v>179</v>
      </c>
      <c r="U183" s="122" t="n">
        <f aca="false">DATE(YEAR(U182),MONTH(U182)+1,1)</f>
        <v>50345</v>
      </c>
      <c r="V183" s="219"/>
      <c r="W183" s="219"/>
      <c r="X183" s="219"/>
    </row>
    <row r="184" customFormat="false" ht="12.75" hidden="false" customHeight="false" outlineLevel="0" collapsed="false">
      <c r="B184" s="122" t="n">
        <f aca="false">DATE(YEAR(B183),MONTH(B183)+1,1)</f>
        <v>50345</v>
      </c>
      <c r="C184" s="123" t="n">
        <f aca="false">C183+1</f>
        <v>180</v>
      </c>
      <c r="D184" s="123" t="n">
        <v>15</v>
      </c>
      <c r="E184" s="116" t="n">
        <f aca="false">IF($AE$33,IF($AE$34,$E183*(1+Inflação)*(1+Crescimento_Salário),$E183*(1+Inflação)),IF($AE$34,$E183*(1+Crescimento_Salário),$E183))</f>
        <v>4784.58948833768</v>
      </c>
      <c r="F184" s="124" t="n">
        <f aca="false">F183+E184</f>
        <v>447071.99412219</v>
      </c>
      <c r="G184" s="125" t="n">
        <f aca="false">IF(F184&lt;=0,0,F184/S184)</f>
        <v>1.16664753681541</v>
      </c>
      <c r="H184" s="116" t="n">
        <f aca="false">Q183*Taxa</f>
        <v>4692.00078195586</v>
      </c>
      <c r="I184" s="116" t="n">
        <f aca="false">I183+H184</f>
        <v>291652.159764705</v>
      </c>
      <c r="J184" s="125" t="n">
        <f aca="false">1-G184</f>
        <v>-0.16664753681541</v>
      </c>
      <c r="K184" s="116" t="n">
        <f aca="false">R184-F184</f>
        <v>-63861.1442175483</v>
      </c>
      <c r="L184" s="116" t="n">
        <f aca="false">L183+K184</f>
        <v>-3550026.86648757</v>
      </c>
      <c r="M184" s="125" t="n">
        <f aca="false">K184/R184</f>
        <v>-0.16664753681541</v>
      </c>
      <c r="N184" s="116" t="n">
        <f aca="false">Q184*Inflação</f>
        <v>6452.45543184908</v>
      </c>
      <c r="O184" s="116" t="n">
        <f aca="false">Q184-R184</f>
        <v>355513.303982253</v>
      </c>
      <c r="P184" s="125" t="n">
        <f aca="false">O184/Q184</f>
        <v>0.4812531201419</v>
      </c>
      <c r="Q184" s="126" t="n">
        <f aca="false">Q183+E184+H184</f>
        <v>738724.153886895</v>
      </c>
      <c r="R184" s="126" t="n">
        <f aca="false">(R183+E184)*(1+((1+Taxa)/(1+Inflação)-1))</f>
        <v>383210.849904642</v>
      </c>
      <c r="S184" s="116" t="n">
        <f aca="false">IF('BANCO DE DADOS'!$AD$32="Sim",R184,Q184)</f>
        <v>383210.849904642</v>
      </c>
      <c r="T184" s="123" t="n">
        <f aca="false">C184</f>
        <v>180</v>
      </c>
      <c r="U184" s="122" t="n">
        <f aca="false">DATE(YEAR(U183),MONTH(U183)+1,1)</f>
        <v>50375</v>
      </c>
      <c r="V184" s="219"/>
      <c r="W184" s="219"/>
      <c r="X184" s="219"/>
    </row>
    <row r="185" customFormat="false" ht="12.75" hidden="false" customHeight="false" outlineLevel="0" collapsed="false">
      <c r="B185" s="122" t="n">
        <f aca="false">DATE(YEAR(B184),MONTH(B184)+1,1)</f>
        <v>50375</v>
      </c>
      <c r="C185" s="123" t="n">
        <f aca="false">C184+1</f>
        <v>181</v>
      </c>
      <c r="D185" s="123"/>
      <c r="E185" s="116" t="n">
        <f aca="false">IF($AE$33,IF($AE$34,$E184*(1+Inflação)*(1+Crescimento_Salário),$E184*(1+Inflação)),IF($AE$34,$E184*(1+Crescimento_Salário),$E184))</f>
        <v>4826.38093413075</v>
      </c>
      <c r="F185" s="124" t="n">
        <f aca="false">F184+E185</f>
        <v>451898.375056321</v>
      </c>
      <c r="G185" s="125" t="n">
        <f aca="false">IF(F185&lt;=0,0,F185/S185)</f>
        <v>1.16723683675943</v>
      </c>
      <c r="H185" s="116" t="n">
        <f aca="false">Q184*Taxa</f>
        <v>4752.97344909509</v>
      </c>
      <c r="I185" s="116" t="n">
        <f aca="false">I184+H185</f>
        <v>296405.1332138</v>
      </c>
      <c r="J185" s="125" t="n">
        <f aca="false">1-G185</f>
        <v>-0.167236836759432</v>
      </c>
      <c r="K185" s="116" t="n">
        <f aca="false">R185-F185</f>
        <v>-64746.1186976935</v>
      </c>
      <c r="L185" s="116" t="n">
        <f aca="false">L184+K185</f>
        <v>-3614772.98518526</v>
      </c>
      <c r="M185" s="125" t="n">
        <f aca="false">K185/R185</f>
        <v>-0.167236836759432</v>
      </c>
      <c r="N185" s="116" t="n">
        <f aca="false">Q185*Inflação</f>
        <v>6536.12720147842</v>
      </c>
      <c r="O185" s="116" t="n">
        <f aca="false">Q185-R185</f>
        <v>361151.251911493</v>
      </c>
      <c r="P185" s="125" t="n">
        <f aca="false">O185/Q185</f>
        <v>0.482626698819546</v>
      </c>
      <c r="Q185" s="126" t="n">
        <f aca="false">Q184+E185+H185</f>
        <v>748303.508270121</v>
      </c>
      <c r="R185" s="126" t="n">
        <f aca="false">(R184+E185)*(1+((1+Taxa)/(1+Inflação)-1))</f>
        <v>387152.256358627</v>
      </c>
      <c r="S185" s="116" t="n">
        <f aca="false">IF('BANCO DE DADOS'!$AD$32="Sim",R185,Q185)</f>
        <v>387152.256358627</v>
      </c>
      <c r="T185" s="123" t="n">
        <f aca="false">C185</f>
        <v>181</v>
      </c>
      <c r="U185" s="122" t="n">
        <f aca="false">DATE(YEAR(U184),MONTH(U184)+1,1)</f>
        <v>50406</v>
      </c>
      <c r="V185" s="219"/>
      <c r="W185" s="219"/>
      <c r="X185" s="219"/>
    </row>
    <row r="186" customFormat="false" ht="12.75" hidden="false" customHeight="false" outlineLevel="0" collapsed="false">
      <c r="B186" s="122" t="n">
        <f aca="false">DATE(YEAR(B185),MONTH(B185)+1,1)</f>
        <v>50406</v>
      </c>
      <c r="C186" s="123" t="n">
        <f aca="false">C185+1</f>
        <v>182</v>
      </c>
      <c r="D186" s="123"/>
      <c r="E186" s="116" t="n">
        <f aca="false">IF($AE$33,IF($AE$34,$E185*(1+Inflação)*(1+Crescimento_Salário),$E185*(1+Inflação)),IF($AE$34,$E185*(1+Crescimento_Salário),$E185))</f>
        <v>4868.53741122812</v>
      </c>
      <c r="F186" s="124" t="n">
        <f aca="false">F185+E186</f>
        <v>456766.912467549</v>
      </c>
      <c r="G186" s="125" t="n">
        <f aca="false">IF(F186&lt;=0,0,F186/S186)</f>
        <v>1.1678232974722</v>
      </c>
      <c r="H186" s="116" t="n">
        <f aca="false">Q185*Taxa</f>
        <v>4814.60730363116</v>
      </c>
      <c r="I186" s="116" t="n">
        <f aca="false">I185+H186</f>
        <v>301219.740517431</v>
      </c>
      <c r="J186" s="125" t="n">
        <f aca="false">1-G186</f>
        <v>-0.167823297472202</v>
      </c>
      <c r="K186" s="116" t="n">
        <f aca="false">R186-F186</f>
        <v>-65640.1782636343</v>
      </c>
      <c r="L186" s="116" t="n">
        <f aca="false">L185+K186</f>
        <v>-3680413.1634489</v>
      </c>
      <c r="M186" s="125" t="n">
        <f aca="false">K186/R186</f>
        <v>-0.167823297472202</v>
      </c>
      <c r="N186" s="116" t="n">
        <f aca="false">Q186*Inflação</f>
        <v>6620.70553749739</v>
      </c>
      <c r="O186" s="116" t="n">
        <f aca="false">Q186-R186</f>
        <v>366859.918781065</v>
      </c>
      <c r="P186" s="125" t="n">
        <f aca="false">O186/Q186</f>
        <v>0.483992583954292</v>
      </c>
      <c r="Q186" s="126" t="n">
        <f aca="false">Q185+E186+H186</f>
        <v>757986.65298498</v>
      </c>
      <c r="R186" s="126" t="n">
        <f aca="false">(R185+E186)*(1+((1+Taxa)/(1+Inflação)-1))</f>
        <v>391126.734203915</v>
      </c>
      <c r="S186" s="116" t="n">
        <f aca="false">IF('BANCO DE DADOS'!$AD$32="Sim",R186,Q186)</f>
        <v>391126.734203915</v>
      </c>
      <c r="T186" s="123" t="n">
        <f aca="false">C186</f>
        <v>182</v>
      </c>
      <c r="U186" s="122" t="n">
        <f aca="false">DATE(YEAR(U185),MONTH(U185)+1,1)</f>
        <v>50437</v>
      </c>
      <c r="V186" s="219"/>
      <c r="W186" s="219"/>
      <c r="X186" s="219"/>
    </row>
    <row r="187" customFormat="false" ht="12.75" hidden="false" customHeight="false" outlineLevel="0" collapsed="false">
      <c r="B187" s="122" t="n">
        <f aca="false">DATE(YEAR(B186),MONTH(B186)+1,1)</f>
        <v>50437</v>
      </c>
      <c r="C187" s="123" t="n">
        <f aca="false">C186+1</f>
        <v>183</v>
      </c>
      <c r="D187" s="123"/>
      <c r="E187" s="116" t="n">
        <f aca="false">IF($AE$33,IF($AE$34,$E186*(1+Inflação)*(1+Crescimento_Salário),$E186*(1+Inflação)),IF($AE$34,$E186*(1+Crescimento_Salário),$E186))</f>
        <v>4911.06210802996</v>
      </c>
      <c r="F187" s="124" t="n">
        <f aca="false">F186+E187</f>
        <v>461677.974575579</v>
      </c>
      <c r="G187" s="125" t="n">
        <f aca="false">IF(F187&lt;=0,0,F187/S187)</f>
        <v>1.16840692595033</v>
      </c>
      <c r="H187" s="116" t="n">
        <f aca="false">Q186*Taxa</f>
        <v>4876.90894828608</v>
      </c>
      <c r="I187" s="116" t="n">
        <f aca="false">I186+H187</f>
        <v>306096.649465717</v>
      </c>
      <c r="J187" s="125" t="n">
        <f aca="false">1-G187</f>
        <v>-0.168406925950326</v>
      </c>
      <c r="K187" s="116" t="n">
        <f aca="false">R187-F187</f>
        <v>-66543.3991791928</v>
      </c>
      <c r="L187" s="116" t="n">
        <f aca="false">L186+K187</f>
        <v>-3746956.56262809</v>
      </c>
      <c r="M187" s="125" t="n">
        <f aca="false">K187/R187</f>
        <v>-0.168406925950326</v>
      </c>
      <c r="N187" s="116" t="n">
        <f aca="false">Q187*Inflação</f>
        <v>6706.19948903099</v>
      </c>
      <c r="O187" s="116" t="n">
        <f aca="false">Q187-R187</f>
        <v>372640.04864491</v>
      </c>
      <c r="P187" s="125" t="n">
        <f aca="false">O187/Q187</f>
        <v>0.485350826891704</v>
      </c>
      <c r="Q187" s="126" t="n">
        <f aca="false">Q186+E187+H187</f>
        <v>767774.624041296</v>
      </c>
      <c r="R187" s="126" t="n">
        <f aca="false">(R186+E187)*(1+((1+Taxa)/(1+Inflação)-1))</f>
        <v>395134.575396386</v>
      </c>
      <c r="S187" s="116" t="n">
        <f aca="false">IF('BANCO DE DADOS'!$AD$32="Sim",R187,Q187)</f>
        <v>395134.575396386</v>
      </c>
      <c r="T187" s="123" t="n">
        <f aca="false">C187</f>
        <v>183</v>
      </c>
      <c r="U187" s="122" t="n">
        <f aca="false">DATE(YEAR(U186),MONTH(U186)+1,1)</f>
        <v>50465</v>
      </c>
      <c r="V187" s="219"/>
      <c r="W187" s="219"/>
      <c r="X187" s="219"/>
    </row>
    <row r="188" customFormat="false" ht="12.75" hidden="false" customHeight="false" outlineLevel="0" collapsed="false">
      <c r="B188" s="122" t="n">
        <f aca="false">DATE(YEAR(B187),MONTH(B187)+1,1)</f>
        <v>50465</v>
      </c>
      <c r="C188" s="123" t="n">
        <f aca="false">C187+1</f>
        <v>184</v>
      </c>
      <c r="D188" s="123"/>
      <c r="E188" s="116" t="n">
        <f aca="false">IF($AE$33,IF($AE$34,$E187*(1+Inflação)*(1+Crescimento_Salário),$E187*(1+Inflação)),IF($AE$34,$E187*(1+Crescimento_Salário),$E187))</f>
        <v>4953.95824078584</v>
      </c>
      <c r="F188" s="124" t="n">
        <f aca="false">F187+E188</f>
        <v>466631.932816365</v>
      </c>
      <c r="G188" s="125" t="n">
        <f aca="false">IF(F188&lt;=0,0,F188/S188)</f>
        <v>1.16898772922915</v>
      </c>
      <c r="H188" s="116" t="n">
        <f aca="false">Q187*Taxa</f>
        <v>4939.88504877826</v>
      </c>
      <c r="I188" s="116" t="n">
        <f aca="false">I187+H188</f>
        <v>311036.534514496</v>
      </c>
      <c r="J188" s="125" t="n">
        <f aca="false">1-G188</f>
        <v>-0.168987729229146</v>
      </c>
      <c r="K188" s="116" t="n">
        <f aca="false">R188-F188</f>
        <v>-67455.8583813737</v>
      </c>
      <c r="L188" s="116" t="n">
        <f aca="false">L187+K188</f>
        <v>-3814412.42100947</v>
      </c>
      <c r="M188" s="125" t="n">
        <f aca="false">K188/R188</f>
        <v>-0.168987729229146</v>
      </c>
      <c r="N188" s="116" t="n">
        <f aca="false">Q188*Inflação</f>
        <v>6792.61819151921</v>
      </c>
      <c r="O188" s="116" t="n">
        <f aca="false">Q188-R188</f>
        <v>378492.392895869</v>
      </c>
      <c r="P188" s="125" t="n">
        <f aca="false">O188/Q188</f>
        <v>0.486701478581154</v>
      </c>
      <c r="Q188" s="126" t="n">
        <f aca="false">Q187+E188+H188</f>
        <v>777668.46733086</v>
      </c>
      <c r="R188" s="126" t="n">
        <f aca="false">(R187+E188)*(1+((1+Taxa)/(1+Inflação)-1))</f>
        <v>399176.074434991</v>
      </c>
      <c r="S188" s="116" t="n">
        <f aca="false">IF('BANCO DE DADOS'!$AD$32="Sim",R188,Q188)</f>
        <v>399176.074434991</v>
      </c>
      <c r="T188" s="123" t="n">
        <f aca="false">C188</f>
        <v>184</v>
      </c>
      <c r="U188" s="122" t="n">
        <f aca="false">DATE(YEAR(U187),MONTH(U187)+1,1)</f>
        <v>50496</v>
      </c>
      <c r="V188" s="219"/>
      <c r="W188" s="219"/>
      <c r="X188" s="219"/>
    </row>
    <row r="189" customFormat="false" ht="12.75" hidden="false" customHeight="false" outlineLevel="0" collapsed="false">
      <c r="B189" s="122" t="n">
        <f aca="false">DATE(YEAR(B188),MONTH(B188)+1,1)</f>
        <v>50496</v>
      </c>
      <c r="C189" s="123" t="n">
        <f aca="false">C188+1</f>
        <v>185</v>
      </c>
      <c r="D189" s="123"/>
      <c r="E189" s="116" t="n">
        <f aca="false">IF($AE$33,IF($AE$34,$E188*(1+Inflação)*(1+Crescimento_Salário),$E188*(1+Inflação)),IF($AE$34,$E188*(1+Crescimento_Salário),$E188))</f>
        <v>4997.22905383794</v>
      </c>
      <c r="F189" s="124" t="n">
        <f aca="false">F188+E189</f>
        <v>471629.161870203</v>
      </c>
      <c r="G189" s="125" t="n">
        <f aca="false">IF(F189&lt;=0,0,F189/S189)</f>
        <v>1.16956571438241</v>
      </c>
      <c r="H189" s="116" t="n">
        <f aca="false">Q188*Taxa</f>
        <v>5003.54233440697</v>
      </c>
      <c r="I189" s="116" t="n">
        <f aca="false">I188+H189</f>
        <v>316040.076848903</v>
      </c>
      <c r="J189" s="125" t="n">
        <f aca="false">1-G189</f>
        <v>-0.16956571438241</v>
      </c>
      <c r="K189" s="116" t="n">
        <f aca="false">R189-F189</f>
        <v>-68377.6334862275</v>
      </c>
      <c r="L189" s="116" t="n">
        <f aca="false">L188+K189</f>
        <v>-3882790.05449569</v>
      </c>
      <c r="M189" s="125" t="n">
        <f aca="false">K189/R189</f>
        <v>-0.16956571438241</v>
      </c>
      <c r="N189" s="116" t="n">
        <f aca="false">Q189*Inflação</f>
        <v>6879.97086751773</v>
      </c>
      <c r="O189" s="116" t="n">
        <f aca="false">Q189-R189</f>
        <v>384417.71033513</v>
      </c>
      <c r="P189" s="125" t="n">
        <f aca="false">O189/Q189</f>
        <v>0.488044589579585</v>
      </c>
      <c r="Q189" s="126" t="n">
        <f aca="false">Q188+E189+H189</f>
        <v>787669.238719105</v>
      </c>
      <c r="R189" s="126" t="n">
        <f aca="false">(R188+E189)*(1+((1+Taxa)/(1+Inflação)-1))</f>
        <v>403251.528383975</v>
      </c>
      <c r="S189" s="116" t="n">
        <f aca="false">IF('BANCO DE DADOS'!$AD$32="Sim",R189,Q189)</f>
        <v>403251.528383975</v>
      </c>
      <c r="T189" s="123" t="n">
        <f aca="false">C189</f>
        <v>185</v>
      </c>
      <c r="U189" s="122" t="n">
        <f aca="false">DATE(YEAR(U188),MONTH(U188)+1,1)</f>
        <v>50526</v>
      </c>
      <c r="V189" s="219"/>
      <c r="W189" s="219"/>
      <c r="X189" s="219"/>
    </row>
    <row r="190" customFormat="false" ht="12.75" hidden="false" customHeight="false" outlineLevel="0" collapsed="false">
      <c r="B190" s="122" t="n">
        <f aca="false">DATE(YEAR(B189),MONTH(B189)+1,1)</f>
        <v>50526</v>
      </c>
      <c r="C190" s="123" t="n">
        <f aca="false">C189+1</f>
        <v>186</v>
      </c>
      <c r="D190" s="123"/>
      <c r="E190" s="116" t="n">
        <f aca="false">IF($AE$33,IF($AE$34,$E189*(1+Inflação)*(1+Crescimento_Salário),$E189*(1+Inflação)),IF($AE$34,$E189*(1+Crescimento_Salário),$E189))</f>
        <v>5040.87781986647</v>
      </c>
      <c r="F190" s="124" t="n">
        <f aca="false">F189+E190</f>
        <v>476670.039690069</v>
      </c>
      <c r="G190" s="125" t="n">
        <f aca="false">IF(F190&lt;=0,0,F190/S190)</f>
        <v>1.17014088852195</v>
      </c>
      <c r="H190" s="116" t="n">
        <f aca="false">Q189*Taxa</f>
        <v>5067.8875986422</v>
      </c>
      <c r="I190" s="116" t="n">
        <f aca="false">I189+H190</f>
        <v>321107.964447545</v>
      </c>
      <c r="J190" s="125" t="n">
        <f aca="false">1-G190</f>
        <v>-0.170140888521948</v>
      </c>
      <c r="K190" s="116" t="n">
        <f aca="false">R190-F190</f>
        <v>-69308.8027947664</v>
      </c>
      <c r="L190" s="116" t="n">
        <f aca="false">L189+K190</f>
        <v>-3952098.85729046</v>
      </c>
      <c r="M190" s="125" t="n">
        <f aca="false">K190/R190</f>
        <v>-0.170140888521948</v>
      </c>
      <c r="N190" s="116" t="n">
        <f aca="false">Q190*Inflação</f>
        <v>6968.26682750597</v>
      </c>
      <c r="O190" s="116" t="n">
        <f aca="false">Q190-R190</f>
        <v>390416.767242311</v>
      </c>
      <c r="P190" s="125" t="n">
        <f aca="false">O190/Q190</f>
        <v>0.489380210055234</v>
      </c>
      <c r="Q190" s="126" t="n">
        <f aca="false">Q189+E190+H190</f>
        <v>797778.004137614</v>
      </c>
      <c r="R190" s="126" t="n">
        <f aca="false">(R189+E190)*(1+((1+Taxa)/(1+Inflação)-1))</f>
        <v>407361.236895303</v>
      </c>
      <c r="S190" s="116" t="n">
        <f aca="false">IF('BANCO DE DADOS'!$AD$32="Sim",R190,Q190)</f>
        <v>407361.236895303</v>
      </c>
      <c r="T190" s="123" t="n">
        <f aca="false">C190</f>
        <v>186</v>
      </c>
      <c r="U190" s="122" t="n">
        <f aca="false">DATE(YEAR(U189),MONTH(U189)+1,1)</f>
        <v>50557</v>
      </c>
      <c r="V190" s="219"/>
      <c r="W190" s="219"/>
      <c r="X190" s="219"/>
    </row>
    <row r="191" customFormat="false" ht="12.75" hidden="false" customHeight="false" outlineLevel="0" collapsed="false">
      <c r="B191" s="122" t="n">
        <f aca="false">DATE(YEAR(B190),MONTH(B190)+1,1)</f>
        <v>50557</v>
      </c>
      <c r="C191" s="123" t="n">
        <f aca="false">C190+1</f>
        <v>187</v>
      </c>
      <c r="D191" s="123"/>
      <c r="E191" s="116" t="n">
        <f aca="false">IF($AE$33,IF($AE$34,$E190*(1+Inflação)*(1+Crescimento_Salário),$E190*(1+Inflação)),IF($AE$34,$E190*(1+Crescimento_Salário),$E190))</f>
        <v>5084.90784013715</v>
      </c>
      <c r="F191" s="124" t="n">
        <f aca="false">F190+E191</f>
        <v>481754.947530206</v>
      </c>
      <c r="G191" s="125" t="n">
        <f aca="false">IF(F191&lt;=0,0,F191/S191)</f>
        <v>1.17071325879732</v>
      </c>
      <c r="H191" s="116" t="n">
        <f aca="false">Q190*Taxa</f>
        <v>5132.92769971985</v>
      </c>
      <c r="I191" s="116" t="n">
        <f aca="false">I190+H191</f>
        <v>326240.892147265</v>
      </c>
      <c r="J191" s="125" t="n">
        <f aca="false">1-G191</f>
        <v>-0.170713258797324</v>
      </c>
      <c r="K191" s="116" t="n">
        <f aca="false">R191-F191</f>
        <v>-70249.4452989307</v>
      </c>
      <c r="L191" s="116" t="n">
        <f aca="false">L190+K191</f>
        <v>-4022348.30258939</v>
      </c>
      <c r="M191" s="125" t="n">
        <f aca="false">K191/R191</f>
        <v>-0.170713258797324</v>
      </c>
      <c r="N191" s="116" t="n">
        <f aca="false">Q191*Inflação</f>
        <v>7057.51547070247</v>
      </c>
      <c r="O191" s="116" t="n">
        <f aca="false">Q191-R191</f>
        <v>396490.337446195</v>
      </c>
      <c r="P191" s="125" t="n">
        <f aca="false">O191/Q191</f>
        <v>0.490708389791293</v>
      </c>
      <c r="Q191" s="126" t="n">
        <f aca="false">Q190+E191+H191</f>
        <v>807995.839677471</v>
      </c>
      <c r="R191" s="126" t="n">
        <f aca="false">(R190+E191)*(1+((1+Taxa)/(1+Inflação)-1))</f>
        <v>411505.502231276</v>
      </c>
      <c r="S191" s="116" t="n">
        <f aca="false">IF('BANCO DE DADOS'!$AD$32="Sim",R191,Q191)</f>
        <v>411505.502231276</v>
      </c>
      <c r="T191" s="123" t="n">
        <f aca="false">C191</f>
        <v>187</v>
      </c>
      <c r="U191" s="122" t="n">
        <f aca="false">DATE(YEAR(U190),MONTH(U190)+1,1)</f>
        <v>50587</v>
      </c>
      <c r="V191" s="219"/>
      <c r="W191" s="219"/>
      <c r="X191" s="219"/>
    </row>
    <row r="192" customFormat="false" ht="12.75" hidden="false" customHeight="false" outlineLevel="0" collapsed="false">
      <c r="B192" s="122" t="n">
        <f aca="false">DATE(YEAR(B191),MONTH(B191)+1,1)</f>
        <v>50587</v>
      </c>
      <c r="C192" s="123" t="n">
        <f aca="false">C191+1</f>
        <v>188</v>
      </c>
      <c r="D192" s="123"/>
      <c r="E192" s="116" t="n">
        <f aca="false">IF($AE$33,IF($AE$34,$E191*(1+Inflação)*(1+Crescimento_Salário),$E191*(1+Inflação)),IF($AE$34,$E191*(1+Crescimento_Salário),$E191))</f>
        <v>5129.32244475095</v>
      </c>
      <c r="F192" s="124" t="n">
        <f aca="false">F191+E192</f>
        <v>486884.269974957</v>
      </c>
      <c r="G192" s="125" t="n">
        <f aca="false">IF(F192&lt;=0,0,F192/S192)</f>
        <v>1.17128283239549</v>
      </c>
      <c r="H192" s="116" t="n">
        <f aca="false">Q191*Taxa</f>
        <v>5198.66956124235</v>
      </c>
      <c r="I192" s="116" t="n">
        <f aca="false">I191+H192</f>
        <v>331439.561708507</v>
      </c>
      <c r="J192" s="125" t="n">
        <f aca="false">1-G192</f>
        <v>-0.171282832395493</v>
      </c>
      <c r="K192" s="116" t="n">
        <f aca="false">R192-F192</f>
        <v>-71199.6406876079</v>
      </c>
      <c r="L192" s="116" t="n">
        <f aca="false">L191+K192</f>
        <v>-4093547.943277</v>
      </c>
      <c r="M192" s="125" t="n">
        <f aca="false">K192/R192</f>
        <v>-0.171282832395493</v>
      </c>
      <c r="N192" s="116" t="n">
        <f aca="false">Q192*Inflação</f>
        <v>7147.72628588772</v>
      </c>
      <c r="O192" s="116" t="n">
        <f aca="false">Q192-R192</f>
        <v>402639.202396115</v>
      </c>
      <c r="P192" s="125" t="n">
        <f aca="false">O192/Q192</f>
        <v>0.492029178189521</v>
      </c>
      <c r="Q192" s="126" t="n">
        <f aca="false">Q191+E192+H192</f>
        <v>818323.831683464</v>
      </c>
      <c r="R192" s="126" t="n">
        <f aca="false">(R191+E192)*(1+((1+Taxa)/(1+Inflação)-1))</f>
        <v>415684.629287349</v>
      </c>
      <c r="S192" s="116" t="n">
        <f aca="false">IF('BANCO DE DADOS'!$AD$32="Sim",R192,Q192)</f>
        <v>415684.629287349</v>
      </c>
      <c r="T192" s="123" t="n">
        <f aca="false">C192</f>
        <v>188</v>
      </c>
      <c r="U192" s="122" t="n">
        <f aca="false">DATE(YEAR(U191),MONTH(U191)+1,1)</f>
        <v>50618</v>
      </c>
      <c r="V192" s="219"/>
      <c r="W192" s="219"/>
      <c r="X192" s="219"/>
    </row>
    <row r="193" customFormat="false" ht="12.75" hidden="false" customHeight="false" outlineLevel="0" collapsed="false">
      <c r="B193" s="122" t="n">
        <f aca="false">DATE(YEAR(B192),MONTH(B192)+1,1)</f>
        <v>50618</v>
      </c>
      <c r="C193" s="123" t="n">
        <f aca="false">C192+1</f>
        <v>189</v>
      </c>
      <c r="D193" s="123"/>
      <c r="E193" s="116" t="n">
        <f aca="false">IF($AE$33,IF($AE$34,$E192*(1+Inflação)*(1+Crescimento_Salário),$E192*(1+Inflação)),IF($AE$34,$E192*(1+Crescimento_Salário),$E192))</f>
        <v>5174.12499289587</v>
      </c>
      <c r="F193" s="124" t="n">
        <f aca="false">F192+E193</f>
        <v>492058.394967853</v>
      </c>
      <c r="G193" s="125" t="n">
        <f aca="false">IF(F193&lt;=0,0,F193/S193)</f>
        <v>1.17184961654044</v>
      </c>
      <c r="H193" s="116" t="n">
        <f aca="false">Q192*Taxa</f>
        <v>5265.12017278479</v>
      </c>
      <c r="I193" s="116" t="n">
        <f aca="false">I192+H193</f>
        <v>336704.681881292</v>
      </c>
      <c r="J193" s="125" t="n">
        <f aca="false">1-G193</f>
        <v>-0.171849616540436</v>
      </c>
      <c r="K193" s="116" t="n">
        <f aca="false">R193-F193</f>
        <v>-72159.4693527044</v>
      </c>
      <c r="L193" s="116" t="n">
        <f aca="false">L192+K193</f>
        <v>-4165707.4126297</v>
      </c>
      <c r="M193" s="125" t="n">
        <f aca="false">K193/R193</f>
        <v>-0.171849616540436</v>
      </c>
      <c r="N193" s="116" t="n">
        <f aca="false">Q193*Inflação</f>
        <v>7238.90885223441</v>
      </c>
      <c r="O193" s="116" t="n">
        <f aca="false">Q193-R193</f>
        <v>408864.151233996</v>
      </c>
      <c r="P193" s="125" t="n">
        <f aca="false">O193/Q193</f>
        <v>0.493342624273812</v>
      </c>
      <c r="Q193" s="126" t="n">
        <f aca="false">Q192+E193+H193</f>
        <v>828763.076849145</v>
      </c>
      <c r="R193" s="126" t="n">
        <f aca="false">(R192+E193)*(1+((1+Taxa)/(1+Inflação)-1))</f>
        <v>419898.925615149</v>
      </c>
      <c r="S193" s="116" t="n">
        <f aca="false">IF('BANCO DE DADOS'!$AD$32="Sim",R193,Q193)</f>
        <v>419898.925615149</v>
      </c>
      <c r="T193" s="123" t="n">
        <f aca="false">C193</f>
        <v>189</v>
      </c>
      <c r="U193" s="122" t="n">
        <f aca="false">DATE(YEAR(U192),MONTH(U192)+1,1)</f>
        <v>50649</v>
      </c>
      <c r="V193" s="219"/>
      <c r="W193" s="219"/>
      <c r="X193" s="219"/>
    </row>
    <row r="194" customFormat="false" ht="12.75" hidden="false" customHeight="false" outlineLevel="0" collapsed="false">
      <c r="B194" s="122" t="n">
        <f aca="false">DATE(YEAR(B193),MONTH(B193)+1,1)</f>
        <v>50649</v>
      </c>
      <c r="C194" s="123" t="n">
        <f aca="false">C193+1</f>
        <v>190</v>
      </c>
      <c r="D194" s="123"/>
      <c r="E194" s="116" t="n">
        <f aca="false">IF($AE$33,IF($AE$34,$E193*(1+Inflação)*(1+Crescimento_Salário),$E193*(1+Inflação)),IF($AE$34,$E193*(1+Crescimento_Salário),$E193))</f>
        <v>5219.31887310111</v>
      </c>
      <c r="F194" s="124" t="n">
        <f aca="false">F193+E194</f>
        <v>497277.713840954</v>
      </c>
      <c r="G194" s="125" t="n">
        <f aca="false">IF(F194&lt;=0,0,F194/S194)</f>
        <v>1.17241361849279</v>
      </c>
      <c r="H194" s="116" t="n">
        <f aca="false">Q193*Taxa</f>
        <v>5332.28659050648</v>
      </c>
      <c r="I194" s="116" t="n">
        <f aca="false">I193+H194</f>
        <v>342036.968471798</v>
      </c>
      <c r="J194" s="125" t="n">
        <f aca="false">1-G194</f>
        <v>-0.172413618492794</v>
      </c>
      <c r="K194" s="116" t="n">
        <f aca="false">R194-F194</f>
        <v>-73129.0123952702</v>
      </c>
      <c r="L194" s="116" t="n">
        <f aca="false">L193+K194</f>
        <v>-4238836.42502497</v>
      </c>
      <c r="M194" s="125" t="n">
        <f aca="false">K194/R194</f>
        <v>-0.172413618492794</v>
      </c>
      <c r="N194" s="116" t="n">
        <f aca="false">Q194*Inflação</f>
        <v>7331.0728401454</v>
      </c>
      <c r="O194" s="116" t="n">
        <f aca="false">Q194-R194</f>
        <v>415165.980867068</v>
      </c>
      <c r="P194" s="125" t="n">
        <f aca="false">O194/Q194</f>
        <v>0.494648776693705</v>
      </c>
      <c r="Q194" s="126" t="n">
        <f aca="false">Q193+E194+H194</f>
        <v>839314.682312752</v>
      </c>
      <c r="R194" s="126" t="n">
        <f aca="false">(R193+E194)*(1+((1+Taxa)/(1+Inflação)-1))</f>
        <v>424148.701445684</v>
      </c>
      <c r="S194" s="116" t="n">
        <f aca="false">IF('BANCO DE DADOS'!$AD$32="Sim",R194,Q194)</f>
        <v>424148.701445684</v>
      </c>
      <c r="T194" s="123" t="n">
        <f aca="false">C194</f>
        <v>190</v>
      </c>
      <c r="U194" s="122" t="n">
        <f aca="false">DATE(YEAR(U193),MONTH(U193)+1,1)</f>
        <v>50679</v>
      </c>
      <c r="V194" s="219"/>
      <c r="W194" s="219"/>
      <c r="X194" s="219"/>
    </row>
    <row r="195" customFormat="false" ht="12.75" hidden="false" customHeight="false" outlineLevel="0" collapsed="false">
      <c r="B195" s="122" t="n">
        <f aca="false">DATE(YEAR(B194),MONTH(B194)+1,1)</f>
        <v>50679</v>
      </c>
      <c r="C195" s="123" t="n">
        <f aca="false">C194+1</f>
        <v>191</v>
      </c>
      <c r="D195" s="123"/>
      <c r="E195" s="116" t="n">
        <f aca="false">IF($AE$33,IF($AE$34,$E194*(1+Inflação)*(1+Crescimento_Salário),$E194*(1+Inflação)),IF($AE$34,$E194*(1+Crescimento_Salário),$E194))</f>
        <v>5264.90750349324</v>
      </c>
      <c r="F195" s="124" t="n">
        <f aca="false">F194+E195</f>
        <v>502542.621344447</v>
      </c>
      <c r="G195" s="125" t="n">
        <f aca="false">IF(F195&lt;=0,0,F195/S195)</f>
        <v>1.17297484554949</v>
      </c>
      <c r="H195" s="116" t="n">
        <f aca="false">Q194*Taxa</f>
        <v>5400.17593776821</v>
      </c>
      <c r="I195" s="116" t="n">
        <f aca="false">I194+H195</f>
        <v>347437.144409567</v>
      </c>
      <c r="J195" s="125" t="n">
        <f aca="false">1-G195</f>
        <v>-0.172974845549495</v>
      </c>
      <c r="K195" s="116" t="n">
        <f aca="false">R195-F195</f>
        <v>-74108.351631677</v>
      </c>
      <c r="L195" s="116" t="n">
        <f aca="false">L194+K195</f>
        <v>-4312944.77665665</v>
      </c>
      <c r="M195" s="125" t="n">
        <f aca="false">K195/R195</f>
        <v>-0.172974845549495</v>
      </c>
      <c r="N195" s="116" t="n">
        <f aca="false">Q195*Inflação</f>
        <v>7424.2280120991</v>
      </c>
      <c r="O195" s="116" t="n">
        <f aca="false">Q195-R195</f>
        <v>421545.496041243</v>
      </c>
      <c r="P195" s="125" t="n">
        <f aca="false">O195/Q195</f>
        <v>0.49594768372785</v>
      </c>
      <c r="Q195" s="126" t="n">
        <f aca="false">Q194+E195+H195</f>
        <v>849979.765754014</v>
      </c>
      <c r="R195" s="126" t="n">
        <f aca="false">(R194+E195)*(1+((1+Taxa)/(1+Inflação)-1))</f>
        <v>428434.26971277</v>
      </c>
      <c r="S195" s="116" t="n">
        <f aca="false">IF('BANCO DE DADOS'!$AD$32="Sim",R195,Q195)</f>
        <v>428434.26971277</v>
      </c>
      <c r="T195" s="123" t="n">
        <f aca="false">C195</f>
        <v>191</v>
      </c>
      <c r="U195" s="122" t="n">
        <f aca="false">DATE(YEAR(U194),MONTH(U194)+1,1)</f>
        <v>50710</v>
      </c>
      <c r="V195" s="219"/>
      <c r="W195" s="219"/>
      <c r="X195" s="219"/>
    </row>
    <row r="196" customFormat="false" ht="12.75" hidden="false" customHeight="false" outlineLevel="0" collapsed="false">
      <c r="B196" s="122" t="n">
        <f aca="false">DATE(YEAR(B195),MONTH(B195)+1,1)</f>
        <v>50710</v>
      </c>
      <c r="C196" s="123" t="n">
        <f aca="false">C195+1</f>
        <v>192</v>
      </c>
      <c r="D196" s="123" t="n">
        <v>16</v>
      </c>
      <c r="E196" s="116" t="n">
        <f aca="false">IF($AE$33,IF($AE$34,$E195*(1+Inflação)*(1+Crescimento_Salário),$E195*(1+Inflação)),IF($AE$34,$E195*(1+Crescimento_Salário),$E195))</f>
        <v>5310.89433205483</v>
      </c>
      <c r="F196" s="124" t="n">
        <f aca="false">F195+E196</f>
        <v>507853.515676502</v>
      </c>
      <c r="G196" s="125" t="n">
        <f aca="false">IF(F196&lt;=0,0,F196/S196)</f>
        <v>1.17353330504337</v>
      </c>
      <c r="H196" s="116" t="n">
        <f aca="false">Q195*Taxa</f>
        <v>5468.79540575499</v>
      </c>
      <c r="I196" s="116" t="n">
        <f aca="false">I195+H196</f>
        <v>352905.939815322</v>
      </c>
      <c r="J196" s="125" t="n">
        <f aca="false">1-G196</f>
        <v>-0.173533305043368</v>
      </c>
      <c r="K196" s="116" t="n">
        <f aca="false">R196-F196</f>
        <v>-75097.5695998507</v>
      </c>
      <c r="L196" s="116" t="n">
        <f aca="false">L195+K196</f>
        <v>-4388042.3462565</v>
      </c>
      <c r="M196" s="125" t="n">
        <f aca="false">K196/R196</f>
        <v>-0.173533305043368</v>
      </c>
      <c r="N196" s="116" t="n">
        <f aca="false">Q196*Inflação</f>
        <v>7518.38422350278</v>
      </c>
      <c r="O196" s="116" t="n">
        <f aca="false">Q196-R196</f>
        <v>428003.509415172</v>
      </c>
      <c r="P196" s="125" t="n">
        <f aca="false">O196/Q196</f>
        <v>0.497239393287429</v>
      </c>
      <c r="Q196" s="126" t="n">
        <f aca="false">Q195+E196+H196</f>
        <v>860759.455491824</v>
      </c>
      <c r="R196" s="126" t="n">
        <f aca="false">(R195+E196)*(1+((1+Taxa)/(1+Inflação)-1))</f>
        <v>432755.946076652</v>
      </c>
      <c r="S196" s="116" t="n">
        <f aca="false">IF('BANCO DE DADOS'!$AD$32="Sim",R196,Q196)</f>
        <v>432755.946076652</v>
      </c>
      <c r="T196" s="123" t="n">
        <f aca="false">C196</f>
        <v>192</v>
      </c>
      <c r="U196" s="122" t="n">
        <f aca="false">DATE(YEAR(U195),MONTH(U195)+1,1)</f>
        <v>50740</v>
      </c>
      <c r="V196" s="219"/>
      <c r="W196" s="219"/>
      <c r="X196" s="219"/>
    </row>
    <row r="197" customFormat="false" ht="12.75" hidden="false" customHeight="false" outlineLevel="0" collapsed="false">
      <c r="B197" s="122" t="n">
        <f aca="false">DATE(YEAR(B196),MONTH(B196)+1,1)</f>
        <v>50740</v>
      </c>
      <c r="C197" s="123" t="n">
        <f aca="false">C196+1</f>
        <v>193</v>
      </c>
      <c r="D197" s="123"/>
      <c r="E197" s="116" t="n">
        <f aca="false">IF($AE$33,IF($AE$34,$E196*(1+Inflação)*(1+Crescimento_Salário),$E196*(1+Inflação)),IF($AE$34,$E196*(1+Crescimento_Salário),$E196))</f>
        <v>5357.28283688513</v>
      </c>
      <c r="F197" s="124" t="n">
        <f aca="false">F196+E197</f>
        <v>513210.798513387</v>
      </c>
      <c r="G197" s="125" t="n">
        <f aca="false">IF(F197&lt;=0,0,F197/S197)</f>
        <v>1.17408900434275</v>
      </c>
      <c r="H197" s="116" t="n">
        <f aca="false">Q196*Taxa</f>
        <v>5538.15225410455</v>
      </c>
      <c r="I197" s="116" t="n">
        <f aca="false">I196+H197</f>
        <v>358444.092069426</v>
      </c>
      <c r="J197" s="125" t="n">
        <f aca="false">1-G197</f>
        <v>-0.174089004342754</v>
      </c>
      <c r="K197" s="116" t="n">
        <f aca="false">R197-F197</f>
        <v>-76096.7495655576</v>
      </c>
      <c r="L197" s="116" t="n">
        <f aca="false">L196+K197</f>
        <v>-4464139.09582206</v>
      </c>
      <c r="M197" s="125" t="n">
        <f aca="false">K197/R197</f>
        <v>-0.174089004342754</v>
      </c>
      <c r="N197" s="116" t="n">
        <f aca="false">Q197*Inflação</f>
        <v>7613.55142355345</v>
      </c>
      <c r="O197" s="116" t="n">
        <f aca="false">Q197-R197</f>
        <v>434540.841634983</v>
      </c>
      <c r="P197" s="125" t="n">
        <f aca="false">O197/Q197</f>
        <v>0.498523952919529</v>
      </c>
      <c r="Q197" s="126" t="n">
        <f aca="false">Q196+E197+H197</f>
        <v>871654.890582813</v>
      </c>
      <c r="R197" s="126" t="n">
        <f aca="false">(R196+E197)*(1+((1+Taxa)/(1+Inflação)-1))</f>
        <v>437114.04894783</v>
      </c>
      <c r="S197" s="116" t="n">
        <f aca="false">IF('BANCO DE DADOS'!$AD$32="Sim",R197,Q197)</f>
        <v>437114.04894783</v>
      </c>
      <c r="T197" s="123" t="n">
        <f aca="false">C197</f>
        <v>193</v>
      </c>
      <c r="U197" s="122" t="n">
        <f aca="false">DATE(YEAR(U196),MONTH(U196)+1,1)</f>
        <v>50771</v>
      </c>
      <c r="V197" s="219"/>
      <c r="W197" s="219"/>
      <c r="X197" s="219"/>
    </row>
    <row r="198" customFormat="false" ht="12.75" hidden="false" customHeight="false" outlineLevel="0" collapsed="false">
      <c r="B198" s="122" t="n">
        <f aca="false">DATE(YEAR(B197),MONTH(B197)+1,1)</f>
        <v>50771</v>
      </c>
      <c r="C198" s="123" t="n">
        <f aca="false">C197+1</f>
        <v>194</v>
      </c>
      <c r="D198" s="123"/>
      <c r="E198" s="116" t="n">
        <f aca="false">IF($AE$33,IF($AE$34,$E197*(1+Inflação)*(1+Crescimento_Salário),$E197*(1+Inflação)),IF($AE$34,$E197*(1+Crescimento_Salário),$E197))</f>
        <v>5404.07652646321</v>
      </c>
      <c r="F198" s="124" t="n">
        <f aca="false">F197+E198</f>
        <v>518614.875039851</v>
      </c>
      <c r="G198" s="125" t="n">
        <f aca="false">IF(F198&lt;=0,0,F198/S198)</f>
        <v>1.17464195085111</v>
      </c>
      <c r="H198" s="116" t="n">
        <f aca="false">Q197*Taxa</f>
        <v>5608.25381154157</v>
      </c>
      <c r="I198" s="116" t="n">
        <f aca="false">I197+H198</f>
        <v>364052.345880968</v>
      </c>
      <c r="J198" s="125" t="n">
        <f aca="false">1-G198</f>
        <v>-0.174641950851112</v>
      </c>
      <c r="K198" s="116" t="n">
        <f aca="false">R198-F198</f>
        <v>-77105.9755287466</v>
      </c>
      <c r="L198" s="116" t="n">
        <f aca="false">L197+K198</f>
        <v>-4541245.07135081</v>
      </c>
      <c r="M198" s="125" t="n">
        <f aca="false">K198/R198</f>
        <v>-0.174641950851112</v>
      </c>
      <c r="N198" s="116" t="n">
        <f aca="false">Q198*Inflação</f>
        <v>7709.7396561067</v>
      </c>
      <c r="O198" s="116" t="n">
        <f aca="false">Q198-R198</f>
        <v>441158.321409714</v>
      </c>
      <c r="P198" s="125" t="n">
        <f aca="false">O198/Q198</f>
        <v>0.49980140981047</v>
      </c>
      <c r="Q198" s="126" t="n">
        <f aca="false">Q197+E198+H198</f>
        <v>882667.220920818</v>
      </c>
      <c r="R198" s="126" t="n">
        <f aca="false">(R197+E198)*(1+((1+Taxa)/(1+Inflação)-1))</f>
        <v>441508.899511104</v>
      </c>
      <c r="S198" s="116" t="n">
        <f aca="false">IF('BANCO DE DADOS'!$AD$32="Sim",R198,Q198)</f>
        <v>441508.899511104</v>
      </c>
      <c r="T198" s="123" t="n">
        <f aca="false">C198</f>
        <v>194</v>
      </c>
      <c r="U198" s="122" t="n">
        <f aca="false">DATE(YEAR(U197),MONTH(U197)+1,1)</f>
        <v>50802</v>
      </c>
      <c r="V198" s="219"/>
      <c r="W198" s="219"/>
      <c r="X198" s="219"/>
    </row>
    <row r="199" customFormat="false" ht="12.75" hidden="false" customHeight="false" outlineLevel="0" collapsed="false">
      <c r="B199" s="122" t="n">
        <f aca="false">DATE(YEAR(B198),MONTH(B198)+1,1)</f>
        <v>50802</v>
      </c>
      <c r="C199" s="123" t="n">
        <f aca="false">C198+1</f>
        <v>195</v>
      </c>
      <c r="D199" s="123"/>
      <c r="E199" s="116" t="n">
        <f aca="false">IF($AE$33,IF($AE$34,$E198*(1+Inflação)*(1+Crescimento_Salário),$E198*(1+Inflação)),IF($AE$34,$E198*(1+Crescimento_Salário),$E198))</f>
        <v>5451.27893991326</v>
      </c>
      <c r="F199" s="124" t="n">
        <f aca="false">F198+E199</f>
        <v>524066.153979764</v>
      </c>
      <c r="G199" s="125" t="n">
        <f aca="false">IF(F199&lt;=0,0,F199/S199)</f>
        <v>1.17519215200661</v>
      </c>
      <c r="H199" s="116" t="n">
        <f aca="false">Q198*Taxa</f>
        <v>5679.10747651759</v>
      </c>
      <c r="I199" s="116" t="n">
        <f aca="false">I198+H199</f>
        <v>369731.453357485</v>
      </c>
      <c r="J199" s="125" t="n">
        <f aca="false">1-G199</f>
        <v>-0.175192152006608</v>
      </c>
      <c r="K199" s="116" t="n">
        <f aca="false">R199-F199</f>
        <v>-78125.3322299459</v>
      </c>
      <c r="L199" s="116" t="n">
        <f aca="false">L198+K199</f>
        <v>-4619370.40358075</v>
      </c>
      <c r="M199" s="125" t="n">
        <f aca="false">K199/R199</f>
        <v>-0.175192152006608</v>
      </c>
      <c r="N199" s="116" t="n">
        <f aca="false">Q199*Inflação</f>
        <v>7806.95906055341</v>
      </c>
      <c r="O199" s="116" t="n">
        <f aca="false">Q199-R199</f>
        <v>447856.785587431</v>
      </c>
      <c r="P199" s="125" t="n">
        <f aca="false">O199/Q199</f>
        <v>0.50107181078909</v>
      </c>
      <c r="Q199" s="126" t="n">
        <f aca="false">Q198+E199+H199</f>
        <v>893797.607337249</v>
      </c>
      <c r="R199" s="126" t="n">
        <f aca="false">(R198+E199)*(1+((1+Taxa)/(1+Inflação)-1))</f>
        <v>445940.821749818</v>
      </c>
      <c r="S199" s="116" t="n">
        <f aca="false">IF('BANCO DE DADOS'!$AD$32="Sim",R199,Q199)</f>
        <v>445940.821749818</v>
      </c>
      <c r="T199" s="123" t="n">
        <f aca="false">C199</f>
        <v>195</v>
      </c>
      <c r="U199" s="122" t="n">
        <f aca="false">DATE(YEAR(U198),MONTH(U198)+1,1)</f>
        <v>50830</v>
      </c>
      <c r="V199" s="219"/>
      <c r="W199" s="219"/>
      <c r="X199" s="219"/>
    </row>
    <row r="200" customFormat="false" ht="12.75" hidden="false" customHeight="false" outlineLevel="0" collapsed="false">
      <c r="B200" s="122" t="n">
        <f aca="false">DATE(YEAR(B199),MONTH(B199)+1,1)</f>
        <v>50830</v>
      </c>
      <c r="C200" s="123" t="n">
        <f aca="false">C199+1</f>
        <v>196</v>
      </c>
      <c r="D200" s="123"/>
      <c r="E200" s="116" t="n">
        <f aca="false">IF($AE$33,IF($AE$34,$E199*(1+Inflação)*(1+Crescimento_Salário),$E199*(1+Inflação)),IF($AE$34,$E199*(1+Crescimento_Salário),$E199))</f>
        <v>5498.89364727228</v>
      </c>
      <c r="F200" s="124" t="n">
        <f aca="false">F199+E200</f>
        <v>529565.047627036</v>
      </c>
      <c r="G200" s="125" t="n">
        <f aca="false">IF(F200&lt;=0,0,F200/S200)</f>
        <v>1.17573961528171</v>
      </c>
      <c r="H200" s="116" t="n">
        <f aca="false">Q199*Taxa</f>
        <v>5750.72071785688</v>
      </c>
      <c r="I200" s="116" t="n">
        <f aca="false">I199+H200</f>
        <v>375482.174075342</v>
      </c>
      <c r="J200" s="125" t="n">
        <f aca="false">1-G200</f>
        <v>-0.175739615281714</v>
      </c>
      <c r="K200" s="116" t="n">
        <f aca="false">R200-F200</f>
        <v>-79154.9051567161</v>
      </c>
      <c r="L200" s="116" t="n">
        <f aca="false">L199+K200</f>
        <v>-4698525.30873747</v>
      </c>
      <c r="M200" s="125" t="n">
        <f aca="false">K200/R200</f>
        <v>-0.175739615281714</v>
      </c>
      <c r="N200" s="116" t="n">
        <f aca="false">Q200*Inflação</f>
        <v>7905.2198727044</v>
      </c>
      <c r="O200" s="116" t="n">
        <f aca="false">Q200-R200</f>
        <v>454637.079232058</v>
      </c>
      <c r="P200" s="125" t="n">
        <f aca="false">O200/Q200</f>
        <v>0.502335202329988</v>
      </c>
      <c r="Q200" s="126" t="n">
        <f aca="false">Q199+E200+H200</f>
        <v>905047.221702378</v>
      </c>
      <c r="R200" s="126" t="n">
        <f aca="false">(R199+E200)*(1+((1+Taxa)/(1+Inflação)-1))</f>
        <v>450410.14247032</v>
      </c>
      <c r="S200" s="116" t="n">
        <f aca="false">IF('BANCO DE DADOS'!$AD$32="Sim",R200,Q200)</f>
        <v>450410.14247032</v>
      </c>
      <c r="T200" s="123" t="n">
        <f aca="false">C200</f>
        <v>196</v>
      </c>
      <c r="U200" s="122" t="n">
        <f aca="false">DATE(YEAR(U199),MONTH(U199)+1,1)</f>
        <v>50861</v>
      </c>
      <c r="V200" s="219"/>
      <c r="W200" s="219"/>
      <c r="X200" s="219"/>
    </row>
    <row r="201" customFormat="false" ht="12.75" hidden="false" customHeight="false" outlineLevel="0" collapsed="false">
      <c r="B201" s="122" t="n">
        <f aca="false">DATE(YEAR(B200),MONTH(B200)+1,1)</f>
        <v>50861</v>
      </c>
      <c r="C201" s="123" t="n">
        <f aca="false">C200+1</f>
        <v>197</v>
      </c>
      <c r="D201" s="123"/>
      <c r="E201" s="116" t="n">
        <f aca="false">IF($AE$33,IF($AE$34,$E200*(1+Inflação)*(1+Crescimento_Salário),$E200*(1+Inflação)),IF($AE$34,$E200*(1+Crescimento_Salário),$E200))</f>
        <v>5546.92424976011</v>
      </c>
      <c r="F201" s="124" t="n">
        <f aca="false">F200+E201</f>
        <v>535111.971876796</v>
      </c>
      <c r="G201" s="125" t="n">
        <f aca="false">IF(F201&lt;=0,0,F201/S201)</f>
        <v>1.17628434818279</v>
      </c>
      <c r="H201" s="116" t="n">
        <f aca="false">Q200*Taxa</f>
        <v>5823.10107540805</v>
      </c>
      <c r="I201" s="116" t="n">
        <f aca="false">I200+H201</f>
        <v>381305.27515075</v>
      </c>
      <c r="J201" s="125" t="n">
        <f aca="false">1-G201</f>
        <v>-0.176284348182785</v>
      </c>
      <c r="K201" s="116" t="n">
        <f aca="false">R201-F201</f>
        <v>-80194.7805501594</v>
      </c>
      <c r="L201" s="116" t="n">
        <f aca="false">L200+K201</f>
        <v>-4778720.08928763</v>
      </c>
      <c r="M201" s="125" t="n">
        <f aca="false">K201/R201</f>
        <v>-0.176284348182785</v>
      </c>
      <c r="N201" s="116" t="n">
        <f aca="false">Q201*Inflação</f>
        <v>8004.53242568325</v>
      </c>
      <c r="O201" s="116" t="n">
        <f aca="false">Q201-R201</f>
        <v>461500.055700909</v>
      </c>
      <c r="P201" s="125" t="n">
        <f aca="false">O201/Q201</f>
        <v>0.503591630556728</v>
      </c>
      <c r="Q201" s="126" t="n">
        <f aca="false">Q200+E201+H201</f>
        <v>916417.247027546</v>
      </c>
      <c r="R201" s="126" t="n">
        <f aca="false">(R200+E201)*(1+((1+Taxa)/(1+Inflação)-1))</f>
        <v>454917.191326637</v>
      </c>
      <c r="S201" s="116" t="n">
        <f aca="false">IF('BANCO DE DADOS'!$AD$32="Sim",R201,Q201)</f>
        <v>454917.191326637</v>
      </c>
      <c r="T201" s="123" t="n">
        <f aca="false">C201</f>
        <v>197</v>
      </c>
      <c r="U201" s="122" t="n">
        <f aca="false">DATE(YEAR(U200),MONTH(U200)+1,1)</f>
        <v>50891</v>
      </c>
      <c r="V201" s="219"/>
      <c r="W201" s="219"/>
      <c r="X201" s="219"/>
    </row>
    <row r="202" customFormat="false" ht="12.75" hidden="false" customHeight="false" outlineLevel="0" collapsed="false">
      <c r="B202" s="122" t="n">
        <f aca="false">DATE(YEAR(B201),MONTH(B201)+1,1)</f>
        <v>50891</v>
      </c>
      <c r="C202" s="123" t="n">
        <f aca="false">C201+1</f>
        <v>198</v>
      </c>
      <c r="D202" s="123"/>
      <c r="E202" s="116" t="n">
        <f aca="false">IF($AE$33,IF($AE$34,$E201*(1+Inflação)*(1+Crescimento_Salário),$E201*(1+Inflação)),IF($AE$34,$E201*(1+Crescimento_Salário),$E201))</f>
        <v>5595.37438005178</v>
      </c>
      <c r="F202" s="124" t="n">
        <f aca="false">F201+E202</f>
        <v>540707.346256848</v>
      </c>
      <c r="G202" s="125" t="n">
        <f aca="false">IF(F202&lt;=0,0,F202/S202)</f>
        <v>1.17682635824964</v>
      </c>
      <c r="H202" s="116" t="n">
        <f aca="false">Q201*Taxa</f>
        <v>5896.25616070168</v>
      </c>
      <c r="I202" s="116" t="n">
        <f aca="false">I201+H202</f>
        <v>387201.531311452</v>
      </c>
      <c r="J202" s="125" t="n">
        <f aca="false">1-G202</f>
        <v>-0.176826358249641</v>
      </c>
      <c r="K202" s="116" t="n">
        <f aca="false">R202-F202</f>
        <v>-81245.0454114864</v>
      </c>
      <c r="L202" s="116" t="n">
        <f aca="false">L201+K202</f>
        <v>-4859965.13469911</v>
      </c>
      <c r="M202" s="125" t="n">
        <f aca="false">K202/R202</f>
        <v>-0.176826358249641</v>
      </c>
      <c r="N202" s="116" t="n">
        <f aca="false">Q202*Inflação</f>
        <v>8104.90715082705</v>
      </c>
      <c r="O202" s="116" t="n">
        <f aca="false">Q202-R202</f>
        <v>468446.576722938</v>
      </c>
      <c r="P202" s="125" t="n">
        <f aca="false">O202/Q202</f>
        <v>0.50484114124499</v>
      </c>
      <c r="Q202" s="126" t="n">
        <f aca="false">Q201+E202+H202</f>
        <v>927908.8775683</v>
      </c>
      <c r="R202" s="126" t="n">
        <f aca="false">(R201+E202)*(1+((1+Taxa)/(1+Inflação)-1))</f>
        <v>459462.300845362</v>
      </c>
      <c r="S202" s="116" t="n">
        <f aca="false">IF('BANCO DE DADOS'!$AD$32="Sim",R202,Q202)</f>
        <v>459462.300845362</v>
      </c>
      <c r="T202" s="123" t="n">
        <f aca="false">C202</f>
        <v>198</v>
      </c>
      <c r="U202" s="122" t="n">
        <f aca="false">DATE(YEAR(U201),MONTH(U201)+1,1)</f>
        <v>50922</v>
      </c>
      <c r="V202" s="219"/>
      <c r="W202" s="219"/>
      <c r="X202" s="219"/>
    </row>
    <row r="203" customFormat="false" ht="12.75" hidden="false" customHeight="false" outlineLevel="0" collapsed="false">
      <c r="B203" s="122" t="n">
        <f aca="false">DATE(YEAR(B202),MONTH(B202)+1,1)</f>
        <v>50922</v>
      </c>
      <c r="C203" s="123" t="n">
        <f aca="false">C202+1</f>
        <v>199</v>
      </c>
      <c r="D203" s="123"/>
      <c r="E203" s="116" t="n">
        <f aca="false">IF($AE$33,IF($AE$34,$E202*(1+Inflação)*(1+Crescimento_Salário),$E202*(1+Inflação)),IF($AE$34,$E202*(1+Crescimento_Salário),$E202))</f>
        <v>5644.24770255224</v>
      </c>
      <c r="F203" s="124" t="n">
        <f aca="false">F202+E203</f>
        <v>546351.5939594</v>
      </c>
      <c r="G203" s="125" t="n">
        <f aca="false">IF(F203&lt;=0,0,F203/S203)</f>
        <v>1.17736565305514</v>
      </c>
      <c r="H203" s="116" t="n">
        <f aca="false">Q202*Taxa</f>
        <v>5970.19365761393</v>
      </c>
      <c r="I203" s="116" t="n">
        <f aca="false">I202+H203</f>
        <v>393171.724969066</v>
      </c>
      <c r="J203" s="125" t="n">
        <f aca="false">1-G203</f>
        <v>-0.177365653055142</v>
      </c>
      <c r="K203" s="116" t="n">
        <f aca="false">R203-F203</f>
        <v>-82305.7875086393</v>
      </c>
      <c r="L203" s="116" t="n">
        <f aca="false">L202+K203</f>
        <v>-4942270.92220775</v>
      </c>
      <c r="M203" s="125" t="n">
        <f aca="false">K203/R203</f>
        <v>-0.177365653055142</v>
      </c>
      <c r="N203" s="116" t="n">
        <f aca="false">Q203*Inflação</f>
        <v>8206.35457859557</v>
      </c>
      <c r="O203" s="116" t="n">
        <f aca="false">Q203-R203</f>
        <v>475477.512477705</v>
      </c>
      <c r="P203" s="125" t="n">
        <f aca="false">O203/Q203</f>
        <v>0.5060837798257</v>
      </c>
      <c r="Q203" s="126" t="n">
        <f aca="false">Q202+E203+H203</f>
        <v>939523.318928466</v>
      </c>
      <c r="R203" s="126" t="n">
        <f aca="false">(R202+E203)*(1+((1+Taxa)/(1+Inflação)-1))</f>
        <v>464045.806450761</v>
      </c>
      <c r="S203" s="116" t="n">
        <f aca="false">IF('BANCO DE DADOS'!$AD$32="Sim",R203,Q203)</f>
        <v>464045.806450761</v>
      </c>
      <c r="T203" s="123" t="n">
        <f aca="false">C203</f>
        <v>199</v>
      </c>
      <c r="U203" s="122" t="n">
        <f aca="false">DATE(YEAR(U202),MONTH(U202)+1,1)</f>
        <v>50952</v>
      </c>
      <c r="V203" s="219"/>
      <c r="W203" s="219"/>
      <c r="X203" s="219"/>
    </row>
    <row r="204" customFormat="false" ht="12.75" hidden="false" customHeight="false" outlineLevel="0" collapsed="false">
      <c r="B204" s="122" t="n">
        <f aca="false">DATE(YEAR(B203),MONTH(B203)+1,1)</f>
        <v>50952</v>
      </c>
      <c r="C204" s="123" t="n">
        <f aca="false">C203+1</f>
        <v>200</v>
      </c>
      <c r="D204" s="123"/>
      <c r="E204" s="116" t="n">
        <f aca="false">IF($AE$33,IF($AE$34,$E203*(1+Inflação)*(1+Crescimento_Salário),$E203*(1+Inflação)),IF($AE$34,$E203*(1+Crescimento_Salário),$E203))</f>
        <v>5693.54791367355</v>
      </c>
      <c r="F204" s="124" t="n">
        <f aca="false">F203+E204</f>
        <v>552045.141873074</v>
      </c>
      <c r="G204" s="125" t="n">
        <f aca="false">IF(F204&lt;=0,0,F204/S204)</f>
        <v>1.17790224020475</v>
      </c>
      <c r="H204" s="116" t="n">
        <f aca="false">Q203*Taxa</f>
        <v>6044.92132303611</v>
      </c>
      <c r="I204" s="116" t="n">
        <f aca="false">I203+H204</f>
        <v>399216.646292102</v>
      </c>
      <c r="J204" s="125" t="n">
        <f aca="false">1-G204</f>
        <v>-0.177902240204752</v>
      </c>
      <c r="K204" s="116" t="n">
        <f aca="false">R204-F204</f>
        <v>-83377.0953829736</v>
      </c>
      <c r="L204" s="116" t="n">
        <f aca="false">L203+K204</f>
        <v>-5025648.01759073</v>
      </c>
      <c r="M204" s="125" t="n">
        <f aca="false">K204/R204</f>
        <v>-0.177902240204752</v>
      </c>
      <c r="N204" s="116" t="n">
        <f aca="false">Q204*Inflação</f>
        <v>8308.88533948848</v>
      </c>
      <c r="O204" s="116" t="n">
        <f aca="false">Q204-R204</f>
        <v>482593.741675075</v>
      </c>
      <c r="P204" s="125" t="n">
        <f aca="false">O204/Q204</f>
        <v>0.507319591388105</v>
      </c>
      <c r="Q204" s="126" t="n">
        <f aca="false">Q203+E204+H204</f>
        <v>951261.788165176</v>
      </c>
      <c r="R204" s="126" t="n">
        <f aca="false">(R203+E204)*(1+((1+Taxa)/(1+Inflação)-1))</f>
        <v>468668.0464901</v>
      </c>
      <c r="S204" s="116" t="n">
        <f aca="false">IF('BANCO DE DADOS'!$AD$32="Sim",R204,Q204)</f>
        <v>468668.0464901</v>
      </c>
      <c r="T204" s="123" t="n">
        <f aca="false">C204</f>
        <v>200</v>
      </c>
      <c r="U204" s="122" t="n">
        <f aca="false">DATE(YEAR(U203),MONTH(U203)+1,1)</f>
        <v>50983</v>
      </c>
      <c r="V204" s="219"/>
      <c r="W204" s="219"/>
      <c r="X204" s="219"/>
    </row>
    <row r="205" customFormat="false" ht="12.75" hidden="false" customHeight="false" outlineLevel="0" collapsed="false">
      <c r="B205" s="122" t="n">
        <f aca="false">DATE(YEAR(B204),MONTH(B204)+1,1)</f>
        <v>50983</v>
      </c>
      <c r="C205" s="123" t="n">
        <f aca="false">C204+1</f>
        <v>201</v>
      </c>
      <c r="D205" s="123"/>
      <c r="E205" s="116" t="n">
        <f aca="false">IF($AE$33,IF($AE$34,$E204*(1+Inflação)*(1+Crescimento_Salário),$E204*(1+Inflação)),IF($AE$34,$E204*(1+Crescimento_Salário),$E204))</f>
        <v>5743.27874211442</v>
      </c>
      <c r="F205" s="124" t="n">
        <f aca="false">F204+E205</f>
        <v>557788.420615188</v>
      </c>
      <c r="G205" s="125" t="n">
        <f aca="false">IF(F205&lt;=0,0,F205/S205)</f>
        <v>1.1784361273361</v>
      </c>
      <c r="H205" s="116" t="n">
        <f aca="false">Q204*Taxa</f>
        <v>6120.44698755044</v>
      </c>
      <c r="I205" s="116" t="n">
        <f aca="false">I204+H205</f>
        <v>405337.093279652</v>
      </c>
      <c r="J205" s="125" t="n">
        <f aca="false">1-G205</f>
        <v>-0.178436127336104</v>
      </c>
      <c r="K205" s="116" t="n">
        <f aca="false">R205-F205</f>
        <v>-84459.0583559977</v>
      </c>
      <c r="L205" s="116" t="n">
        <f aca="false">L204+K205</f>
        <v>-5110107.07594672</v>
      </c>
      <c r="M205" s="125" t="n">
        <f aca="false">K205/R205</f>
        <v>-0.178436127336104</v>
      </c>
      <c r="N205" s="116" t="n">
        <f aca="false">Q205*Inflação</f>
        <v>8412.51016497113</v>
      </c>
      <c r="O205" s="116" t="n">
        <f aca="false">Q205-R205</f>
        <v>489796.15163565</v>
      </c>
      <c r="P205" s="125" t="n">
        <f aca="false">O205/Q205</f>
        <v>0.508548620682817</v>
      </c>
      <c r="Q205" s="126" t="n">
        <f aca="false">Q204+E205+H205</f>
        <v>963125.51389484</v>
      </c>
      <c r="R205" s="126" t="n">
        <f aca="false">(R204+E205)*(1+((1+Taxa)/(1+Inflação)-1))</f>
        <v>473329.362259191</v>
      </c>
      <c r="S205" s="116" t="n">
        <f aca="false">IF('BANCO DE DADOS'!$AD$32="Sim",R205,Q205)</f>
        <v>473329.362259191</v>
      </c>
      <c r="T205" s="123" t="n">
        <f aca="false">C205</f>
        <v>201</v>
      </c>
      <c r="U205" s="122" t="n">
        <f aca="false">DATE(YEAR(U204),MONTH(U204)+1,1)</f>
        <v>51014</v>
      </c>
      <c r="V205" s="219"/>
      <c r="W205" s="219"/>
      <c r="X205" s="219"/>
    </row>
    <row r="206" customFormat="false" ht="12.75" hidden="false" customHeight="false" outlineLevel="0" collapsed="false">
      <c r="B206" s="122" t="n">
        <f aca="false">DATE(YEAR(B205),MONTH(B205)+1,1)</f>
        <v>51014</v>
      </c>
      <c r="C206" s="123" t="n">
        <f aca="false">C205+1</f>
        <v>202</v>
      </c>
      <c r="D206" s="123"/>
      <c r="E206" s="116" t="n">
        <f aca="false">IF($AE$33,IF($AE$34,$E205*(1+Inflação)*(1+Crescimento_Salário),$E205*(1+Inflação)),IF($AE$34,$E205*(1+Crescimento_Salário),$E205))</f>
        <v>5793.44394914223</v>
      </c>
      <c r="F206" s="124" t="n">
        <f aca="false">F205+E206</f>
        <v>563581.86456433</v>
      </c>
      <c r="G206" s="125" t="n">
        <f aca="false">IF(F206&lt;=0,0,F206/S206)</f>
        <v>1.17896732211856</v>
      </c>
      <c r="H206" s="116" t="n">
        <f aca="false">Q205*Taxa</f>
        <v>6196.77855611193</v>
      </c>
      <c r="I206" s="116" t="n">
        <f aca="false">I205+H206</f>
        <v>411533.871835764</v>
      </c>
      <c r="J206" s="125" t="n">
        <f aca="false">1-G206</f>
        <v>-0.178967322118561</v>
      </c>
      <c r="K206" s="116" t="n">
        <f aca="false">R206-F206</f>
        <v>-85551.7665361726</v>
      </c>
      <c r="L206" s="116" t="n">
        <f aca="false">L205+K206</f>
        <v>-5195658.8424829</v>
      </c>
      <c r="M206" s="125" t="n">
        <f aca="false">K206/R206</f>
        <v>-0.178967322118561</v>
      </c>
      <c r="N206" s="116" t="n">
        <f aca="false">Q206*Inflação</f>
        <v>8517.23988840853</v>
      </c>
      <c r="O206" s="116" t="n">
        <f aca="false">Q206-R206</f>
        <v>497085.638371937</v>
      </c>
      <c r="P206" s="125" t="n">
        <f aca="false">O206/Q206</f>
        <v>0.509770912124815</v>
      </c>
      <c r="Q206" s="126" t="n">
        <f aca="false">Q205+E206+H206</f>
        <v>975115.736400095</v>
      </c>
      <c r="R206" s="126" t="n">
        <f aca="false">(R205+E206)*(1+((1+Taxa)/(1+Inflação)-1))</f>
        <v>478030.098028158</v>
      </c>
      <c r="S206" s="116" t="n">
        <f aca="false">IF('BANCO DE DADOS'!$AD$32="Sim",R206,Q206)</f>
        <v>478030.098028158</v>
      </c>
      <c r="T206" s="123" t="n">
        <f aca="false">C206</f>
        <v>202</v>
      </c>
      <c r="U206" s="122" t="n">
        <f aca="false">DATE(YEAR(U205),MONTH(U205)+1,1)</f>
        <v>51044</v>
      </c>
      <c r="V206" s="219"/>
      <c r="W206" s="219"/>
      <c r="X206" s="219"/>
    </row>
    <row r="207" customFormat="false" ht="12.75" hidden="false" customHeight="false" outlineLevel="0" collapsed="false">
      <c r="B207" s="122" t="n">
        <f aca="false">DATE(YEAR(B206),MONTH(B206)+1,1)</f>
        <v>51044</v>
      </c>
      <c r="C207" s="123" t="n">
        <f aca="false">C206+1</f>
        <v>203</v>
      </c>
      <c r="D207" s="123"/>
      <c r="E207" s="116" t="n">
        <f aca="false">IF($AE$33,IF($AE$34,$E206*(1+Inflação)*(1+Crescimento_Salário),$E206*(1+Inflação)),IF($AE$34,$E206*(1+Crescimento_Salário),$E206))</f>
        <v>5844.0473288775</v>
      </c>
      <c r="F207" s="124" t="n">
        <f aca="false">F206+E207</f>
        <v>569425.911893208</v>
      </c>
      <c r="G207" s="125" t="n">
        <f aca="false">IF(F207&lt;=0,0,F207/S207)</f>
        <v>1.17949583225277</v>
      </c>
      <c r="H207" s="116" t="n">
        <f aca="false">Q206*Taxa</f>
        <v>6273.92400873638</v>
      </c>
      <c r="I207" s="116" t="n">
        <f aca="false">I206+H207</f>
        <v>417807.795844501</v>
      </c>
      <c r="J207" s="125" t="n">
        <f aca="false">1-G207</f>
        <v>-0.179495832252769</v>
      </c>
      <c r="K207" s="116" t="n">
        <f aca="false">R207-F207</f>
        <v>-86655.3108257693</v>
      </c>
      <c r="L207" s="116" t="n">
        <f aca="false">L206+K207</f>
        <v>-5282314.15330867</v>
      </c>
      <c r="M207" s="125" t="n">
        <f aca="false">K207/R207</f>
        <v>-0.179495832252769</v>
      </c>
      <c r="N207" s="116" t="n">
        <f aca="false">Q207*Inflação</f>
        <v>8623.08544600804</v>
      </c>
      <c r="O207" s="116" t="n">
        <f aca="false">Q207-R207</f>
        <v>504463.10667027</v>
      </c>
      <c r="P207" s="125" t="n">
        <f aca="false">O207/Q207</f>
        <v>0.510986509796419</v>
      </c>
      <c r="Q207" s="126" t="n">
        <f aca="false">Q206+E207+H207</f>
        <v>987233.707737708</v>
      </c>
      <c r="R207" s="126" t="n">
        <f aca="false">(R206+E207)*(1+((1+Taxa)/(1+Inflação)-1))</f>
        <v>482770.601067439</v>
      </c>
      <c r="S207" s="116" t="n">
        <f aca="false">IF('BANCO DE DADOS'!$AD$32="Sim",R207,Q207)</f>
        <v>482770.601067439</v>
      </c>
      <c r="T207" s="123" t="n">
        <f aca="false">C207</f>
        <v>203</v>
      </c>
      <c r="U207" s="122" t="n">
        <f aca="false">DATE(YEAR(U206),MONTH(U206)+1,1)</f>
        <v>51075</v>
      </c>
      <c r="V207" s="219"/>
      <c r="W207" s="219"/>
      <c r="X207" s="219"/>
    </row>
    <row r="208" customFormat="false" ht="12.75" hidden="false" customHeight="false" outlineLevel="0" collapsed="false">
      <c r="B208" s="122" t="n">
        <f aca="false">DATE(YEAR(B207),MONTH(B207)+1,1)</f>
        <v>51075</v>
      </c>
      <c r="C208" s="123" t="n">
        <f aca="false">C207+1</f>
        <v>204</v>
      </c>
      <c r="D208" s="123" t="n">
        <v>17</v>
      </c>
      <c r="E208" s="116" t="n">
        <f aca="false">IF($AE$33,IF($AE$34,$E207*(1+Inflação)*(1+Crescimento_Salário),$E207*(1+Inflação)),IF($AE$34,$E207*(1+Crescimento_Salário),$E207))</f>
        <v>5895.09270858086</v>
      </c>
      <c r="F208" s="124" t="n">
        <f aca="false">F207+E208</f>
        <v>575321.004601789</v>
      </c>
      <c r="G208" s="125" t="n">
        <f aca="false">IF(F208&lt;=0,0,F208/S208)</f>
        <v>1.18002166547021</v>
      </c>
      <c r="H208" s="116" t="n">
        <f aca="false">Q207*Taxa</f>
        <v>6351.89140119474</v>
      </c>
      <c r="I208" s="116" t="n">
        <f aca="false">I207+H208</f>
        <v>424159.687245695</v>
      </c>
      <c r="J208" s="125" t="n">
        <f aca="false">1-G208</f>
        <v>-0.180021665470207</v>
      </c>
      <c r="K208" s="116" t="n">
        <f aca="false">R208-F208</f>
        <v>-87769.7829277876</v>
      </c>
      <c r="L208" s="116" t="n">
        <f aca="false">L207+K208</f>
        <v>-5370083.93623645</v>
      </c>
      <c r="M208" s="125" t="n">
        <f aca="false">K208/R208</f>
        <v>-0.180021665470207</v>
      </c>
      <c r="N208" s="116" t="n">
        <f aca="false">Q208*Inflação</f>
        <v>8730.05787777042</v>
      </c>
      <c r="O208" s="116" t="n">
        <f aca="false">Q208-R208</f>
        <v>511929.470173483</v>
      </c>
      <c r="P208" s="125" t="n">
        <f aca="false">O208/Q208</f>
        <v>0.512195457450218</v>
      </c>
      <c r="Q208" s="126" t="n">
        <f aca="false">Q207+E208+H208</f>
        <v>999480.691847484</v>
      </c>
      <c r="R208" s="126" t="n">
        <f aca="false">(R207+E208)*(1+((1+Taxa)/(1+Inflação)-1))</f>
        <v>487551.221674001</v>
      </c>
      <c r="S208" s="116" t="n">
        <f aca="false">IF('BANCO DE DADOS'!$AD$32="Sim",R208,Q208)</f>
        <v>487551.221674001</v>
      </c>
      <c r="T208" s="123" t="n">
        <f aca="false">C208</f>
        <v>204</v>
      </c>
      <c r="U208" s="122" t="n">
        <f aca="false">DATE(YEAR(U207),MONTH(U207)+1,1)</f>
        <v>51105</v>
      </c>
      <c r="V208" s="219"/>
      <c r="W208" s="219"/>
      <c r="X208" s="219"/>
    </row>
    <row r="209" customFormat="false" ht="12.75" hidden="false" customHeight="false" outlineLevel="0" collapsed="false">
      <c r="B209" s="122" t="n">
        <f aca="false">DATE(YEAR(B208),MONTH(B208)+1,1)</f>
        <v>51105</v>
      </c>
      <c r="C209" s="123" t="n">
        <f aca="false">C208+1</f>
        <v>205</v>
      </c>
      <c r="D209" s="123"/>
      <c r="E209" s="116" t="n">
        <f aca="false">IF($AE$33,IF($AE$34,$E208*(1+Inflação)*(1+Crescimento_Salário),$E208*(1+Inflação)),IF($AE$34,$E208*(1+Crescimento_Salário),$E208))</f>
        <v>5946.5839489425</v>
      </c>
      <c r="F209" s="124" t="n">
        <f aca="false">F208+E209</f>
        <v>581267.588550731</v>
      </c>
      <c r="G209" s="125" t="n">
        <f aca="false">IF(F209&lt;=0,0,F209/S209)</f>
        <v>1.18054482953273</v>
      </c>
      <c r="H209" s="116" t="n">
        <f aca="false">Q208*Taxa</f>
        <v>6430.68886571377</v>
      </c>
      <c r="I209" s="116" t="n">
        <f aca="false">I208+H209</f>
        <v>430590.376111409</v>
      </c>
      <c r="J209" s="125" t="n">
        <f aca="false">1-G209</f>
        <v>-0.180544829532735</v>
      </c>
      <c r="K209" s="116" t="n">
        <f aca="false">R209-F209</f>
        <v>-88895.2753529344</v>
      </c>
      <c r="L209" s="116" t="n">
        <f aca="false">L208+K209</f>
        <v>-5458979.21158939</v>
      </c>
      <c r="M209" s="125" t="n">
        <f aca="false">K209/R209</f>
        <v>-0.180544829532735</v>
      </c>
      <c r="N209" s="116" t="n">
        <f aca="false">Q209*Inflação</f>
        <v>8838.16832844973</v>
      </c>
      <c r="O209" s="116" t="n">
        <f aca="false">Q209-R209</f>
        <v>519485.651464344</v>
      </c>
      <c r="P209" s="125" t="n">
        <f aca="false">O209/Q209</f>
        <v>0.513397798511968</v>
      </c>
      <c r="Q209" s="126" t="n">
        <f aca="false">Q208+E209+H209</f>
        <v>1011857.96466214</v>
      </c>
      <c r="R209" s="126" t="n">
        <f aca="false">(R208+E209)*(1+((1+Taxa)/(1+Inflação)-1))</f>
        <v>492372.313197797</v>
      </c>
      <c r="S209" s="116" t="n">
        <f aca="false">IF('BANCO DE DADOS'!$AD$32="Sim",R209,Q209)</f>
        <v>492372.313197797</v>
      </c>
      <c r="T209" s="123" t="n">
        <f aca="false">C209</f>
        <v>205</v>
      </c>
      <c r="U209" s="122" t="n">
        <f aca="false">DATE(YEAR(U208),MONTH(U208)+1,1)</f>
        <v>51136</v>
      </c>
      <c r="V209" s="219"/>
      <c r="W209" s="219"/>
      <c r="X209" s="219"/>
    </row>
    <row r="210" customFormat="false" ht="12.75" hidden="false" customHeight="false" outlineLevel="0" collapsed="false">
      <c r="B210" s="122" t="n">
        <f aca="false">DATE(YEAR(B209),MONTH(B209)+1,1)</f>
        <v>51136</v>
      </c>
      <c r="C210" s="123" t="n">
        <f aca="false">C209+1</f>
        <v>206</v>
      </c>
      <c r="D210" s="123"/>
      <c r="E210" s="116" t="n">
        <f aca="false">IF($AE$33,IF($AE$34,$E209*(1+Inflação)*(1+Crescimento_Salário),$E209*(1+Inflação)),IF($AE$34,$E209*(1+Crescimento_Salário),$E209))</f>
        <v>5998.52494437416</v>
      </c>
      <c r="F210" s="124" t="n">
        <f aca="false">F209+E210</f>
        <v>587266.113495105</v>
      </c>
      <c r="G210" s="125" t="n">
        <f aca="false">IF(F210&lt;=0,0,F210/S210)</f>
        <v>1.18106533223214</v>
      </c>
      <c r="H210" s="116" t="n">
        <f aca="false">Q209*Taxa</f>
        <v>6510.324611683</v>
      </c>
      <c r="I210" s="116" t="n">
        <f aca="false">I209+H210</f>
        <v>437100.700723092</v>
      </c>
      <c r="J210" s="125" t="n">
        <f aca="false">1-G210</f>
        <v>-0.181065332232136</v>
      </c>
      <c r="K210" s="116" t="n">
        <f aca="false">R210-F210</f>
        <v>-90031.8814266636</v>
      </c>
      <c r="L210" s="116" t="n">
        <f aca="false">L209+K210</f>
        <v>-5549011.09301605</v>
      </c>
      <c r="M210" s="125" t="n">
        <f aca="false">K210/R210</f>
        <v>-0.181065332232136</v>
      </c>
      <c r="N210" s="116" t="n">
        <f aca="false">Q210*Inflação</f>
        <v>8947.42804852181</v>
      </c>
      <c r="O210" s="116" t="n">
        <f aca="false">Q210-R210</f>
        <v>527132.582149756</v>
      </c>
      <c r="P210" s="125" t="n">
        <f aca="false">O210/Q210</f>
        <v>0.514593576083452</v>
      </c>
      <c r="Q210" s="126" t="n">
        <f aca="false">Q209+E210+H210</f>
        <v>1024366.8142182</v>
      </c>
      <c r="R210" s="126" t="n">
        <f aca="false">(R209+E210)*(1+((1+Taxa)/(1+Inflação)-1))</f>
        <v>497234.232068442</v>
      </c>
      <c r="S210" s="116" t="n">
        <f aca="false">IF('BANCO DE DADOS'!$AD$32="Sim",R210,Q210)</f>
        <v>497234.232068442</v>
      </c>
      <c r="T210" s="123" t="n">
        <f aca="false">C210</f>
        <v>206</v>
      </c>
      <c r="U210" s="122" t="n">
        <f aca="false">DATE(YEAR(U209),MONTH(U209)+1,1)</f>
        <v>51167</v>
      </c>
      <c r="V210" s="219"/>
      <c r="W210" s="219"/>
      <c r="X210" s="219"/>
    </row>
    <row r="211" customFormat="false" ht="12.75" hidden="false" customHeight="false" outlineLevel="0" collapsed="false">
      <c r="B211" s="122" t="n">
        <f aca="false">DATE(YEAR(B210),MONTH(B210)+1,1)</f>
        <v>51167</v>
      </c>
      <c r="C211" s="123" t="n">
        <f aca="false">C210+1</f>
        <v>207</v>
      </c>
      <c r="D211" s="123"/>
      <c r="E211" s="116" t="n">
        <f aca="false">IF($AE$33,IF($AE$34,$E210*(1+Inflação)*(1+Crescimento_Salário),$E210*(1+Inflação)),IF($AE$34,$E210*(1+Crescimento_Salário),$E210))</f>
        <v>6050.91962330372</v>
      </c>
      <c r="F211" s="124" t="n">
        <f aca="false">F210+E211</f>
        <v>593317.033118409</v>
      </c>
      <c r="G211" s="125" t="n">
        <f aca="false">IF(F211&lt;=0,0,F211/S211)</f>
        <v>1.18158318138966</v>
      </c>
      <c r="H211" s="116" t="n">
        <f aca="false">Q210*Taxa</f>
        <v>6590.80692636817</v>
      </c>
      <c r="I211" s="116" t="n">
        <f aca="false">I210+H211</f>
        <v>443691.50764946</v>
      </c>
      <c r="J211" s="125" t="n">
        <f aca="false">1-G211</f>
        <v>-0.18158318138966</v>
      </c>
      <c r="K211" s="116" t="n">
        <f aca="false">R211-F211</f>
        <v>-91179.6952962772</v>
      </c>
      <c r="L211" s="116" t="n">
        <f aca="false">L210+K211</f>
        <v>-5640190.78831233</v>
      </c>
      <c r="M211" s="125" t="n">
        <f aca="false">K211/R211</f>
        <v>-0.18158318138966</v>
      </c>
      <c r="N211" s="116" t="n">
        <f aca="false">Q211*Inflação</f>
        <v>9057.84839516161</v>
      </c>
      <c r="O211" s="116" t="n">
        <f aca="false">Q211-R211</f>
        <v>534871.202945738</v>
      </c>
      <c r="P211" s="125" t="n">
        <f aca="false">O211/Q211</f>
        <v>0.515782832945314</v>
      </c>
      <c r="Q211" s="126" t="n">
        <f aca="false">Q210+E211+H211</f>
        <v>1037008.54076787</v>
      </c>
      <c r="R211" s="126" t="n">
        <f aca="false">(R210+E211)*(1+((1+Taxa)/(1+Inflação)-1))</f>
        <v>502137.337822132</v>
      </c>
      <c r="S211" s="116" t="n">
        <f aca="false">IF('BANCO DE DADOS'!$AD$32="Sim",R211,Q211)</f>
        <v>502137.337822132</v>
      </c>
      <c r="T211" s="123" t="n">
        <f aca="false">C211</f>
        <v>207</v>
      </c>
      <c r="U211" s="122" t="n">
        <f aca="false">DATE(YEAR(U210),MONTH(U210)+1,1)</f>
        <v>51196</v>
      </c>
      <c r="V211" s="219"/>
      <c r="W211" s="219"/>
      <c r="X211" s="219"/>
    </row>
    <row r="212" customFormat="false" ht="12.75" hidden="false" customHeight="false" outlineLevel="0" collapsed="false">
      <c r="B212" s="122" t="n">
        <f aca="false">DATE(YEAR(B211),MONTH(B211)+1,1)</f>
        <v>51196</v>
      </c>
      <c r="C212" s="123" t="n">
        <f aca="false">C211+1</f>
        <v>208</v>
      </c>
      <c r="D212" s="123"/>
      <c r="E212" s="116" t="n">
        <f aca="false">IF($AE$33,IF($AE$34,$E211*(1+Inflação)*(1+Crescimento_Salário),$E211*(1+Inflação)),IF($AE$34,$E211*(1+Crescimento_Salário),$E211))</f>
        <v>6103.77194847223</v>
      </c>
      <c r="F212" s="124" t="n">
        <f aca="false">F211+E212</f>
        <v>599420.805066881</v>
      </c>
      <c r="G212" s="125" t="n">
        <f aca="false">IF(F212&lt;=0,0,F212/S212)</f>
        <v>1.18209838485555</v>
      </c>
      <c r="H212" s="116" t="n">
        <f aca="false">Q211*Taxa</f>
        <v>6672.14417563119</v>
      </c>
      <c r="I212" s="116" t="n">
        <f aca="false">I211+H212</f>
        <v>450363.651825092</v>
      </c>
      <c r="J212" s="125" t="n">
        <f aca="false">1-G212</f>
        <v>-0.182098384855555</v>
      </c>
      <c r="K212" s="116" t="n">
        <f aca="false">R212-F212</f>
        <v>-92338.8119380887</v>
      </c>
      <c r="L212" s="116" t="n">
        <f aca="false">L211+K212</f>
        <v>-5732529.60025042</v>
      </c>
      <c r="M212" s="125" t="n">
        <f aca="false">K212/R212</f>
        <v>-0.182098384855555</v>
      </c>
      <c r="N212" s="116" t="n">
        <f aca="false">Q212*Inflação</f>
        <v>9169.44083322942</v>
      </c>
      <c r="O212" s="116" t="n">
        <f aca="false">Q212-R212</f>
        <v>542702.46376318</v>
      </c>
      <c r="P212" s="125" t="n">
        <f aca="false">O212/Q212</f>
        <v>0.516965611559847</v>
      </c>
      <c r="Q212" s="126" t="n">
        <f aca="false">Q211+E212+H212</f>
        <v>1049784.45689197</v>
      </c>
      <c r="R212" s="126" t="n">
        <f aca="false">(R211+E212)*(1+((1+Taxa)/(1+Inflação)-1))</f>
        <v>507081.993128793</v>
      </c>
      <c r="S212" s="116" t="n">
        <f aca="false">IF('BANCO DE DADOS'!$AD$32="Sim",R212,Q212)</f>
        <v>507081.993128793</v>
      </c>
      <c r="T212" s="123" t="n">
        <f aca="false">C212</f>
        <v>208</v>
      </c>
      <c r="U212" s="122" t="n">
        <f aca="false">DATE(YEAR(U211),MONTH(U211)+1,1)</f>
        <v>51227</v>
      </c>
      <c r="V212" s="219"/>
      <c r="W212" s="219"/>
      <c r="X212" s="219"/>
    </row>
    <row r="213" customFormat="false" ht="12.75" hidden="false" customHeight="false" outlineLevel="0" collapsed="false">
      <c r="B213" s="122" t="n">
        <f aca="false">DATE(YEAR(B212),MONTH(B212)+1,1)</f>
        <v>51227</v>
      </c>
      <c r="C213" s="123" t="n">
        <f aca="false">C212+1</f>
        <v>209</v>
      </c>
      <c r="D213" s="123"/>
      <c r="E213" s="116" t="n">
        <f aca="false">IF($AE$33,IF($AE$34,$E212*(1+Inflação)*(1+Crescimento_Salário),$E212*(1+Inflação)),IF($AE$34,$E212*(1+Crescimento_Salário),$E212))</f>
        <v>6157.08591723373</v>
      </c>
      <c r="F213" s="124" t="n">
        <f aca="false">F212+E213</f>
        <v>605577.890984115</v>
      </c>
      <c r="G213" s="125" t="n">
        <f aca="false">IF(F213&lt;=0,0,F213/S213)</f>
        <v>1.1826109505086</v>
      </c>
      <c r="H213" s="116" t="n">
        <f aca="false">Q212*Taxa</f>
        <v>6754.34480465655</v>
      </c>
      <c r="I213" s="116" t="n">
        <f aca="false">I212+H213</f>
        <v>457117.996629748</v>
      </c>
      <c r="J213" s="125" t="n">
        <f aca="false">1-G213</f>
        <v>-0.182610950508604</v>
      </c>
      <c r="K213" s="116" t="n">
        <f aca="false">R213-F213</f>
        <v>-93509.3271646487</v>
      </c>
      <c r="L213" s="116" t="n">
        <f aca="false">L212+K213</f>
        <v>-5826038.92741507</v>
      </c>
      <c r="M213" s="125" t="n">
        <f aca="false">K213/R213</f>
        <v>-0.182610950508604</v>
      </c>
      <c r="N213" s="116" t="n">
        <f aca="false">Q213*Inflação</f>
        <v>9282.21693626606</v>
      </c>
      <c r="O213" s="116" t="n">
        <f aca="false">Q213-R213</f>
        <v>550627.323794397</v>
      </c>
      <c r="P213" s="125" t="n">
        <f aca="false">O213/Q213</f>
        <v>0.518141954073761</v>
      </c>
      <c r="Q213" s="126" t="n">
        <f aca="false">Q212+E213+H213</f>
        <v>1062695.88761386</v>
      </c>
      <c r="R213" s="126" t="n">
        <f aca="false">(R212+E213)*(1+((1+Taxa)/(1+Inflação)-1))</f>
        <v>512068.563819466</v>
      </c>
      <c r="S213" s="116" t="n">
        <f aca="false">IF('BANCO DE DADOS'!$AD$32="Sim",R213,Q213)</f>
        <v>512068.563819466</v>
      </c>
      <c r="T213" s="123" t="n">
        <f aca="false">C213</f>
        <v>209</v>
      </c>
      <c r="U213" s="122" t="n">
        <f aca="false">DATE(YEAR(U212),MONTH(U212)+1,1)</f>
        <v>51257</v>
      </c>
      <c r="V213" s="219"/>
      <c r="W213" s="219"/>
      <c r="X213" s="219"/>
    </row>
    <row r="214" customFormat="false" ht="12.75" hidden="false" customHeight="false" outlineLevel="0" collapsed="false">
      <c r="B214" s="122" t="n">
        <f aca="false">DATE(YEAR(B213),MONTH(B213)+1,1)</f>
        <v>51257</v>
      </c>
      <c r="C214" s="123" t="n">
        <f aca="false">C213+1</f>
        <v>210</v>
      </c>
      <c r="D214" s="123"/>
      <c r="E214" s="116" t="n">
        <f aca="false">IF($AE$33,IF($AE$34,$E213*(1+Inflação)*(1+Crescimento_Salário),$E213*(1+Inflação)),IF($AE$34,$E213*(1+Crescimento_Salário),$E213))</f>
        <v>6210.86556185748</v>
      </c>
      <c r="F214" s="124" t="n">
        <f aca="false">F213+E214</f>
        <v>611788.756545973</v>
      </c>
      <c r="G214" s="125" t="n">
        <f aca="false">IF(F214&lt;=0,0,F214/S214)</f>
        <v>1.18312088625566</v>
      </c>
      <c r="H214" s="116" t="n">
        <f aca="false">Q213*Taxa</f>
        <v>6837.41733868442</v>
      </c>
      <c r="I214" s="116" t="n">
        <f aca="false">I213+H214</f>
        <v>463955.413968433</v>
      </c>
      <c r="J214" s="125" t="n">
        <f aca="false">1-G214</f>
        <v>-0.183120886255659</v>
      </c>
      <c r="K214" s="116" t="n">
        <f aca="false">R214-F214</f>
        <v>-94691.3376320341</v>
      </c>
      <c r="L214" s="116" t="n">
        <f aca="false">L213+K214</f>
        <v>-5920730.2650471</v>
      </c>
      <c r="M214" s="125" t="n">
        <f aca="false">K214/R214</f>
        <v>-0.183120886255659</v>
      </c>
      <c r="N214" s="116" t="n">
        <f aca="false">Q214*Inflação</f>
        <v>9396.18838749709</v>
      </c>
      <c r="O214" s="116" t="n">
        <f aca="false">Q214-R214</f>
        <v>558646.751600467</v>
      </c>
      <c r="P214" s="125" t="n">
        <f aca="false">O214/Q214</f>
        <v>0.519311902320912</v>
      </c>
      <c r="Q214" s="126" t="n">
        <f aca="false">Q213+E214+H214</f>
        <v>1075744.17051441</v>
      </c>
      <c r="R214" s="126" t="n">
        <f aca="false">(R213+E214)*(1+((1+Taxa)/(1+Inflação)-1))</f>
        <v>517097.418913938</v>
      </c>
      <c r="S214" s="116" t="n">
        <f aca="false">IF('BANCO DE DADOS'!$AD$32="Sim",R214,Q214)</f>
        <v>517097.418913938</v>
      </c>
      <c r="T214" s="123" t="n">
        <f aca="false">C214</f>
        <v>210</v>
      </c>
      <c r="U214" s="122" t="n">
        <f aca="false">DATE(YEAR(U213),MONTH(U213)+1,1)</f>
        <v>51288</v>
      </c>
      <c r="V214" s="219"/>
      <c r="W214" s="219"/>
      <c r="X214" s="219"/>
    </row>
    <row r="215" customFormat="false" ht="12.75" hidden="false" customHeight="false" outlineLevel="0" collapsed="false">
      <c r="B215" s="122" t="n">
        <f aca="false">DATE(YEAR(B214),MONTH(B214)+1,1)</f>
        <v>51288</v>
      </c>
      <c r="C215" s="123" t="n">
        <f aca="false">C214+1</f>
        <v>211</v>
      </c>
      <c r="D215" s="123"/>
      <c r="E215" s="116" t="n">
        <f aca="false">IF($AE$33,IF($AE$34,$E214*(1+Inflação)*(1+Crescimento_Salário),$E214*(1+Inflação)),IF($AE$34,$E214*(1+Crescimento_Salário),$E214))</f>
        <v>6265.11494983299</v>
      </c>
      <c r="F215" s="124" t="n">
        <f aca="false">F214+E215</f>
        <v>618053.871495806</v>
      </c>
      <c r="G215" s="125" t="n">
        <f aca="false">IF(F215&lt;=0,0,F215/S215)</f>
        <v>1.18362820003116</v>
      </c>
      <c r="H215" s="116" t="n">
        <f aca="false">Q214*Taxa</f>
        <v>6921.37038375035</v>
      </c>
      <c r="I215" s="116" t="n">
        <f aca="false">I214+H215</f>
        <v>470876.784352183</v>
      </c>
      <c r="J215" s="125" t="n">
        <f aca="false">1-G215</f>
        <v>-0.183628200031164</v>
      </c>
      <c r="K215" s="116" t="n">
        <f aca="false">R215-F215</f>
        <v>-95884.940847201</v>
      </c>
      <c r="L215" s="116" t="n">
        <f aca="false">L214+K215</f>
        <v>-6016615.2058943</v>
      </c>
      <c r="M215" s="125" t="n">
        <f aca="false">K215/R215</f>
        <v>-0.183628200031164</v>
      </c>
      <c r="N215" s="116" t="n">
        <f aca="false">Q215*Inflação</f>
        <v>9511.36698084617</v>
      </c>
      <c r="O215" s="116" t="n">
        <f aca="false">Q215-R215</f>
        <v>566761.725199384</v>
      </c>
      <c r="P215" s="125" t="n">
        <f aca="false">O215/Q215</f>
        <v>0.520475497824998</v>
      </c>
      <c r="Q215" s="126" t="n">
        <f aca="false">Q214+E215+H215</f>
        <v>1088930.65584799</v>
      </c>
      <c r="R215" s="126" t="n">
        <f aca="false">(R214+E215)*(1+((1+Taxa)/(1+Inflação)-1))</f>
        <v>522168.930648605</v>
      </c>
      <c r="S215" s="116" t="n">
        <f aca="false">IF('BANCO DE DADOS'!$AD$32="Sim",R215,Q215)</f>
        <v>522168.930648605</v>
      </c>
      <c r="T215" s="123" t="n">
        <f aca="false">C215</f>
        <v>211</v>
      </c>
      <c r="U215" s="122" t="n">
        <f aca="false">DATE(YEAR(U214),MONTH(U214)+1,1)</f>
        <v>51318</v>
      </c>
      <c r="V215" s="219"/>
      <c r="W215" s="219"/>
      <c r="X215" s="219"/>
    </row>
    <row r="216" customFormat="false" ht="12.75" hidden="false" customHeight="false" outlineLevel="0" collapsed="false">
      <c r="B216" s="122" t="n">
        <f aca="false">DATE(YEAR(B215),MONTH(B215)+1,1)</f>
        <v>51318</v>
      </c>
      <c r="C216" s="123" t="n">
        <f aca="false">C215+1</f>
        <v>212</v>
      </c>
      <c r="D216" s="123"/>
      <c r="E216" s="116" t="n">
        <f aca="false">IF($AE$33,IF($AE$34,$E215*(1+Inflação)*(1+Crescimento_Salário),$E215*(1+Inflação)),IF($AE$34,$E215*(1+Crescimento_Salário),$E215))</f>
        <v>6319.83818417764</v>
      </c>
      <c r="F216" s="124" t="n">
        <f aca="false">F215+E216</f>
        <v>624373.709679983</v>
      </c>
      <c r="G216" s="125" t="n">
        <f aca="false">IF(F216&lt;=0,0,F216/S216)</f>
        <v>1.18413289979669</v>
      </c>
      <c r="H216" s="116" t="n">
        <f aca="false">Q215*Taxa</f>
        <v>7006.21262743174</v>
      </c>
      <c r="I216" s="116" t="n">
        <f aca="false">I215+H216</f>
        <v>477882.996979615</v>
      </c>
      <c r="J216" s="125" t="n">
        <f aca="false">1-G216</f>
        <v>-0.184132899796686</v>
      </c>
      <c r="K216" s="116" t="n">
        <f aca="false">R216-F216</f>
        <v>-97090.235175401</v>
      </c>
      <c r="L216" s="116" t="n">
        <f aca="false">L215+K216</f>
        <v>-6113705.4410697</v>
      </c>
      <c r="M216" s="125" t="n">
        <f aca="false">K216/R216</f>
        <v>-0.184132899796687</v>
      </c>
      <c r="N216" s="116" t="n">
        <f aca="false">Q216*Inflação</f>
        <v>9627.76462195759</v>
      </c>
      <c r="O216" s="116" t="n">
        <f aca="false">Q216-R216</f>
        <v>574973.232155016</v>
      </c>
      <c r="P216" s="125" t="n">
        <f aca="false">O216/Q216</f>
        <v>0.521632781802235</v>
      </c>
      <c r="Q216" s="126" t="n">
        <f aca="false">Q215+E216+H216</f>
        <v>1102256.7066596</v>
      </c>
      <c r="R216" s="126" t="n">
        <f aca="false">(R215+E216)*(1+((1+Taxa)/(1+Inflação)-1))</f>
        <v>527283.474504582</v>
      </c>
      <c r="S216" s="116" t="n">
        <f aca="false">IF('BANCO DE DADOS'!$AD$32="Sim",R216,Q216)</f>
        <v>527283.474504582</v>
      </c>
      <c r="T216" s="123" t="n">
        <f aca="false">C216</f>
        <v>212</v>
      </c>
      <c r="U216" s="122" t="n">
        <f aca="false">DATE(YEAR(U215),MONTH(U215)+1,1)</f>
        <v>51349</v>
      </c>
      <c r="V216" s="219"/>
      <c r="W216" s="219"/>
      <c r="X216" s="219"/>
    </row>
    <row r="217" customFormat="false" ht="12.75" hidden="false" customHeight="false" outlineLevel="0" collapsed="false">
      <c r="B217" s="122" t="n">
        <f aca="false">DATE(YEAR(B216),MONTH(B216)+1,1)</f>
        <v>51349</v>
      </c>
      <c r="C217" s="123" t="n">
        <f aca="false">C216+1</f>
        <v>213</v>
      </c>
      <c r="D217" s="123"/>
      <c r="E217" s="116" t="n">
        <f aca="false">IF($AE$33,IF($AE$34,$E216*(1+Inflação)*(1+Crescimento_Salário),$E216*(1+Inflação)),IF($AE$34,$E216*(1+Crescimento_Salário),$E216))</f>
        <v>6375.03940374701</v>
      </c>
      <c r="F217" s="124" t="n">
        <f aca="false">F216+E217</f>
        <v>630748.74908373</v>
      </c>
      <c r="G217" s="125" t="n">
        <f aca="false">IF(F217&lt;=0,0,F217/S217)</f>
        <v>1.18463499354044</v>
      </c>
      <c r="H217" s="116" t="n">
        <f aca="false">Q216*Taxa</f>
        <v>7091.95283960107</v>
      </c>
      <c r="I217" s="116" t="n">
        <f aca="false">I216+H217</f>
        <v>484974.949819216</v>
      </c>
      <c r="J217" s="125" t="n">
        <f aca="false">1-G217</f>
        <v>-0.184634993540439</v>
      </c>
      <c r="K217" s="116" t="n">
        <f aca="false">R217-F217</f>
        <v>-98307.3198476635</v>
      </c>
      <c r="L217" s="116" t="n">
        <f aca="false">L216+K217</f>
        <v>-6212012.76091737</v>
      </c>
      <c r="M217" s="125" t="n">
        <f aca="false">K217/R217</f>
        <v>-0.184634993540439</v>
      </c>
      <c r="N217" s="116" t="n">
        <f aca="false">Q217*Inflação</f>
        <v>9745.39332922816</v>
      </c>
      <c r="O217" s="116" t="n">
        <f aca="false">Q217-R217</f>
        <v>583282.269666879</v>
      </c>
      <c r="P217" s="125" t="n">
        <f aca="false">O217/Q217</f>
        <v>0.522783795163983</v>
      </c>
      <c r="Q217" s="126" t="n">
        <f aca="false">Q216+E217+H217</f>
        <v>1115723.69890295</v>
      </c>
      <c r="R217" s="126" t="n">
        <f aca="false">(R216+E217)*(1+((1+Taxa)/(1+Inflação)-1))</f>
        <v>532441.429236067</v>
      </c>
      <c r="S217" s="116" t="n">
        <f aca="false">IF('BANCO DE DADOS'!$AD$32="Sim",R217,Q217)</f>
        <v>532441.429236067</v>
      </c>
      <c r="T217" s="123" t="n">
        <f aca="false">C217</f>
        <v>213</v>
      </c>
      <c r="U217" s="122" t="n">
        <f aca="false">DATE(YEAR(U216),MONTH(U216)+1,1)</f>
        <v>51380</v>
      </c>
      <c r="V217" s="219"/>
      <c r="W217" s="219"/>
      <c r="X217" s="219"/>
    </row>
    <row r="218" customFormat="false" ht="12.75" hidden="false" customHeight="false" outlineLevel="0" collapsed="false">
      <c r="B218" s="122" t="n">
        <f aca="false">DATE(YEAR(B217),MONTH(B217)+1,1)</f>
        <v>51380</v>
      </c>
      <c r="C218" s="123" t="n">
        <f aca="false">C217+1</f>
        <v>214</v>
      </c>
      <c r="D218" s="123"/>
      <c r="E218" s="116" t="n">
        <f aca="false">IF($AE$33,IF($AE$34,$E217*(1+Inflação)*(1+Crescimento_Salário),$E217*(1+Inflação)),IF($AE$34,$E217*(1+Crescimento_Salário),$E217))</f>
        <v>6430.72278354787</v>
      </c>
      <c r="F218" s="124" t="n">
        <f aca="false">F217+E218</f>
        <v>637179.471867278</v>
      </c>
      <c r="G218" s="125" t="n">
        <f aca="false">IF(F218&lt;=0,0,F218/S218)</f>
        <v>1.18513448927681</v>
      </c>
      <c r="H218" s="116" t="n">
        <f aca="false">Q217*Taxa</f>
        <v>7178.59987318596</v>
      </c>
      <c r="I218" s="116" t="n">
        <f aca="false">I217+H218</f>
        <v>492153.549692402</v>
      </c>
      <c r="J218" s="125" t="n">
        <f aca="false">1-G218</f>
        <v>-0.185134489276805</v>
      </c>
      <c r="K218" s="116" t="n">
        <f aca="false">R218-F218</f>
        <v>-99536.2949683432</v>
      </c>
      <c r="L218" s="116" t="n">
        <f aca="false">L217+K218</f>
        <v>-6311549.05588571</v>
      </c>
      <c r="M218" s="125" t="n">
        <f aca="false">K218/R218</f>
        <v>-0.185134489276805</v>
      </c>
      <c r="N218" s="116" t="n">
        <f aca="false">Q218*Inflação</f>
        <v>9864.26523484839</v>
      </c>
      <c r="O218" s="116" t="n">
        <f aca="false">Q218-R218</f>
        <v>591689.844660745</v>
      </c>
      <c r="P218" s="125" t="n">
        <f aca="false">O218/Q218</f>
        <v>0.523928578519367</v>
      </c>
      <c r="Q218" s="126" t="n">
        <f aca="false">Q217+E218+H218</f>
        <v>1129333.02155968</v>
      </c>
      <c r="R218" s="126" t="n">
        <f aca="false">(R217+E218)*(1+((1+Taxa)/(1+Inflação)-1))</f>
        <v>537643.176898935</v>
      </c>
      <c r="S218" s="116" t="n">
        <f aca="false">IF('BANCO DE DADOS'!$AD$32="Sim",R218,Q218)</f>
        <v>537643.176898935</v>
      </c>
      <c r="T218" s="123" t="n">
        <f aca="false">C218</f>
        <v>214</v>
      </c>
      <c r="U218" s="122" t="n">
        <f aca="false">DATE(YEAR(U217),MONTH(U217)+1,1)</f>
        <v>51410</v>
      </c>
      <c r="V218" s="219"/>
      <c r="W218" s="219"/>
      <c r="X218" s="219"/>
    </row>
    <row r="219" customFormat="false" ht="12.75" hidden="false" customHeight="false" outlineLevel="0" collapsed="false">
      <c r="B219" s="122" t="n">
        <f aca="false">DATE(YEAR(B218),MONTH(B218)+1,1)</f>
        <v>51410</v>
      </c>
      <c r="C219" s="123" t="n">
        <f aca="false">C218+1</f>
        <v>215</v>
      </c>
      <c r="D219" s="123"/>
      <c r="E219" s="116" t="n">
        <f aca="false">IF($AE$33,IF($AE$34,$E218*(1+Inflação)*(1+Crescimento_Salário),$E218*(1+Inflação)),IF($AE$34,$E218*(1+Crescimento_Salário),$E218))</f>
        <v>6486.89253505403</v>
      </c>
      <c r="F219" s="124" t="n">
        <f aca="false">F218+E219</f>
        <v>643666.364402332</v>
      </c>
      <c r="G219" s="125" t="n">
        <f aca="false">IF(F219&lt;=0,0,F219/S219)</f>
        <v>1.18563139504585</v>
      </c>
      <c r="H219" s="116" t="n">
        <f aca="false">Q218*Taxa</f>
        <v>7266.16266493613</v>
      </c>
      <c r="I219" s="116" t="n">
        <f aca="false">I218+H219</f>
        <v>499419.712357338</v>
      </c>
      <c r="J219" s="125" t="n">
        <f aca="false">1-G219</f>
        <v>-0.185631395045854</v>
      </c>
      <c r="K219" s="116" t="n">
        <f aca="false">R219-F219</f>
        <v>-100777.261522732</v>
      </c>
      <c r="L219" s="116" t="n">
        <f aca="false">L218+K219</f>
        <v>-6412326.31740844</v>
      </c>
      <c r="M219" s="125" t="n">
        <f aca="false">K219/R219</f>
        <v>-0.185631395045854</v>
      </c>
      <c r="N219" s="116" t="n">
        <f aca="false">Q219*Inflação</f>
        <v>9984.39258585319</v>
      </c>
      <c r="O219" s="116" t="n">
        <f aca="false">Q219-R219</f>
        <v>600196.97388007</v>
      </c>
      <c r="P219" s="125" t="n">
        <f aca="false">O219/Q219</f>
        <v>0.525067172177848</v>
      </c>
      <c r="Q219" s="126" t="n">
        <f aca="false">Q218+E219+H219</f>
        <v>1143086.07675967</v>
      </c>
      <c r="R219" s="126" t="n">
        <f aca="false">(R218+E219)*(1+((1+Taxa)/(1+Inflação)-1))</f>
        <v>542889.1028796</v>
      </c>
      <c r="S219" s="116" t="n">
        <f aca="false">IF('BANCO DE DADOS'!$AD$32="Sim",R219,Q219)</f>
        <v>542889.1028796</v>
      </c>
      <c r="T219" s="123" t="n">
        <f aca="false">C219</f>
        <v>215</v>
      </c>
      <c r="U219" s="122" t="n">
        <f aca="false">DATE(YEAR(U218),MONTH(U218)+1,1)</f>
        <v>51441</v>
      </c>
      <c r="V219" s="219"/>
      <c r="W219" s="219"/>
      <c r="X219" s="219"/>
    </row>
    <row r="220" customFormat="false" ht="12.75" hidden="false" customHeight="false" outlineLevel="0" collapsed="false">
      <c r="B220" s="122" t="n">
        <f aca="false">DATE(YEAR(B219),MONTH(B219)+1,1)</f>
        <v>51441</v>
      </c>
      <c r="C220" s="123" t="n">
        <f aca="false">C219+1</f>
        <v>216</v>
      </c>
      <c r="D220" s="123" t="n">
        <v>18</v>
      </c>
      <c r="E220" s="116" t="n">
        <f aca="false">IF($AE$33,IF($AE$34,$E219*(1+Inflação)*(1+Crescimento_Salário),$E219*(1+Inflação)),IF($AE$34,$E219*(1+Crescimento_Salário),$E219))</f>
        <v>6543.55290652475</v>
      </c>
      <c r="F220" s="124" t="n">
        <f aca="false">F219+E220</f>
        <v>650209.917308857</v>
      </c>
      <c r="G220" s="125" t="n">
        <f aca="false">IF(F220&lt;=0,0,F220/S220)</f>
        <v>1.18612571891287</v>
      </c>
      <c r="H220" s="116" t="n">
        <f aca="false">Q219*Taxa</f>
        <v>7354.65023619741</v>
      </c>
      <c r="I220" s="116" t="n">
        <f aca="false">I219+H220</f>
        <v>506774.362593535</v>
      </c>
      <c r="J220" s="125" t="n">
        <f aca="false">1-G220</f>
        <v>-0.186125718912868</v>
      </c>
      <c r="K220" s="116" t="n">
        <f aca="false">R220-F220</f>
        <v>-102030.321384741</v>
      </c>
      <c r="L220" s="116" t="n">
        <f aca="false">L219+K220</f>
        <v>-6514356.63879318</v>
      </c>
      <c r="M220" s="125" t="n">
        <f aca="false">K220/R220</f>
        <v>-0.186125718912868</v>
      </c>
      <c r="N220" s="116" t="n">
        <f aca="false">Q220*Inflação</f>
        <v>10105.7877451821</v>
      </c>
      <c r="O220" s="116" t="n">
        <f aca="false">Q220-R220</f>
        <v>608804.683978277</v>
      </c>
      <c r="P220" s="125" t="n">
        <f aca="false">O220/Q220</f>
        <v>0.526199616151775</v>
      </c>
      <c r="Q220" s="126" t="n">
        <f aca="false">Q219+E220+H220</f>
        <v>1156984.27990239</v>
      </c>
      <c r="R220" s="126" t="n">
        <f aca="false">(R219+E220)*(1+((1+Taxa)/(1+Inflação)-1))</f>
        <v>548179.595924115</v>
      </c>
      <c r="S220" s="116" t="n">
        <f aca="false">IF('BANCO DE DADOS'!$AD$32="Sim",R220,Q220)</f>
        <v>548179.595924115</v>
      </c>
      <c r="T220" s="123" t="n">
        <f aca="false">C220</f>
        <v>216</v>
      </c>
      <c r="U220" s="122" t="n">
        <f aca="false">DATE(YEAR(U219),MONTH(U219)+1,1)</f>
        <v>51471</v>
      </c>
      <c r="V220" s="219"/>
      <c r="W220" s="219"/>
      <c r="X220" s="219"/>
    </row>
    <row r="221" customFormat="false" ht="12.75" hidden="false" customHeight="false" outlineLevel="0" collapsed="false">
      <c r="B221" s="122" t="n">
        <f aca="false">DATE(YEAR(B220),MONTH(B220)+1,1)</f>
        <v>51471</v>
      </c>
      <c r="C221" s="123" t="n">
        <f aca="false">C220+1</f>
        <v>217</v>
      </c>
      <c r="D221" s="123"/>
      <c r="E221" s="116" t="n">
        <f aca="false">IF($AE$33,IF($AE$34,$E220*(1+Inflação)*(1+Crescimento_Salário),$E220*(1+Inflação)),IF($AE$34,$E220*(1+Crescimento_Salário),$E220))</f>
        <v>6600.70818332617</v>
      </c>
      <c r="F221" s="124" t="n">
        <f aca="false">F220+E221</f>
        <v>656810.625492183</v>
      </c>
      <c r="G221" s="125" t="n">
        <f aca="false">IF(F221&lt;=0,0,F221/S221)</f>
        <v>1.18661746896785</v>
      </c>
      <c r="H221" s="116" t="n">
        <f aca="false">Q220*Taxa</f>
        <v>7444.07169369263</v>
      </c>
      <c r="I221" s="116" t="n">
        <f aca="false">I220+H221</f>
        <v>514218.434287228</v>
      </c>
      <c r="J221" s="125" t="n">
        <f aca="false">1-G221</f>
        <v>-0.186617468967851</v>
      </c>
      <c r="K221" s="116" t="n">
        <f aca="false">R221-F221</f>
        <v>-103295.577324644</v>
      </c>
      <c r="L221" s="116" t="n">
        <f aca="false">L220+K221</f>
        <v>-6617652.21611783</v>
      </c>
      <c r="M221" s="125" t="n">
        <f aca="false">K221/R221</f>
        <v>-0.186617468967851</v>
      </c>
      <c r="N221" s="116" t="n">
        <f aca="false">Q221*Inflação</f>
        <v>10228.463192749</v>
      </c>
      <c r="O221" s="116" t="n">
        <f aca="false">Q221-R221</f>
        <v>617514.011611872</v>
      </c>
      <c r="P221" s="125" t="n">
        <f aca="false">O221/Q221</f>
        <v>0.52732595015891</v>
      </c>
      <c r="Q221" s="126" t="n">
        <f aca="false">Q220+E221+H221</f>
        <v>1171029.05977941</v>
      </c>
      <c r="R221" s="126" t="n">
        <f aca="false">(R220+E221)*(1+((1+Taxa)/(1+Inflação)-1))</f>
        <v>553515.048167539</v>
      </c>
      <c r="S221" s="116" t="n">
        <f aca="false">IF('BANCO DE DADOS'!$AD$32="Sim",R221,Q221)</f>
        <v>553515.048167539</v>
      </c>
      <c r="T221" s="123" t="n">
        <f aca="false">C221</f>
        <v>217</v>
      </c>
      <c r="U221" s="122" t="n">
        <f aca="false">DATE(YEAR(U220),MONTH(U220)+1,1)</f>
        <v>51502</v>
      </c>
      <c r="V221" s="219"/>
      <c r="W221" s="219"/>
      <c r="X221" s="219"/>
    </row>
    <row r="222" customFormat="false" ht="12.75" hidden="false" customHeight="false" outlineLevel="0" collapsed="false">
      <c r="B222" s="122" t="n">
        <f aca="false">DATE(YEAR(B221),MONTH(B221)+1,1)</f>
        <v>51502</v>
      </c>
      <c r="C222" s="123" t="n">
        <f aca="false">C221+1</f>
        <v>218</v>
      </c>
      <c r="D222" s="123"/>
      <c r="E222" s="116" t="n">
        <f aca="false">IF($AE$33,IF($AE$34,$E221*(1+Inflação)*(1+Crescimento_Salário),$E221*(1+Inflação)),IF($AE$34,$E221*(1+Crescimento_Salário),$E221))</f>
        <v>6658.36268825532</v>
      </c>
      <c r="F222" s="124" t="n">
        <f aca="false">F221+E222</f>
        <v>663468.988180438</v>
      </c>
      <c r="G222" s="125" t="n">
        <f aca="false">IF(F222&lt;=0,0,F222/S222)</f>
        <v>1.18710665332506</v>
      </c>
      <c r="H222" s="116" t="n">
        <f aca="false">Q221*Taxa</f>
        <v>7534.43623030974</v>
      </c>
      <c r="I222" s="116" t="n">
        <f aca="false">I221+H222</f>
        <v>521752.870517538</v>
      </c>
      <c r="J222" s="125" t="n">
        <f aca="false">1-G222</f>
        <v>-0.187106653325055</v>
      </c>
      <c r="K222" s="116" t="n">
        <f aca="false">R222-F222</f>
        <v>-104573.133016895</v>
      </c>
      <c r="L222" s="116" t="n">
        <f aca="false">L221+K222</f>
        <v>-6722225.34913472</v>
      </c>
      <c r="M222" s="125" t="n">
        <f aca="false">K222/R222</f>
        <v>-0.187106653325055</v>
      </c>
      <c r="N222" s="116" t="n">
        <f aca="false">Q222*Inflação</f>
        <v>10352.4315265221</v>
      </c>
      <c r="O222" s="116" t="n">
        <f aca="false">Q222-R222</f>
        <v>626326.003534433</v>
      </c>
      <c r="P222" s="125" t="n">
        <f aca="false">O222/Q222</f>
        <v>0.528446213624918</v>
      </c>
      <c r="Q222" s="126" t="n">
        <f aca="false">Q221+E222+H222</f>
        <v>1185221.85869798</v>
      </c>
      <c r="R222" s="126" t="n">
        <f aca="false">(R221+E222)*(1+((1+Taxa)/(1+Inflação)-1))</f>
        <v>558895.855163543</v>
      </c>
      <c r="S222" s="116" t="n">
        <f aca="false">IF('BANCO DE DADOS'!$AD$32="Sim",R222,Q222)</f>
        <v>558895.855163543</v>
      </c>
      <c r="T222" s="123" t="n">
        <f aca="false">C222</f>
        <v>218</v>
      </c>
      <c r="U222" s="122" t="n">
        <f aca="false">DATE(YEAR(U221),MONTH(U221)+1,1)</f>
        <v>51533</v>
      </c>
      <c r="V222" s="219"/>
      <c r="W222" s="219"/>
      <c r="X222" s="219"/>
    </row>
    <row r="223" customFormat="false" ht="12.75" hidden="false" customHeight="false" outlineLevel="0" collapsed="false">
      <c r="B223" s="122" t="n">
        <f aca="false">DATE(YEAR(B222),MONTH(B222)+1,1)</f>
        <v>51533</v>
      </c>
      <c r="C223" s="123" t="n">
        <f aca="false">C222+1</f>
        <v>219</v>
      </c>
      <c r="D223" s="123"/>
      <c r="E223" s="116" t="n">
        <f aca="false">IF($AE$33,IF($AE$34,$E222*(1+Inflação)*(1+Crescimento_Salário),$E222*(1+Inflação)),IF($AE$34,$E222*(1+Crescimento_Salário),$E222))</f>
        <v>6716.52078186712</v>
      </c>
      <c r="F223" s="124" t="n">
        <f aca="false">F222+E223</f>
        <v>670185.508962305</v>
      </c>
      <c r="G223" s="125" t="n">
        <f aca="false">IF(F223&lt;=0,0,F223/S223)</f>
        <v>1.18759328012249</v>
      </c>
      <c r="H223" s="116" t="n">
        <f aca="false">Q222*Taxa</f>
        <v>7625.75312589701</v>
      </c>
      <c r="I223" s="116" t="n">
        <f aca="false">I222+H223</f>
        <v>529378.623643435</v>
      </c>
      <c r="J223" s="125" t="n">
        <f aca="false">1-G223</f>
        <v>-0.187593280122486</v>
      </c>
      <c r="K223" s="116" t="n">
        <f aca="false">R223-F223</f>
        <v>-105863.093048009</v>
      </c>
      <c r="L223" s="116" t="n">
        <f aca="false">L222+K223</f>
        <v>-6828088.44218273</v>
      </c>
      <c r="M223" s="125" t="n">
        <f aca="false">K223/R223</f>
        <v>-0.187593280122486</v>
      </c>
      <c r="N223" s="116" t="n">
        <f aca="false">Q223*Inflação</f>
        <v>10477.7054636125</v>
      </c>
      <c r="O223" s="116" t="n">
        <f aca="false">Q223-R223</f>
        <v>635241.716691443</v>
      </c>
      <c r="P223" s="125" t="n">
        <f aca="false">O223/Q223</f>
        <v>0.52956044568584</v>
      </c>
      <c r="Q223" s="126" t="n">
        <f aca="false">Q222+E223+H223</f>
        <v>1199564.13260574</v>
      </c>
      <c r="R223" s="126" t="n">
        <f aca="false">(R222+E223)*(1+((1+Taxa)/(1+Inflação)-1))</f>
        <v>564322.415914297</v>
      </c>
      <c r="S223" s="116" t="n">
        <f aca="false">IF('BANCO DE DADOS'!$AD$32="Sim",R223,Q223)</f>
        <v>564322.415914297</v>
      </c>
      <c r="T223" s="123" t="n">
        <f aca="false">C223</f>
        <v>219</v>
      </c>
      <c r="U223" s="122" t="n">
        <f aca="false">DATE(YEAR(U222),MONTH(U222)+1,1)</f>
        <v>51561</v>
      </c>
      <c r="V223" s="219"/>
      <c r="W223" s="219"/>
      <c r="X223" s="219"/>
    </row>
    <row r="224" customFormat="false" ht="12.75" hidden="false" customHeight="false" outlineLevel="0" collapsed="false">
      <c r="B224" s="122" t="n">
        <f aca="false">DATE(YEAR(B223),MONTH(B223)+1,1)</f>
        <v>51561</v>
      </c>
      <c r="C224" s="123" t="n">
        <f aca="false">C223+1</f>
        <v>220</v>
      </c>
      <c r="D224" s="123"/>
      <c r="E224" s="116" t="n">
        <f aca="false">IF($AE$33,IF($AE$34,$E223*(1+Inflação)*(1+Crescimento_Salário),$E223*(1+Inflação)),IF($AE$34,$E223*(1+Crescimento_Salário),$E223))</f>
        <v>6775.18686280418</v>
      </c>
      <c r="F224" s="124" t="n">
        <f aca="false">F223+E224</f>
        <v>676960.69582511</v>
      </c>
      <c r="G224" s="125" t="n">
        <f aca="false">IF(F224&lt;=0,0,F224/S224)</f>
        <v>1.18807735752143</v>
      </c>
      <c r="H224" s="116" t="n">
        <f aca="false">Q223*Taxa</f>
        <v>7718.03174806548</v>
      </c>
      <c r="I224" s="116" t="n">
        <f aca="false">I223+H224</f>
        <v>537096.6553915</v>
      </c>
      <c r="J224" s="125" t="n">
        <f aca="false">1-G224</f>
        <v>-0.188077357521425</v>
      </c>
      <c r="K224" s="116" t="n">
        <f aca="false">R224-F224</f>
        <v>-107165.562924513</v>
      </c>
      <c r="L224" s="116" t="n">
        <f aca="false">L223+K224</f>
        <v>-6935254.00510725</v>
      </c>
      <c r="M224" s="125" t="n">
        <f aca="false">K224/R224</f>
        <v>-0.188077357521425</v>
      </c>
      <c r="N224" s="116" t="n">
        <f aca="false">Q224*Inflação</f>
        <v>10604.2978413744</v>
      </c>
      <c r="O224" s="116" t="n">
        <f aca="false">Q224-R224</f>
        <v>644262.218316014</v>
      </c>
      <c r="P224" s="125" t="n">
        <f aca="false">O224/Q224</f>
        <v>0.530668685190528</v>
      </c>
      <c r="Q224" s="126" t="n">
        <f aca="false">Q223+E224+H224</f>
        <v>1214057.35121661</v>
      </c>
      <c r="R224" s="126" t="n">
        <f aca="false">(R223+E224)*(1+((1+Taxa)/(1+Inflação)-1))</f>
        <v>569795.132900596</v>
      </c>
      <c r="S224" s="116" t="n">
        <f aca="false">IF('BANCO DE DADOS'!$AD$32="Sim",R224,Q224)</f>
        <v>569795.132900596</v>
      </c>
      <c r="T224" s="123" t="n">
        <f aca="false">C224</f>
        <v>220</v>
      </c>
      <c r="U224" s="122" t="n">
        <f aca="false">DATE(YEAR(U223),MONTH(U223)+1,1)</f>
        <v>51592</v>
      </c>
      <c r="V224" s="219"/>
      <c r="W224" s="219"/>
      <c r="X224" s="219"/>
    </row>
    <row r="225" customFormat="false" ht="12.75" hidden="false" customHeight="false" outlineLevel="0" collapsed="false">
      <c r="B225" s="122" t="n">
        <f aca="false">DATE(YEAR(B224),MONTH(B224)+1,1)</f>
        <v>51592</v>
      </c>
      <c r="C225" s="123" t="n">
        <f aca="false">C224+1</f>
        <v>221</v>
      </c>
      <c r="D225" s="123"/>
      <c r="E225" s="116" t="n">
        <f aca="false">IF($AE$33,IF($AE$34,$E224*(1+Inflação)*(1+Crescimento_Salário),$E224*(1+Inflação)),IF($AE$34,$E224*(1+Crescimento_Salário),$E224))</f>
        <v>6834.36536812944</v>
      </c>
      <c r="F225" s="124" t="n">
        <f aca="false">F224+E225</f>
        <v>683795.061193239</v>
      </c>
      <c r="G225" s="125" t="n">
        <f aca="false">IF(F225&lt;=0,0,F225/S225)</f>
        <v>1.18855889370594</v>
      </c>
      <c r="H225" s="116" t="n">
        <f aca="false">Q224*Taxa</f>
        <v>7811.28155299868</v>
      </c>
      <c r="I225" s="116" t="n">
        <f aca="false">I224+H225</f>
        <v>544907.936944499</v>
      </c>
      <c r="J225" s="125" t="n">
        <f aca="false">1-G225</f>
        <v>-0.188558893705941</v>
      </c>
      <c r="K225" s="116" t="n">
        <f aca="false">R225-F225</f>
        <v>-108480.649080973</v>
      </c>
      <c r="L225" s="116" t="n">
        <f aca="false">L224+K225</f>
        <v>-7043734.65418822</v>
      </c>
      <c r="M225" s="125" t="n">
        <f aca="false">K225/R225</f>
        <v>-0.188558893705941</v>
      </c>
      <c r="N225" s="116" t="n">
        <f aca="false">Q225*Inflação</f>
        <v>10732.2216185136</v>
      </c>
      <c r="O225" s="116" t="n">
        <f aca="false">Q225-R225</f>
        <v>653388.586025471</v>
      </c>
      <c r="P225" s="125" t="n">
        <f aca="false">O225/Q225</f>
        <v>0.531770970703065</v>
      </c>
      <c r="Q225" s="126" t="n">
        <f aca="false">Q224+E225+H225</f>
        <v>1228702.99813774</v>
      </c>
      <c r="R225" s="126" t="n">
        <f aca="false">(R224+E225)*(1+((1+Taxa)/(1+Inflação)-1))</f>
        <v>575314.412112266</v>
      </c>
      <c r="S225" s="116" t="n">
        <f aca="false">IF('BANCO DE DADOS'!$AD$32="Sim",R225,Q225)</f>
        <v>575314.412112266</v>
      </c>
      <c r="T225" s="123" t="n">
        <f aca="false">C225</f>
        <v>221</v>
      </c>
      <c r="U225" s="122" t="n">
        <f aca="false">DATE(YEAR(U224),MONTH(U224)+1,1)</f>
        <v>51622</v>
      </c>
      <c r="V225" s="219"/>
      <c r="W225" s="219"/>
      <c r="X225" s="219"/>
    </row>
    <row r="226" customFormat="false" ht="12.75" hidden="false" customHeight="false" outlineLevel="0" collapsed="false">
      <c r="B226" s="122" t="n">
        <f aca="false">DATE(YEAR(B225),MONTH(B225)+1,1)</f>
        <v>51622</v>
      </c>
      <c r="C226" s="123" t="n">
        <f aca="false">C225+1</f>
        <v>222</v>
      </c>
      <c r="D226" s="123"/>
      <c r="E226" s="116" t="n">
        <f aca="false">IF($AE$33,IF($AE$34,$E225*(1+Inflação)*(1+Crescimento_Salário),$E225*(1+Inflação)),IF($AE$34,$E225*(1+Crescimento_Salário),$E225))</f>
        <v>6894.0607736618</v>
      </c>
      <c r="F226" s="124" t="n">
        <f aca="false">F225+E226</f>
        <v>690689.121966901</v>
      </c>
      <c r="G226" s="125" t="n">
        <f aca="false">IF(F226&lt;=0,0,F226/S226)</f>
        <v>1.1890378968824</v>
      </c>
      <c r="H226" s="116" t="n">
        <f aca="false">Q225*Taxa</f>
        <v>7905.51208626969</v>
      </c>
      <c r="I226" s="116" t="n">
        <f aca="false">I225+H226</f>
        <v>552813.449030769</v>
      </c>
      <c r="J226" s="125" t="n">
        <f aca="false">1-G226</f>
        <v>-0.189037896882398</v>
      </c>
      <c r="K226" s="116" t="n">
        <f aca="false">R226-F226</f>
        <v>-109808.458888074</v>
      </c>
      <c r="L226" s="116" t="n">
        <f aca="false">L225+K226</f>
        <v>-7153543.11307629</v>
      </c>
      <c r="M226" s="125" t="n">
        <f aca="false">K226/R226</f>
        <v>-0.189037896882398</v>
      </c>
      <c r="N226" s="116" t="n">
        <f aca="false">Q226*Inflação</f>
        <v>10861.4898762072</v>
      </c>
      <c r="O226" s="116" t="n">
        <f aca="false">Q226-R226</f>
        <v>662621.907918843</v>
      </c>
      <c r="P226" s="125" t="n">
        <f aca="false">O226/Q226</f>
        <v>0.532867340505149</v>
      </c>
      <c r="Q226" s="126" t="n">
        <f aca="false">Q225+E226+H226</f>
        <v>1243502.57099767</v>
      </c>
      <c r="R226" s="126" t="n">
        <f aca="false">(R225+E226)*(1+((1+Taxa)/(1+Inflação)-1))</f>
        <v>580880.663078826</v>
      </c>
      <c r="S226" s="116" t="n">
        <f aca="false">IF('BANCO DE DADOS'!$AD$32="Sim",R226,Q226)</f>
        <v>580880.663078826</v>
      </c>
      <c r="T226" s="123" t="n">
        <f aca="false">C226</f>
        <v>222</v>
      </c>
      <c r="U226" s="122" t="n">
        <f aca="false">DATE(YEAR(U225),MONTH(U225)+1,1)</f>
        <v>51653</v>
      </c>
      <c r="V226" s="219"/>
      <c r="W226" s="219"/>
      <c r="X226" s="219"/>
    </row>
    <row r="227" customFormat="false" ht="12.75" hidden="false" customHeight="false" outlineLevel="0" collapsed="false">
      <c r="B227" s="122" t="n">
        <f aca="false">DATE(YEAR(B226),MONTH(B226)+1,1)</f>
        <v>51653</v>
      </c>
      <c r="C227" s="123" t="n">
        <f aca="false">C226+1</f>
        <v>223</v>
      </c>
      <c r="D227" s="123"/>
      <c r="E227" s="116" t="n">
        <f aca="false">IF($AE$33,IF($AE$34,$E226*(1+Inflação)*(1+Crescimento_Salário),$E226*(1+Inflação)),IF($AE$34,$E226*(1+Crescimento_Salário),$E226))</f>
        <v>6954.27759431462</v>
      </c>
      <c r="F227" s="124" t="n">
        <f aca="false">F226+E227</f>
        <v>697643.399561215</v>
      </c>
      <c r="G227" s="125" t="n">
        <f aca="false">IF(F227&lt;=0,0,F227/S227)</f>
        <v>1.18951437527898</v>
      </c>
      <c r="H227" s="116" t="n">
        <f aca="false">Q226*Taxa</f>
        <v>8000.73298366568</v>
      </c>
      <c r="I227" s="116" t="n">
        <f aca="false">I226+H227</f>
        <v>560814.182014434</v>
      </c>
      <c r="J227" s="125" t="n">
        <f aca="false">1-G227</f>
        <v>-0.189514375278978</v>
      </c>
      <c r="K227" s="116" t="n">
        <f aca="false">R227-F227</f>
        <v>-111149.100660795</v>
      </c>
      <c r="L227" s="116" t="n">
        <f aca="false">L226+K227</f>
        <v>-7264692.21373709</v>
      </c>
      <c r="M227" s="125" t="n">
        <f aca="false">K227/R227</f>
        <v>-0.189514375278978</v>
      </c>
      <c r="N227" s="116" t="n">
        <f aca="false">Q227*Inflação</f>
        <v>10992.1158192327</v>
      </c>
      <c r="O227" s="116" t="n">
        <f aca="false">Q227-R227</f>
        <v>671963.28267523</v>
      </c>
      <c r="P227" s="125" t="n">
        <f aca="false">O227/Q227</f>
        <v>0.533957832598457</v>
      </c>
      <c r="Q227" s="126" t="n">
        <f aca="false">Q226+E227+H227</f>
        <v>1258457.58157565</v>
      </c>
      <c r="R227" s="126" t="n">
        <f aca="false">(R226+E227)*(1+((1+Taxa)/(1+Inflação)-1))</f>
        <v>586494.29890042</v>
      </c>
      <c r="S227" s="116" t="n">
        <f aca="false">IF('BANCO DE DADOS'!$AD$32="Sim",R227,Q227)</f>
        <v>586494.29890042</v>
      </c>
      <c r="T227" s="123" t="n">
        <f aca="false">C227</f>
        <v>223</v>
      </c>
      <c r="U227" s="122" t="n">
        <f aca="false">DATE(YEAR(U226),MONTH(U226)+1,1)</f>
        <v>51683</v>
      </c>
      <c r="V227" s="219"/>
      <c r="W227" s="219"/>
      <c r="X227" s="219"/>
    </row>
    <row r="228" customFormat="false" ht="12.75" hidden="false" customHeight="false" outlineLevel="0" collapsed="false">
      <c r="B228" s="122" t="n">
        <f aca="false">DATE(YEAR(B227),MONTH(B227)+1,1)</f>
        <v>51683</v>
      </c>
      <c r="C228" s="123" t="n">
        <f aca="false">C227+1</f>
        <v>224</v>
      </c>
      <c r="D228" s="123"/>
      <c r="E228" s="116" t="n">
        <f aca="false">IF($AE$33,IF($AE$34,$E227*(1+Inflação)*(1+Crescimento_Salário),$E227*(1+Inflação)),IF($AE$34,$E227*(1+Crescimento_Salário),$E227))</f>
        <v>7015.02038443718</v>
      </c>
      <c r="F228" s="124" t="n">
        <f aca="false">F227+E228</f>
        <v>704658.419945653</v>
      </c>
      <c r="G228" s="125" t="n">
        <f aca="false">IF(F228&lt;=0,0,F228/S228)</f>
        <v>1.18998833714518</v>
      </c>
      <c r="H228" s="116" t="n">
        <f aca="false">Q227*Taxa</f>
        <v>8096.95397201983</v>
      </c>
      <c r="I228" s="116" t="n">
        <f aca="false">I227+H228</f>
        <v>568911.135986454</v>
      </c>
      <c r="J228" s="125" t="n">
        <f aca="false">1-G228</f>
        <v>-0.189988337145183</v>
      </c>
      <c r="K228" s="116" t="n">
        <f aca="false">R228-F228</f>
        <v>-112502.683666633</v>
      </c>
      <c r="L228" s="116" t="n">
        <f aca="false">L227+K228</f>
        <v>-7377194.89740372</v>
      </c>
      <c r="M228" s="125" t="n">
        <f aca="false">K228/R228</f>
        <v>-0.189988337145183</v>
      </c>
      <c r="N228" s="116" t="n">
        <f aca="false">Q228*Inflação</f>
        <v>11124.1127771083</v>
      </c>
      <c r="O228" s="116" t="n">
        <f aca="false">Q228-R228</f>
        <v>681413.819653087</v>
      </c>
      <c r="P228" s="125" t="n">
        <f aca="false">O228/Q228</f>
        <v>0.535042484706986</v>
      </c>
      <c r="Q228" s="126" t="n">
        <f aca="false">Q227+E228+H228</f>
        <v>1273569.55593211</v>
      </c>
      <c r="R228" s="126" t="n">
        <f aca="false">(R227+E228)*(1+((1+Taxa)/(1+Inflação)-1))</f>
        <v>592155.73627902</v>
      </c>
      <c r="S228" s="116" t="n">
        <f aca="false">IF('BANCO DE DADOS'!$AD$32="Sim",R228,Q228)</f>
        <v>592155.73627902</v>
      </c>
      <c r="T228" s="123" t="n">
        <f aca="false">C228</f>
        <v>224</v>
      </c>
      <c r="U228" s="122" t="n">
        <f aca="false">DATE(YEAR(U227),MONTH(U227)+1,1)</f>
        <v>51714</v>
      </c>
      <c r="V228" s="219"/>
      <c r="W228" s="219"/>
      <c r="X228" s="219"/>
    </row>
    <row r="229" customFormat="false" ht="12.75" hidden="false" customHeight="false" outlineLevel="0" collapsed="false">
      <c r="B229" s="122" t="n">
        <f aca="false">DATE(YEAR(B228),MONTH(B228)+1,1)</f>
        <v>51714</v>
      </c>
      <c r="C229" s="123" t="n">
        <f aca="false">C228+1</f>
        <v>225</v>
      </c>
      <c r="D229" s="123"/>
      <c r="E229" s="116" t="n">
        <f aca="false">IF($AE$33,IF($AE$34,$E228*(1+Inflação)*(1+Crescimento_Salário),$E228*(1+Inflação)),IF($AE$34,$E228*(1+Crescimento_Salário),$E228))</f>
        <v>7076.29373815918</v>
      </c>
      <c r="F229" s="124" t="n">
        <f aca="false">F228+E229</f>
        <v>711734.713683812</v>
      </c>
      <c r="G229" s="125" t="n">
        <f aca="false">IF(F229&lt;=0,0,F229/S229)</f>
        <v>1.19045979075135</v>
      </c>
      <c r="H229" s="116" t="n">
        <f aca="false">Q228*Taxa</f>
        <v>8194.18487005087</v>
      </c>
      <c r="I229" s="116" t="n">
        <f aca="false">I228+H229</f>
        <v>577105.320856505</v>
      </c>
      <c r="J229" s="125" t="n">
        <f aca="false">1-G229</f>
        <v>-0.190459790751352</v>
      </c>
      <c r="K229" s="116" t="n">
        <f aca="false">R229-F229</f>
        <v>-113869.318133909</v>
      </c>
      <c r="L229" s="116" t="n">
        <f aca="false">L228+K229</f>
        <v>-7491064.21553763</v>
      </c>
      <c r="M229" s="125" t="n">
        <f aca="false">K229/R229</f>
        <v>-0.190459790751352</v>
      </c>
      <c r="N229" s="116" t="n">
        <f aca="false">Q229*Inflação</f>
        <v>11257.4942052423</v>
      </c>
      <c r="O229" s="116" t="n">
        <f aca="false">Q229-R229</f>
        <v>690974.638990414</v>
      </c>
      <c r="P229" s="125" t="n">
        <f aca="false">O229/Q229</f>
        <v>0.536121334279362</v>
      </c>
      <c r="Q229" s="126" t="n">
        <f aca="false">Q228+E229+H229</f>
        <v>1288840.03454032</v>
      </c>
      <c r="R229" s="126" t="n">
        <f aca="false">(R228+E229)*(1+((1+Taxa)/(1+Inflação)-1))</f>
        <v>597865.395549903</v>
      </c>
      <c r="S229" s="116" t="n">
        <f aca="false">IF('BANCO DE DADOS'!$AD$32="Sim",R229,Q229)</f>
        <v>597865.395549903</v>
      </c>
      <c r="T229" s="123" t="n">
        <f aca="false">C229</f>
        <v>225</v>
      </c>
      <c r="U229" s="122" t="n">
        <f aca="false">DATE(YEAR(U228),MONTH(U228)+1,1)</f>
        <v>51745</v>
      </c>
      <c r="V229" s="219"/>
      <c r="W229" s="219"/>
      <c r="X229" s="219"/>
    </row>
    <row r="230" customFormat="false" ht="12.75" hidden="false" customHeight="false" outlineLevel="0" collapsed="false">
      <c r="B230" s="122" t="n">
        <f aca="false">DATE(YEAR(B229),MONTH(B229)+1,1)</f>
        <v>51745</v>
      </c>
      <c r="C230" s="123" t="n">
        <f aca="false">C229+1</f>
        <v>226</v>
      </c>
      <c r="D230" s="123"/>
      <c r="E230" s="116" t="n">
        <f aca="false">IF($AE$33,IF($AE$34,$E229*(1+Inflação)*(1+Crescimento_Salário),$E229*(1+Inflação)),IF($AE$34,$E229*(1+Crescimento_Salário),$E229))</f>
        <v>7138.10228973814</v>
      </c>
      <c r="F230" s="124" t="n">
        <f aca="false">F229+E230</f>
        <v>718872.81597355</v>
      </c>
      <c r="G230" s="125" t="n">
        <f aca="false">IF(F230&lt;=0,0,F230/S230)</f>
        <v>1.19092874438817</v>
      </c>
      <c r="H230" s="116" t="n">
        <f aca="false">Q229*Taxa</f>
        <v>8292.43558921026</v>
      </c>
      <c r="I230" s="116" t="n">
        <f aca="false">I229+H230</f>
        <v>585397.756445715</v>
      </c>
      <c r="J230" s="125" t="n">
        <f aca="false">1-G230</f>
        <v>-0.190928744388174</v>
      </c>
      <c r="K230" s="116" t="n">
        <f aca="false">R230-F230</f>
        <v>-115249.115260152</v>
      </c>
      <c r="L230" s="116" t="n">
        <f aca="false">L229+K230</f>
        <v>-7606313.33079778</v>
      </c>
      <c r="M230" s="125" t="n">
        <f aca="false">K230/R230</f>
        <v>-0.190928744388174</v>
      </c>
      <c r="N230" s="116" t="n">
        <f aca="false">Q230*Inflação</f>
        <v>11392.2736860938</v>
      </c>
      <c r="O230" s="116" t="n">
        <f aca="false">Q230-R230</f>
        <v>700646.871705868</v>
      </c>
      <c r="P230" s="125" t="n">
        <f aca="false">O230/Q230</f>
        <v>0.537194418491136</v>
      </c>
      <c r="Q230" s="126" t="n">
        <f aca="false">Q229+E230+H230</f>
        <v>1304270.57241927</v>
      </c>
      <c r="R230" s="126" t="n">
        <f aca="false">(R229+E230)*(1+((1+Taxa)/(1+Inflação)-1))</f>
        <v>603623.700713398</v>
      </c>
      <c r="S230" s="116" t="n">
        <f aca="false">IF('BANCO DE DADOS'!$AD$32="Sim",R230,Q230)</f>
        <v>603623.700713398</v>
      </c>
      <c r="T230" s="123" t="n">
        <f aca="false">C230</f>
        <v>226</v>
      </c>
      <c r="U230" s="122" t="n">
        <f aca="false">DATE(YEAR(U229),MONTH(U229)+1,1)</f>
        <v>51775</v>
      </c>
      <c r="V230" s="219"/>
      <c r="W230" s="219"/>
      <c r="X230" s="219"/>
    </row>
    <row r="231" customFormat="false" ht="12.75" hidden="false" customHeight="false" outlineLevel="0" collapsed="false">
      <c r="B231" s="122" t="n">
        <f aca="false">DATE(YEAR(B230),MONTH(B230)+1,1)</f>
        <v>51775</v>
      </c>
      <c r="C231" s="123" t="n">
        <f aca="false">C230+1</f>
        <v>227</v>
      </c>
      <c r="D231" s="123"/>
      <c r="E231" s="116" t="n">
        <f aca="false">IF($AE$33,IF($AE$34,$E230*(1+Inflação)*(1+Crescimento_Salário),$E230*(1+Inflação)),IF($AE$34,$E230*(1+Crescimento_Salário),$E230))</f>
        <v>7200.45071390997</v>
      </c>
      <c r="F231" s="124" t="n">
        <f aca="false">F230+E231</f>
        <v>726073.26668746</v>
      </c>
      <c r="G231" s="125" t="n">
        <f aca="false">IF(F231&lt;=0,0,F231/S231)</f>
        <v>1.1913952063662</v>
      </c>
      <c r="H231" s="116" t="n">
        <f aca="false">Q230*Taxa</f>
        <v>8391.71613453696</v>
      </c>
      <c r="I231" s="116" t="n">
        <f aca="false">I230+H231</f>
        <v>593789.472580252</v>
      </c>
      <c r="J231" s="125" t="n">
        <f aca="false">1-G231</f>
        <v>-0.191395206366196</v>
      </c>
      <c r="K231" s="116" t="n">
        <f aca="false">R231-F231</f>
        <v>-116642.187220544</v>
      </c>
      <c r="L231" s="116" t="n">
        <f aca="false">L230+K231</f>
        <v>-7722955.51801832</v>
      </c>
      <c r="M231" s="125" t="n">
        <f aca="false">K231/R231</f>
        <v>-0.191395206366196</v>
      </c>
      <c r="N231" s="116" t="n">
        <f aca="false">Q231*Inflação</f>
        <v>11528.4649303441</v>
      </c>
      <c r="O231" s="116" t="n">
        <f aca="false">Q231-R231</f>
        <v>710431.659800796</v>
      </c>
      <c r="P231" s="125" t="n">
        <f aca="false">O231/Q231</f>
        <v>0.538261774247039</v>
      </c>
      <c r="Q231" s="126" t="n">
        <f aca="false">Q230+E231+H231</f>
        <v>1319862.73926771</v>
      </c>
      <c r="R231" s="126" t="n">
        <f aca="false">(R230+E231)*(1+((1+Taxa)/(1+Inflação)-1))</f>
        <v>609431.079466916</v>
      </c>
      <c r="S231" s="116" t="n">
        <f aca="false">IF('BANCO DE DADOS'!$AD$32="Sim",R231,Q231)</f>
        <v>609431.079466916</v>
      </c>
      <c r="T231" s="123" t="n">
        <f aca="false">C231</f>
        <v>227</v>
      </c>
      <c r="U231" s="122" t="n">
        <f aca="false">DATE(YEAR(U230),MONTH(U230)+1,1)</f>
        <v>51806</v>
      </c>
      <c r="V231" s="219"/>
      <c r="W231" s="219"/>
      <c r="X231" s="219"/>
    </row>
    <row r="232" customFormat="false" ht="12.75" hidden="false" customHeight="false" outlineLevel="0" collapsed="false">
      <c r="B232" s="122" t="n">
        <f aca="false">DATE(YEAR(B231),MONTH(B231)+1,1)</f>
        <v>51806</v>
      </c>
      <c r="C232" s="123" t="n">
        <f aca="false">C231+1</f>
        <v>228</v>
      </c>
      <c r="D232" s="123" t="n">
        <v>19</v>
      </c>
      <c r="E232" s="116" t="n">
        <f aca="false">IF($AE$33,IF($AE$34,$E231*(1+Inflação)*(1+Crescimento_Salário),$E231*(1+Inflação)),IF($AE$34,$E231*(1+Crescimento_Salário),$E231))</f>
        <v>7263.34372624248</v>
      </c>
      <c r="F232" s="124" t="n">
        <f aca="false">F231+E232</f>
        <v>733336.610413702</v>
      </c>
      <c r="G232" s="125" t="n">
        <f aca="false">IF(F232&lt;=0,0,F232/S232)</f>
        <v>1.19185918501534</v>
      </c>
      <c r="H232" s="116" t="n">
        <f aca="false">Q231*Taxa</f>
        <v>8492.03660552007</v>
      </c>
      <c r="I232" s="116" t="n">
        <f aca="false">I231+H232</f>
        <v>602281.509185772</v>
      </c>
      <c r="J232" s="125" t="n">
        <f aca="false">1-G232</f>
        <v>-0.191859185015336</v>
      </c>
      <c r="K232" s="116" t="n">
        <f aca="false">R232-F232</f>
        <v>-118048.647176446</v>
      </c>
      <c r="L232" s="116" t="n">
        <f aca="false">L231+K232</f>
        <v>-7841004.16519477</v>
      </c>
      <c r="M232" s="125" t="n">
        <f aca="false">K232/R232</f>
        <v>-0.191859185015336</v>
      </c>
      <c r="N232" s="116" t="n">
        <f aca="false">Q232*Inflação</f>
        <v>11666.0817780776</v>
      </c>
      <c r="O232" s="116" t="n">
        <f aca="false">Q232-R232</f>
        <v>720330.156362218</v>
      </c>
      <c r="P232" s="125" t="n">
        <f aca="false">O232/Q232</f>
        <v>0.539323438183237</v>
      </c>
      <c r="Q232" s="126" t="n">
        <f aca="false">Q231+E232+H232</f>
        <v>1335618.11959947</v>
      </c>
      <c r="R232" s="126" t="n">
        <f aca="false">(R231+E232)*(1+((1+Taxa)/(1+Inflação)-1))</f>
        <v>615287.963237256</v>
      </c>
      <c r="S232" s="116" t="n">
        <f aca="false">IF('BANCO DE DADOS'!$AD$32="Sim",R232,Q232)</f>
        <v>615287.963237256</v>
      </c>
      <c r="T232" s="123" t="n">
        <f aca="false">C232</f>
        <v>228</v>
      </c>
      <c r="U232" s="122" t="n">
        <f aca="false">DATE(YEAR(U231),MONTH(U231)+1,1)</f>
        <v>51836</v>
      </c>
      <c r="V232" s="219"/>
      <c r="W232" s="219"/>
      <c r="X232" s="219"/>
    </row>
    <row r="233" customFormat="false" ht="12.75" hidden="false" customHeight="false" outlineLevel="0" collapsed="false">
      <c r="B233" s="122" t="n">
        <f aca="false">DATE(YEAR(B232),MONTH(B232)+1,1)</f>
        <v>51836</v>
      </c>
      <c r="C233" s="123" t="n">
        <f aca="false">C232+1</f>
        <v>229</v>
      </c>
      <c r="D233" s="123"/>
      <c r="E233" s="116" t="n">
        <f aca="false">IF($AE$33,IF($AE$34,$E232*(1+Inflação)*(1+Crescimento_Salário),$E232*(1+Inflação)),IF($AE$34,$E232*(1+Crescimento_Salário),$E232))</f>
        <v>7326.78608349205</v>
      </c>
      <c r="F233" s="124" t="n">
        <f aca="false">F232+E233</f>
        <v>740663.396497194</v>
      </c>
      <c r="G233" s="125" t="n">
        <f aca="false">IF(F233&lt;=0,0,F233/S233)</f>
        <v>1.1923206886844</v>
      </c>
      <c r="H233" s="116" t="n">
        <f aca="false">Q232*Taxa</f>
        <v>8593.40719696918</v>
      </c>
      <c r="I233" s="116" t="n">
        <f aca="false">I232+H233</f>
        <v>610874.916382741</v>
      </c>
      <c r="J233" s="125" t="n">
        <f aca="false">1-G233</f>
        <v>-0.192320688684396</v>
      </c>
      <c r="K233" s="116" t="n">
        <f aca="false">R233-F233</f>
        <v>-119468.609283999</v>
      </c>
      <c r="L233" s="116" t="n">
        <f aca="false">L232+K233</f>
        <v>-7960472.77447877</v>
      </c>
      <c r="M233" s="125" t="n">
        <f aca="false">K233/R233</f>
        <v>-0.192320688684396</v>
      </c>
      <c r="N233" s="116" t="n">
        <f aca="false">Q233*Inflação</f>
        <v>11805.1381999749</v>
      </c>
      <c r="O233" s="116" t="n">
        <f aca="false">Q233-R233</f>
        <v>730343.525666741</v>
      </c>
      <c r="P233" s="125" t="n">
        <f aca="false">O233/Q233</f>
        <v>0.540379446669538</v>
      </c>
      <c r="Q233" s="126" t="n">
        <f aca="false">Q232+E233+H233</f>
        <v>1351538.31287994</v>
      </c>
      <c r="R233" s="126" t="n">
        <f aca="false">(R232+E233)*(1+((1+Taxa)/(1+Inflação)-1))</f>
        <v>621194.787213195</v>
      </c>
      <c r="S233" s="116" t="n">
        <f aca="false">IF('BANCO DE DADOS'!$AD$32="Sim",R233,Q233)</f>
        <v>621194.787213195</v>
      </c>
      <c r="T233" s="123" t="n">
        <f aca="false">C233</f>
        <v>229</v>
      </c>
      <c r="U233" s="122" t="n">
        <f aca="false">DATE(YEAR(U232),MONTH(U232)+1,1)</f>
        <v>51867</v>
      </c>
      <c r="V233" s="219"/>
      <c r="W233" s="219"/>
      <c r="X233" s="219"/>
    </row>
    <row r="234" customFormat="false" ht="12.75" hidden="false" customHeight="false" outlineLevel="0" collapsed="false">
      <c r="B234" s="122" t="n">
        <f aca="false">DATE(YEAR(B233),MONTH(B233)+1,1)</f>
        <v>51867</v>
      </c>
      <c r="C234" s="123" t="n">
        <f aca="false">C233+1</f>
        <v>230</v>
      </c>
      <c r="D234" s="123"/>
      <c r="E234" s="116" t="n">
        <f aca="false">IF($AE$33,IF($AE$34,$E233*(1+Inflação)*(1+Crescimento_Salário),$E233*(1+Inflação)),IF($AE$34,$E233*(1+Crescimento_Salário),$E233))</f>
        <v>7390.7825839634</v>
      </c>
      <c r="F234" s="124" t="n">
        <f aca="false">F233+E234</f>
        <v>748054.179081158</v>
      </c>
      <c r="G234" s="125" t="n">
        <f aca="false">IF(F234&lt;=0,0,F234/S234)</f>
        <v>1.19277972574058</v>
      </c>
      <c r="H234" s="116" t="n">
        <f aca="false">Q233*Taxa</f>
        <v>8695.83819989275</v>
      </c>
      <c r="I234" s="116" t="n">
        <f aca="false">I233+H234</f>
        <v>619570.754582634</v>
      </c>
      <c r="J234" s="125" t="n">
        <f aca="false">1-G234</f>
        <v>-0.192779725740577</v>
      </c>
      <c r="K234" s="116" t="n">
        <f aca="false">R234-F234</f>
        <v>-120902.188702797</v>
      </c>
      <c r="L234" s="116" t="n">
        <f aca="false">L233+K234</f>
        <v>-8081374.96318157</v>
      </c>
      <c r="M234" s="125" t="n">
        <f aca="false">K234/R234</f>
        <v>-0.192779725740577</v>
      </c>
      <c r="N234" s="116" t="n">
        <f aca="false">Q234*Inflação</f>
        <v>11945.6482985153</v>
      </c>
      <c r="O234" s="116" t="n">
        <f aca="false">Q234-R234</f>
        <v>740472.943285432</v>
      </c>
      <c r="P234" s="125" t="n">
        <f aca="false">O234/Q234</f>
        <v>0.541429835811596</v>
      </c>
      <c r="Q234" s="126" t="n">
        <f aca="false">Q233+E234+H234</f>
        <v>1367624.93366379</v>
      </c>
      <c r="R234" s="126" t="n">
        <f aca="false">(R233+E234)*(1+((1+Taxa)/(1+Inflação)-1))</f>
        <v>627151.99037836</v>
      </c>
      <c r="S234" s="116" t="n">
        <f aca="false">IF('BANCO DE DADOS'!$AD$32="Sim",R234,Q234)</f>
        <v>627151.99037836</v>
      </c>
      <c r="T234" s="123" t="n">
        <f aca="false">C234</f>
        <v>230</v>
      </c>
      <c r="U234" s="122" t="n">
        <f aca="false">DATE(YEAR(U233),MONTH(U233)+1,1)</f>
        <v>51898</v>
      </c>
      <c r="V234" s="219"/>
      <c r="W234" s="219"/>
      <c r="X234" s="219"/>
    </row>
    <row r="235" customFormat="false" ht="12.75" hidden="false" customHeight="false" outlineLevel="0" collapsed="false">
      <c r="B235" s="122" t="n">
        <f aca="false">DATE(YEAR(B234),MONTH(B234)+1,1)</f>
        <v>51898</v>
      </c>
      <c r="C235" s="123" t="n">
        <f aca="false">C234+1</f>
        <v>231</v>
      </c>
      <c r="D235" s="123"/>
      <c r="E235" s="116" t="n">
        <f aca="false">IF($AE$33,IF($AE$34,$E234*(1+Inflação)*(1+Crescimento_Salário),$E234*(1+Inflação)),IF($AE$34,$E234*(1+Crescimento_Salário),$E234))</f>
        <v>7455.33806787251</v>
      </c>
      <c r="F235" s="124" t="n">
        <f aca="false">F234+E235</f>
        <v>755509.51714903</v>
      </c>
      <c r="G235" s="125" t="n">
        <f aca="false">IF(F235&lt;=0,0,F235/S235)</f>
        <v>1.19323630456899</v>
      </c>
      <c r="H235" s="116" t="n">
        <f aca="false">Q234*Taxa</f>
        <v>8799.34000238428</v>
      </c>
      <c r="I235" s="116" t="n">
        <f aca="false">I234+H235</f>
        <v>628370.094585018</v>
      </c>
      <c r="J235" s="125" t="n">
        <f aca="false">1-G235</f>
        <v>-0.193236304568986</v>
      </c>
      <c r="K235" s="116" t="n">
        <f aca="false">R235-F235</f>
        <v>-122349.501604639</v>
      </c>
      <c r="L235" s="116" t="n">
        <f aca="false">L234+K235</f>
        <v>-8203724.46478621</v>
      </c>
      <c r="M235" s="125" t="n">
        <f aca="false">K235/R235</f>
        <v>-0.193236304568985</v>
      </c>
      <c r="N235" s="116" t="n">
        <f aca="false">Q235*Inflação</f>
        <v>12087.6263091916</v>
      </c>
      <c r="O235" s="116" t="n">
        <f aca="false">Q235-R235</f>
        <v>750719.596189658</v>
      </c>
      <c r="P235" s="125" t="n">
        <f aca="false">O235/Q235</f>
        <v>0.542474641453082</v>
      </c>
      <c r="Q235" s="126" t="n">
        <f aca="false">Q234+E235+H235</f>
        <v>1383879.61173405</v>
      </c>
      <c r="R235" s="126" t="n">
        <f aca="false">(R234+E235)*(1+((1+Taxa)/(1+Inflação)-1))</f>
        <v>633160.015544391</v>
      </c>
      <c r="S235" s="116" t="n">
        <f aca="false">IF('BANCO DE DADOS'!$AD$32="Sim",R235,Q235)</f>
        <v>633160.015544391</v>
      </c>
      <c r="T235" s="123" t="n">
        <f aca="false">C235</f>
        <v>231</v>
      </c>
      <c r="U235" s="122" t="n">
        <f aca="false">DATE(YEAR(U234),MONTH(U234)+1,1)</f>
        <v>51926</v>
      </c>
      <c r="V235" s="219"/>
      <c r="W235" s="219"/>
      <c r="X235" s="219"/>
    </row>
    <row r="236" customFormat="false" ht="12.75" hidden="false" customHeight="false" outlineLevel="0" collapsed="false">
      <c r="B236" s="122" t="n">
        <f aca="false">DATE(YEAR(B235),MONTH(B235)+1,1)</f>
        <v>51926</v>
      </c>
      <c r="C236" s="123" t="n">
        <f aca="false">C235+1</f>
        <v>232</v>
      </c>
      <c r="D236" s="123"/>
      <c r="E236" s="116" t="n">
        <f aca="false">IF($AE$33,IF($AE$34,$E235*(1+Inflação)*(1+Crescimento_Salário),$E235*(1+Inflação)),IF($AE$34,$E235*(1+Crescimento_Salário),$E235))</f>
        <v>7520.45741771264</v>
      </c>
      <c r="F236" s="124" t="n">
        <f aca="false">F235+E236</f>
        <v>763029.974566743</v>
      </c>
      <c r="G236" s="125" t="n">
        <f aca="false">IF(F236&lt;=0,0,F236/S236)</f>
        <v>1.19369043357215</v>
      </c>
      <c r="H236" s="116" t="n">
        <f aca="false">Q235*Taxa</f>
        <v>8903.92309051673</v>
      </c>
      <c r="I236" s="116" t="n">
        <f aca="false">I235+H236</f>
        <v>637274.017675535</v>
      </c>
      <c r="J236" s="125" t="n">
        <f aca="false">1-G236</f>
        <v>-0.193690433572152</v>
      </c>
      <c r="K236" s="116" t="n">
        <f aca="false">R236-F236</f>
        <v>-123810.665182354</v>
      </c>
      <c r="L236" s="116" t="n">
        <f aca="false">L235+K236</f>
        <v>-8327535.12996856</v>
      </c>
      <c r="M236" s="125" t="n">
        <f aca="false">K236/R236</f>
        <v>-0.193690433572152</v>
      </c>
      <c r="N236" s="116" t="n">
        <f aca="false">Q236*Inflação</f>
        <v>12231.0866017345</v>
      </c>
      <c r="O236" s="116" t="n">
        <f aca="false">Q236-R236</f>
        <v>761084.68285789</v>
      </c>
      <c r="P236" s="125" t="n">
        <f aca="false">O236/Q236</f>
        <v>0.543513899177835</v>
      </c>
      <c r="Q236" s="126" t="n">
        <f aca="false">Q235+E236+H236</f>
        <v>1400303.99224228</v>
      </c>
      <c r="R236" s="126" t="n">
        <f aca="false">(R235+E236)*(1+((1+Taxa)/(1+Inflação)-1))</f>
        <v>639219.309384389</v>
      </c>
      <c r="S236" s="116" t="n">
        <f aca="false">IF('BANCO DE DADOS'!$AD$32="Sim",R236,Q236)</f>
        <v>639219.309384389</v>
      </c>
      <c r="T236" s="123" t="n">
        <f aca="false">C236</f>
        <v>232</v>
      </c>
      <c r="U236" s="122" t="n">
        <f aca="false">DATE(YEAR(U235),MONTH(U235)+1,1)</f>
        <v>51957</v>
      </c>
      <c r="V236" s="219"/>
      <c r="W236" s="219"/>
      <c r="X236" s="219"/>
    </row>
    <row r="237" customFormat="false" ht="12.75" hidden="false" customHeight="false" outlineLevel="0" collapsed="false">
      <c r="B237" s="122" t="n">
        <f aca="false">DATE(YEAR(B236),MONTH(B236)+1,1)</f>
        <v>51957</v>
      </c>
      <c r="C237" s="123" t="n">
        <f aca="false">C236+1</f>
        <v>233</v>
      </c>
      <c r="D237" s="123"/>
      <c r="E237" s="116" t="n">
        <f aca="false">IF($AE$33,IF($AE$34,$E236*(1+Inflação)*(1+Crescimento_Salário),$E236*(1+Inflação)),IF($AE$34,$E236*(1+Crescimento_Salário),$E236))</f>
        <v>7586.14555862368</v>
      </c>
      <c r="F237" s="124" t="n">
        <f aca="false">F236+E237</f>
        <v>770616.120125367</v>
      </c>
      <c r="G237" s="125" t="n">
        <f aca="false">IF(F237&lt;=0,0,F237/S237)</f>
        <v>1.19414212116954</v>
      </c>
      <c r="H237" s="116" t="n">
        <f aca="false">Q236*Taxa</f>
        <v>9009.59804924483</v>
      </c>
      <c r="I237" s="116" t="n">
        <f aca="false">I236+H237</f>
        <v>646283.61572478</v>
      </c>
      <c r="J237" s="125" t="n">
        <f aca="false">1-G237</f>
        <v>-0.194142121169545</v>
      </c>
      <c r="K237" s="116" t="n">
        <f aca="false">R237-F237</f>
        <v>-125285.797658704</v>
      </c>
      <c r="L237" s="116" t="n">
        <f aca="false">L236+K237</f>
        <v>-8452820.92762726</v>
      </c>
      <c r="M237" s="125" t="n">
        <f aca="false">K237/R237</f>
        <v>-0.194142121169545</v>
      </c>
      <c r="N237" s="116" t="n">
        <f aca="false">Q237*Inflação</f>
        <v>12376.043681349</v>
      </c>
      <c r="O237" s="116" t="n">
        <f aca="false">Q237-R237</f>
        <v>771569.413383484</v>
      </c>
      <c r="P237" s="125" t="n">
        <f aca="false">O237/Q237</f>
        <v>0.544547644311994</v>
      </c>
      <c r="Q237" s="126" t="n">
        <f aca="false">Q236+E237+H237</f>
        <v>1416899.73585015</v>
      </c>
      <c r="R237" s="126" t="n">
        <f aca="false">(R236+E237)*(1+((1+Taxa)/(1+Inflação)-1))</f>
        <v>645330.322466662</v>
      </c>
      <c r="S237" s="116" t="n">
        <f aca="false">IF('BANCO DE DADOS'!$AD$32="Sim",R237,Q237)</f>
        <v>645330.322466662</v>
      </c>
      <c r="T237" s="123" t="n">
        <f aca="false">C237</f>
        <v>233</v>
      </c>
      <c r="U237" s="122" t="n">
        <f aca="false">DATE(YEAR(U236),MONTH(U236)+1,1)</f>
        <v>51987</v>
      </c>
      <c r="V237" s="219"/>
      <c r="W237" s="219"/>
      <c r="X237" s="219"/>
    </row>
    <row r="238" customFormat="false" ht="12.75" hidden="false" customHeight="false" outlineLevel="0" collapsed="false">
      <c r="B238" s="122" t="n">
        <f aca="false">DATE(YEAR(B237),MONTH(B237)+1,1)</f>
        <v>51987</v>
      </c>
      <c r="C238" s="123" t="n">
        <f aca="false">C237+1</f>
        <v>234</v>
      </c>
      <c r="D238" s="123"/>
      <c r="E238" s="116" t="n">
        <f aca="false">IF($AE$33,IF($AE$34,$E237*(1+Inflação)*(1+Crescimento_Salário),$E237*(1+Inflação)),IF($AE$34,$E237*(1+Crescimento_Salário),$E237))</f>
        <v>7652.4074587646</v>
      </c>
      <c r="F238" s="124" t="n">
        <f aca="false">F237+E238</f>
        <v>778268.527584131</v>
      </c>
      <c r="G238" s="125" t="n">
        <f aca="false">IF(F238&lt;=0,0,F238/S238)</f>
        <v>1.19459137579708</v>
      </c>
      <c r="H238" s="116" t="n">
        <f aca="false">Q237*Taxa</f>
        <v>9116.37556331575</v>
      </c>
      <c r="I238" s="116" t="n">
        <f aca="false">I237+H238</f>
        <v>655399.991288096</v>
      </c>
      <c r="J238" s="125" t="n">
        <f aca="false">1-G238</f>
        <v>-0.194591375797083</v>
      </c>
      <c r="K238" s="116" t="n">
        <f aca="false">R238-F238</f>
        <v>-126775.01829537</v>
      </c>
      <c r="L238" s="116" t="n">
        <f aca="false">L237+K238</f>
        <v>-8579595.94592263</v>
      </c>
      <c r="M238" s="125" t="n">
        <f aca="false">K238/R238</f>
        <v>-0.194591375797083</v>
      </c>
      <c r="N238" s="116" t="n">
        <f aca="false">Q238*Inflação</f>
        <v>12522.5121899622</v>
      </c>
      <c r="O238" s="116" t="n">
        <f aca="false">Q238-R238</f>
        <v>782175.009583466</v>
      </c>
      <c r="P238" s="125" t="n">
        <f aca="false">O238/Q238</f>
        <v>0.545575911926106</v>
      </c>
      <c r="Q238" s="126" t="n">
        <f aca="false">Q237+E238+H238</f>
        <v>1433668.51887223</v>
      </c>
      <c r="R238" s="126" t="n">
        <f aca="false">(R237+E238)*(1+((1+Taxa)/(1+Inflação)-1))</f>
        <v>651493.509288762</v>
      </c>
      <c r="S238" s="116" t="n">
        <f aca="false">IF('BANCO DE DADOS'!$AD$32="Sim",R238,Q238)</f>
        <v>651493.509288762</v>
      </c>
      <c r="T238" s="123" t="n">
        <f aca="false">C238</f>
        <v>234</v>
      </c>
      <c r="U238" s="122" t="n">
        <f aca="false">DATE(YEAR(U237),MONTH(U237)+1,1)</f>
        <v>52018</v>
      </c>
      <c r="V238" s="219"/>
      <c r="W238" s="219"/>
      <c r="X238" s="219"/>
    </row>
    <row r="239" customFormat="false" ht="12.75" hidden="false" customHeight="false" outlineLevel="0" collapsed="false">
      <c r="B239" s="122" t="n">
        <f aca="false">DATE(YEAR(B238),MONTH(B238)+1,1)</f>
        <v>52018</v>
      </c>
      <c r="C239" s="123" t="n">
        <f aca="false">C238+1</f>
        <v>235</v>
      </c>
      <c r="D239" s="123"/>
      <c r="E239" s="116" t="n">
        <f aca="false">IF($AE$33,IF($AE$34,$E238*(1+Inflação)*(1+Crescimento_Salário),$E238*(1+Inflação)),IF($AE$34,$E238*(1+Crescimento_Salário),$E238))</f>
        <v>7719.24812968922</v>
      </c>
      <c r="F239" s="124" t="n">
        <f aca="false">F238+E239</f>
        <v>785987.77571382</v>
      </c>
      <c r="G239" s="125" t="n">
        <f aca="false">IF(F239&lt;=0,0,F239/S239)</f>
        <v>1.19503820590665</v>
      </c>
      <c r="H239" s="116" t="n">
        <f aca="false">Q238*Taxa</f>
        <v>9224.26641818793</v>
      </c>
      <c r="I239" s="116" t="n">
        <f aca="false">I238+H239</f>
        <v>664624.257706284</v>
      </c>
      <c r="J239" s="125" t="n">
        <f aca="false">1-G239</f>
        <v>-0.195038205906652</v>
      </c>
      <c r="K239" s="116" t="n">
        <f aca="false">R239-F239</f>
        <v>-128278.447402006</v>
      </c>
      <c r="L239" s="116" t="n">
        <f aca="false">L238+K239</f>
        <v>-8707874.39332464</v>
      </c>
      <c r="M239" s="125" t="n">
        <f aca="false">K239/R239</f>
        <v>-0.195038205906652</v>
      </c>
      <c r="N239" s="116" t="n">
        <f aca="false">Q239*Inflação</f>
        <v>12670.5069074813</v>
      </c>
      <c r="O239" s="116" t="n">
        <f aca="false">Q239-R239</f>
        <v>792902.705108289</v>
      </c>
      <c r="P239" s="125" t="n">
        <f aca="false">O239/Q239</f>
        <v>0.546598736837213</v>
      </c>
      <c r="Q239" s="126" t="n">
        <f aca="false">Q238+E239+H239</f>
        <v>1450612.0334201</v>
      </c>
      <c r="R239" s="126" t="n">
        <f aca="false">(R238+E239)*(1+((1+Taxa)/(1+Inflação)-1))</f>
        <v>657709.328311815</v>
      </c>
      <c r="S239" s="116" t="n">
        <f aca="false">IF('BANCO DE DADOS'!$AD$32="Sim",R239,Q239)</f>
        <v>657709.328311815</v>
      </c>
      <c r="T239" s="123" t="n">
        <f aca="false">C239</f>
        <v>235</v>
      </c>
      <c r="U239" s="122" t="n">
        <f aca="false">DATE(YEAR(U238),MONTH(U238)+1,1)</f>
        <v>52048</v>
      </c>
      <c r="V239" s="219"/>
      <c r="W239" s="219"/>
      <c r="X239" s="219"/>
    </row>
    <row r="240" customFormat="false" ht="12.75" hidden="false" customHeight="false" outlineLevel="0" collapsed="false">
      <c r="B240" s="122" t="n">
        <f aca="false">DATE(YEAR(B239),MONTH(B239)+1,1)</f>
        <v>52048</v>
      </c>
      <c r="C240" s="123" t="n">
        <f aca="false">C239+1</f>
        <v>236</v>
      </c>
      <c r="D240" s="123"/>
      <c r="E240" s="116" t="n">
        <f aca="false">IF($AE$33,IF($AE$34,$E239*(1+Inflação)*(1+Crescimento_Salário),$E239*(1+Inflação)),IF($AE$34,$E239*(1+Crescimento_Salário),$E239))</f>
        <v>7786.67262672527</v>
      </c>
      <c r="F240" s="124" t="n">
        <f aca="false">F239+E240</f>
        <v>793774.448340546</v>
      </c>
      <c r="G240" s="125" t="n">
        <f aca="false">IF(F240&lt;=0,0,F240/S240)</f>
        <v>1.19548261996563</v>
      </c>
      <c r="H240" s="116" t="n">
        <f aca="false">Q239*Taxa</f>
        <v>9333.28150095825</v>
      </c>
      <c r="I240" s="116" t="n">
        <f aca="false">I239+H240</f>
        <v>673957.539207242</v>
      </c>
      <c r="J240" s="125" t="n">
        <f aca="false">1-G240</f>
        <v>-0.195482619965625</v>
      </c>
      <c r="K240" s="116" t="n">
        <f aca="false">R240-F240</f>
        <v>-129796.206345384</v>
      </c>
      <c r="L240" s="116" t="n">
        <f aca="false">L239+K240</f>
        <v>-8837670.59967002</v>
      </c>
      <c r="M240" s="125" t="n">
        <f aca="false">K240/R240</f>
        <v>-0.195482619965625</v>
      </c>
      <c r="N240" s="116" t="n">
        <f aca="false">Q240*Inflação</f>
        <v>12820.0427530645</v>
      </c>
      <c r="O240" s="116" t="n">
        <f aca="false">Q240-R240</f>
        <v>803753.745552626</v>
      </c>
      <c r="P240" s="125" t="n">
        <f aca="false">O240/Q240</f>
        <v>0.547616153610917</v>
      </c>
      <c r="Q240" s="126" t="n">
        <f aca="false">Q239+E240+H240</f>
        <v>1467731.98754779</v>
      </c>
      <c r="R240" s="126" t="n">
        <f aca="false">(R239+E240)*(1+((1+Taxa)/(1+Inflação)-1))</f>
        <v>663978.241995162</v>
      </c>
      <c r="S240" s="116" t="n">
        <f aca="false">IF('BANCO DE DADOS'!$AD$32="Sim",R240,Q240)</f>
        <v>663978.241995162</v>
      </c>
      <c r="T240" s="123" t="n">
        <f aca="false">C240</f>
        <v>236</v>
      </c>
      <c r="U240" s="122" t="n">
        <f aca="false">DATE(YEAR(U239),MONTH(U239)+1,1)</f>
        <v>52079</v>
      </c>
      <c r="V240" s="219"/>
      <c r="W240" s="219"/>
      <c r="X240" s="219"/>
    </row>
    <row r="241" customFormat="false" ht="12.75" hidden="false" customHeight="false" outlineLevel="0" collapsed="false">
      <c r="B241" s="122" t="n">
        <f aca="false">DATE(YEAR(B240),MONTH(B240)+1,1)</f>
        <v>52079</v>
      </c>
      <c r="C241" s="123" t="n">
        <f aca="false">C240+1</f>
        <v>237</v>
      </c>
      <c r="D241" s="123"/>
      <c r="E241" s="116" t="n">
        <f aca="false">IF($AE$33,IF($AE$34,$E240*(1+Inflação)*(1+Crescimento_Salário),$E240*(1+Inflação)),IF($AE$34,$E240*(1+Crescimento_Salário),$E240))</f>
        <v>7854.68604935669</v>
      </c>
      <c r="F241" s="124" t="n">
        <f aca="false">F240+E241</f>
        <v>801629.134389902</v>
      </c>
      <c r="G241" s="125" t="n">
        <f aca="false">IF(F241&lt;=0,0,F241/S241)</f>
        <v>1.19592462645637</v>
      </c>
      <c r="H241" s="116" t="n">
        <f aca="false">Q240*Taxa</f>
        <v>9443.43180129764</v>
      </c>
      <c r="I241" s="116" t="n">
        <f aca="false">I240+H241</f>
        <v>683400.971008539</v>
      </c>
      <c r="J241" s="125" t="n">
        <f aca="false">1-G241</f>
        <v>-0.195924626456374</v>
      </c>
      <c r="K241" s="116" t="n">
        <f aca="false">R241-F241</f>
        <v>-131328.417558611</v>
      </c>
      <c r="L241" s="116" t="n">
        <f aca="false">L240+K241</f>
        <v>-8968999.01722863</v>
      </c>
      <c r="M241" s="125" t="n">
        <f aca="false">K241/R241</f>
        <v>-0.195924626456374</v>
      </c>
      <c r="N241" s="116" t="n">
        <f aca="false">Q241*Inflação</f>
        <v>12971.1347864019</v>
      </c>
      <c r="O241" s="116" t="n">
        <f aca="false">Q241-R241</f>
        <v>814729.38856715</v>
      </c>
      <c r="P241" s="125" t="n">
        <f aca="false">O241/Q241</f>
        <v>0.548628196563432</v>
      </c>
      <c r="Q241" s="126" t="n">
        <f aca="false">Q240+E241+H241</f>
        <v>1485030.10539844</v>
      </c>
      <c r="R241" s="126" t="n">
        <f aca="false">(R240+E241)*(1+((1+Taxa)/(1+Inflação)-1))</f>
        <v>670300.716831292</v>
      </c>
      <c r="S241" s="116" t="n">
        <f aca="false">IF('BANCO DE DADOS'!$AD$32="Sim",R241,Q241)</f>
        <v>670300.716831292</v>
      </c>
      <c r="T241" s="123" t="n">
        <f aca="false">C241</f>
        <v>237</v>
      </c>
      <c r="U241" s="122" t="n">
        <f aca="false">DATE(YEAR(U240),MONTH(U240)+1,1)</f>
        <v>52110</v>
      </c>
      <c r="V241" s="219"/>
      <c r="W241" s="219"/>
      <c r="X241" s="219"/>
    </row>
    <row r="242" customFormat="false" ht="12.75" hidden="false" customHeight="false" outlineLevel="0" collapsed="false">
      <c r="B242" s="122" t="n">
        <f aca="false">DATE(YEAR(B241),MONTH(B241)+1,1)</f>
        <v>52110</v>
      </c>
      <c r="C242" s="123" t="n">
        <f aca="false">C241+1</f>
        <v>238</v>
      </c>
      <c r="D242" s="123"/>
      <c r="E242" s="116" t="n">
        <f aca="false">IF($AE$33,IF($AE$34,$E241*(1+Inflação)*(1+Crescimento_Salário),$E241*(1+Inflação)),IF($AE$34,$E241*(1+Crescimento_Salário),$E241))</f>
        <v>7923.29354160934</v>
      </c>
      <c r="F242" s="124" t="n">
        <f aca="false">F241+E242</f>
        <v>809552.427931512</v>
      </c>
      <c r="G242" s="125" t="n">
        <f aca="false">IF(F242&lt;=0,0,F242/S242)</f>
        <v>1.1963642338758</v>
      </c>
      <c r="H242" s="116" t="n">
        <f aca="false">Q241*Taxa</f>
        <v>9554.72841239514</v>
      </c>
      <c r="I242" s="116" t="n">
        <f aca="false">I241+H242</f>
        <v>692955.699420935</v>
      </c>
      <c r="J242" s="125" t="n">
        <f aca="false">1-G242</f>
        <v>-0.196364233875795</v>
      </c>
      <c r="K242" s="116" t="n">
        <f aca="false">R242-F242</f>
        <v>-132875.204550427</v>
      </c>
      <c r="L242" s="116" t="n">
        <f aca="false">L241+K242</f>
        <v>-9101874.22177906</v>
      </c>
      <c r="M242" s="125" t="n">
        <f aca="false">K242/R242</f>
        <v>-0.196364233875795</v>
      </c>
      <c r="N242" s="116" t="n">
        <f aca="false">Q242*Inflação</f>
        <v>13123.7982090092</v>
      </c>
      <c r="O242" s="116" t="n">
        <f aca="false">Q242-R242</f>
        <v>825830.903971361</v>
      </c>
      <c r="P242" s="125" t="n">
        <f aca="false">O242/Q242</f>
        <v>0.549634899763604</v>
      </c>
      <c r="Q242" s="126" t="n">
        <f aca="false">Q241+E242+H242</f>
        <v>1502508.12735245</v>
      </c>
      <c r="R242" s="126" t="n">
        <f aca="false">(R241+E242)*(1+((1+Taxa)/(1+Inflação)-1))</f>
        <v>676677.223381085</v>
      </c>
      <c r="S242" s="116" t="n">
        <f aca="false">IF('BANCO DE DADOS'!$AD$32="Sim",R242,Q242)</f>
        <v>676677.223381085</v>
      </c>
      <c r="T242" s="123" t="n">
        <f aca="false">C242</f>
        <v>238</v>
      </c>
      <c r="U242" s="122" t="n">
        <f aca="false">DATE(YEAR(U241),MONTH(U241)+1,1)</f>
        <v>52140</v>
      </c>
      <c r="V242" s="219"/>
      <c r="W242" s="219"/>
      <c r="X242" s="219"/>
    </row>
    <row r="243" customFormat="false" ht="12.75" hidden="false" customHeight="false" outlineLevel="0" collapsed="false">
      <c r="B243" s="122" t="n">
        <f aca="false">DATE(YEAR(B242),MONTH(B242)+1,1)</f>
        <v>52140</v>
      </c>
      <c r="C243" s="123" t="n">
        <f aca="false">C242+1</f>
        <v>239</v>
      </c>
      <c r="D243" s="123"/>
      <c r="E243" s="116" t="n">
        <f aca="false">IF($AE$33,IF($AE$34,$E242*(1+Inflação)*(1+Crescimento_Salário),$E242*(1+Inflação)),IF($AE$34,$E242*(1+Crescimento_Salário),$E242))</f>
        <v>7992.50029244007</v>
      </c>
      <c r="F243" s="124" t="n">
        <f aca="false">F242+E243</f>
        <v>817544.928223952</v>
      </c>
      <c r="G243" s="125" t="n">
        <f aca="false">IF(F243&lt;=0,0,F243/S243)</f>
        <v>1.19680145073482</v>
      </c>
      <c r="H243" s="116" t="n">
        <f aca="false">Q242*Taxa</f>
        <v>9667.18253191051</v>
      </c>
      <c r="I243" s="116" t="n">
        <f aca="false">I242+H243</f>
        <v>702622.881952845</v>
      </c>
      <c r="J243" s="125" t="n">
        <f aca="false">1-G243</f>
        <v>-0.196801450734823</v>
      </c>
      <c r="K243" s="116" t="n">
        <f aca="false">R243-F243</f>
        <v>-134436.691914589</v>
      </c>
      <c r="L243" s="116" t="n">
        <f aca="false">L242+K243</f>
        <v>-9236310.91369365</v>
      </c>
      <c r="M243" s="125" t="n">
        <f aca="false">K243/R243</f>
        <v>-0.196801450734823</v>
      </c>
      <c r="N243" s="116" t="n">
        <f aca="false">Q243*Inflação</f>
        <v>13278.0483655327</v>
      </c>
      <c r="O243" s="116" t="n">
        <f aca="false">Q243-R243</f>
        <v>837059.573867434</v>
      </c>
      <c r="P243" s="125" t="n">
        <f aca="false">O243/Q243</f>
        <v>0.55063629703492</v>
      </c>
      <c r="Q243" s="126" t="n">
        <f aca="false">Q242+E243+H243</f>
        <v>1520167.8101768</v>
      </c>
      <c r="R243" s="126" t="n">
        <f aca="false">(R242+E243)*(1+((1+Taxa)/(1+Inflação)-1))</f>
        <v>683108.236309363</v>
      </c>
      <c r="S243" s="116" t="n">
        <f aca="false">IF('BANCO DE DADOS'!$AD$32="Sim",R243,Q243)</f>
        <v>683108.236309363</v>
      </c>
      <c r="T243" s="123" t="n">
        <f aca="false">C243</f>
        <v>239</v>
      </c>
      <c r="U243" s="122" t="n">
        <f aca="false">DATE(YEAR(U242),MONTH(U242)+1,1)</f>
        <v>52171</v>
      </c>
      <c r="V243" s="219"/>
      <c r="W243" s="219"/>
      <c r="X243" s="219"/>
    </row>
    <row r="244" customFormat="false" ht="12.75" hidden="false" customHeight="false" outlineLevel="0" collapsed="false">
      <c r="B244" s="122" t="n">
        <f aca="false">DATE(YEAR(B243),MONTH(B243)+1,1)</f>
        <v>52171</v>
      </c>
      <c r="C244" s="123" t="n">
        <f aca="false">C243+1</f>
        <v>240</v>
      </c>
      <c r="D244" s="123" t="n">
        <v>20</v>
      </c>
      <c r="E244" s="116" t="n">
        <f aca="false">IF($AE$33,IF($AE$34,$E243*(1+Inflação)*(1+Crescimento_Salário),$E243*(1+Inflação)),IF($AE$34,$E243*(1+Crescimento_Salário),$E243))</f>
        <v>8062.31153612915</v>
      </c>
      <c r="F244" s="124" t="n">
        <f aca="false">F243+E244</f>
        <v>825607.239760081</v>
      </c>
      <c r="G244" s="125" t="n">
        <f aca="false">IF(F244&lt;=0,0,F244/S244)</f>
        <v>1.19723628555796</v>
      </c>
      <c r="H244" s="116" t="n">
        <f aca="false">Q243*Taxa</f>
        <v>9780.80546293549</v>
      </c>
      <c r="I244" s="116" t="n">
        <f aca="false">I243+H244</f>
        <v>712403.687415781</v>
      </c>
      <c r="J244" s="125" t="n">
        <f aca="false">1-G244</f>
        <v>-0.197236285557957</v>
      </c>
      <c r="K244" s="116" t="n">
        <f aca="false">R244-F244</f>
        <v>-136013.005339332</v>
      </c>
      <c r="L244" s="116" t="n">
        <f aca="false">L243+K244</f>
        <v>-9372323.91903298</v>
      </c>
      <c r="M244" s="125" t="n">
        <f aca="false">K244/R244</f>
        <v>-0.197236285557958</v>
      </c>
      <c r="N244" s="116" t="n">
        <f aca="false">Q244*Inflação</f>
        <v>13433.9007450656</v>
      </c>
      <c r="O244" s="116" t="n">
        <f aca="false">Q244-R244</f>
        <v>848416.692755112</v>
      </c>
      <c r="P244" s="125" t="n">
        <f aca="false">O244/Q244</f>
        <v>0.551632421957495</v>
      </c>
      <c r="Q244" s="126" t="n">
        <f aca="false">Q243+E244+H244</f>
        <v>1538010.92717586</v>
      </c>
      <c r="R244" s="126" t="n">
        <f aca="false">(R243+E244)*(1+((1+Taxa)/(1+Inflação)-1))</f>
        <v>689594.234420749</v>
      </c>
      <c r="S244" s="116" t="n">
        <f aca="false">IF('BANCO DE DADOS'!$AD$32="Sim",R244,Q244)</f>
        <v>689594.234420749</v>
      </c>
      <c r="T244" s="123" t="n">
        <f aca="false">C244</f>
        <v>240</v>
      </c>
      <c r="U244" s="122" t="n">
        <f aca="false">DATE(YEAR(U243),MONTH(U243)+1,1)</f>
        <v>52201</v>
      </c>
      <c r="V244" s="219"/>
      <c r="W244" s="219"/>
      <c r="X244" s="219"/>
    </row>
    <row r="245" customFormat="false" ht="12.75" hidden="false" customHeight="false" outlineLevel="0" collapsed="false">
      <c r="B245" s="122" t="n">
        <f aca="false">DATE(YEAR(B244),MONTH(B244)+1,1)</f>
        <v>52201</v>
      </c>
      <c r="C245" s="123" t="n">
        <f aca="false">C244+1</f>
        <v>241</v>
      </c>
      <c r="D245" s="123"/>
      <c r="E245" s="116" t="n">
        <f aca="false">IF($AE$33,IF($AE$34,$E244*(1+Inflação)*(1+Crescimento_Salário),$E244*(1+Inflação)),IF($AE$34,$E244*(1+Crescimento_Salário),$E244))</f>
        <v>8132.73255267618</v>
      </c>
      <c r="F245" s="124" t="n">
        <f aca="false">F244+E245</f>
        <v>833739.972312757</v>
      </c>
      <c r="G245" s="125" t="n">
        <f aca="false">IF(F245&lt;=0,0,F245/S245)</f>
        <v>1.19766874688278</v>
      </c>
      <c r="H245" s="116" t="n">
        <f aca="false">Q244*Taxa</f>
        <v>9895.60861496378</v>
      </c>
      <c r="I245" s="116" t="n">
        <f aca="false">I244+H245</f>
        <v>722299.296030744</v>
      </c>
      <c r="J245" s="125" t="n">
        <f aca="false">1-G245</f>
        <v>-0.197668746882783</v>
      </c>
      <c r="K245" s="116" t="n">
        <f aca="false">R245-F245</f>
        <v>-137604.271616915</v>
      </c>
      <c r="L245" s="116" t="n">
        <f aca="false">L244+K245</f>
        <v>-9509928.19064989</v>
      </c>
      <c r="M245" s="125" t="n">
        <f aca="false">K245/R245</f>
        <v>-0.197668746882783</v>
      </c>
      <c r="N245" s="116" t="n">
        <f aca="false">Q245*Inflação</f>
        <v>13591.3709824774</v>
      </c>
      <c r="O245" s="116" t="n">
        <f aca="false">Q245-R245</f>
        <v>859903.56764766</v>
      </c>
      <c r="P245" s="125" t="n">
        <f aca="false">O245/Q245</f>
        <v>0.552623307870038</v>
      </c>
      <c r="Q245" s="126" t="n">
        <f aca="false">Q244+E245+H245</f>
        <v>1556039.2683435</v>
      </c>
      <c r="R245" s="126" t="n">
        <f aca="false">(R244+E245)*(1+((1+Taxa)/(1+Inflação)-1))</f>
        <v>696135.700695842</v>
      </c>
      <c r="S245" s="116" t="n">
        <f aca="false">IF('BANCO DE DADOS'!$AD$32="Sim",R245,Q245)</f>
        <v>696135.700695842</v>
      </c>
      <c r="T245" s="123" t="n">
        <f aca="false">C245</f>
        <v>241</v>
      </c>
      <c r="U245" s="122" t="n">
        <f aca="false">DATE(YEAR(U244),MONTH(U244)+1,1)</f>
        <v>52232</v>
      </c>
      <c r="V245" s="219"/>
      <c r="W245" s="219"/>
      <c r="X245" s="219"/>
    </row>
    <row r="246" customFormat="false" ht="12.75" hidden="false" customHeight="false" outlineLevel="0" collapsed="false">
      <c r="B246" s="122" t="n">
        <f aca="false">DATE(YEAR(B245),MONTH(B245)+1,1)</f>
        <v>52232</v>
      </c>
      <c r="C246" s="123" t="n">
        <f aca="false">C245+1</f>
        <v>242</v>
      </c>
      <c r="D246" s="123"/>
      <c r="E246" s="116" t="n">
        <f aca="false">IF($AE$33,IF($AE$34,$E245*(1+Inflação)*(1+Crescimento_Salário),$E245*(1+Inflação)),IF($AE$34,$E245*(1+Crescimento_Salário),$E245))</f>
        <v>8203.76866819938</v>
      </c>
      <c r="F246" s="124" t="n">
        <f aca="false">F245+E246</f>
        <v>841943.740980956</v>
      </c>
      <c r="G246" s="125" t="n">
        <f aca="false">IF(F246&lt;=0,0,F246/S246)</f>
        <v>1.1980988432595</v>
      </c>
      <c r="H246" s="116" t="n">
        <f aca="false">Q245*Taxa</f>
        <v>10011.6035048698</v>
      </c>
      <c r="I246" s="116" t="n">
        <f aca="false">I245+H246</f>
        <v>732310.899535614</v>
      </c>
      <c r="J246" s="125" t="n">
        <f aca="false">1-G246</f>
        <v>-0.198098843259496</v>
      </c>
      <c r="K246" s="116" t="n">
        <f aca="false">R246-F246</f>
        <v>-139210.618653252</v>
      </c>
      <c r="L246" s="116" t="n">
        <f aca="false">L245+K246</f>
        <v>-9649138.80930315</v>
      </c>
      <c r="M246" s="125" t="n">
        <f aca="false">K246/R246</f>
        <v>-0.198098843259496</v>
      </c>
      <c r="N246" s="116" t="n">
        <f aca="false">Q246*Inflação</f>
        <v>13750.474859754</v>
      </c>
      <c r="O246" s="116" t="n">
        <f aca="false">Q246-R246</f>
        <v>871521.518188866</v>
      </c>
      <c r="P246" s="125" t="n">
        <f aca="false">O246/Q246</f>
        <v>0.553608987871802</v>
      </c>
      <c r="Q246" s="126" t="n">
        <f aca="false">Q245+E246+H246</f>
        <v>1574254.64051657</v>
      </c>
      <c r="R246" s="126" t="n">
        <f aca="false">(R245+E246)*(1+((1+Taxa)/(1+Inflação)-1))</f>
        <v>702733.122327704</v>
      </c>
      <c r="S246" s="116" t="n">
        <f aca="false">IF('BANCO DE DADOS'!$AD$32="Sim",R246,Q246)</f>
        <v>702733.122327704</v>
      </c>
      <c r="T246" s="123" t="n">
        <f aca="false">C246</f>
        <v>242</v>
      </c>
      <c r="U246" s="122" t="n">
        <f aca="false">DATE(YEAR(U245),MONTH(U245)+1,1)</f>
        <v>52263</v>
      </c>
      <c r="V246" s="219"/>
      <c r="W246" s="219"/>
      <c r="X246" s="219"/>
    </row>
    <row r="247" customFormat="false" ht="12.75" hidden="false" customHeight="false" outlineLevel="0" collapsed="false">
      <c r="B247" s="122" t="n">
        <f aca="false">DATE(YEAR(B246),MONTH(B246)+1,1)</f>
        <v>52263</v>
      </c>
      <c r="C247" s="123" t="n">
        <f aca="false">C246+1</f>
        <v>243</v>
      </c>
      <c r="D247" s="123"/>
      <c r="E247" s="116" t="n">
        <f aca="false">IF($AE$33,IF($AE$34,$E246*(1+Inflação)*(1+Crescimento_Salário),$E246*(1+Inflação)),IF($AE$34,$E246*(1+Crescimento_Salário),$E246))</f>
        <v>8275.42525533848</v>
      </c>
      <c r="F247" s="124" t="n">
        <f aca="false">F246+E247</f>
        <v>850219.166236295</v>
      </c>
      <c r="G247" s="125" t="n">
        <f aca="false">IF(F247&lt;=0,0,F247/S247)</f>
        <v>1.19852658325043</v>
      </c>
      <c r="H247" s="116" t="n">
        <f aca="false">Q246*Taxa</f>
        <v>10128.8017578962</v>
      </c>
      <c r="I247" s="116" t="n">
        <f aca="false">I246+H247</f>
        <v>742439.70129351</v>
      </c>
      <c r="J247" s="125" t="n">
        <f aca="false">1-G247</f>
        <v>-0.198526583250427</v>
      </c>
      <c r="K247" s="116" t="n">
        <f aca="false">R247-F247</f>
        <v>-140832.175477622</v>
      </c>
      <c r="L247" s="116" t="n">
        <f aca="false">L246+K247</f>
        <v>-9789970.98478077</v>
      </c>
      <c r="M247" s="125" t="n">
        <f aca="false">K247/R247</f>
        <v>-0.198526583250427</v>
      </c>
      <c r="N247" s="116" t="n">
        <f aca="false">Q247*Inflação</f>
        <v>13911.228307351</v>
      </c>
      <c r="O247" s="116" t="n">
        <f aca="false">Q247-R247</f>
        <v>883271.876771132</v>
      </c>
      <c r="P247" s="125" t="n">
        <f aca="false">O247/Q247</f>
        <v>0.554589494824511</v>
      </c>
      <c r="Q247" s="126" t="n">
        <f aca="false">Q246+E247+H247</f>
        <v>1592658.86752981</v>
      </c>
      <c r="R247" s="126" t="n">
        <f aca="false">(R246+E247)*(1+((1+Taxa)/(1+Inflação)-1))</f>
        <v>709386.990758673</v>
      </c>
      <c r="S247" s="116" t="n">
        <f aca="false">IF('BANCO DE DADOS'!$AD$32="Sim",R247,Q247)</f>
        <v>709386.990758673</v>
      </c>
      <c r="T247" s="123" t="n">
        <f aca="false">C247</f>
        <v>243</v>
      </c>
      <c r="U247" s="122" t="n">
        <f aca="false">DATE(YEAR(U246),MONTH(U246)+1,1)</f>
        <v>52291</v>
      </c>
      <c r="V247" s="219"/>
      <c r="W247" s="219"/>
      <c r="X247" s="219"/>
    </row>
    <row r="248" customFormat="false" ht="12.75" hidden="false" customHeight="false" outlineLevel="0" collapsed="false">
      <c r="B248" s="122" t="n">
        <f aca="false">DATE(YEAR(B247),MONTH(B247)+1,1)</f>
        <v>52291</v>
      </c>
      <c r="C248" s="123" t="n">
        <f aca="false">C247+1</f>
        <v>244</v>
      </c>
      <c r="D248" s="123"/>
      <c r="E248" s="116" t="n">
        <f aca="false">IF($AE$33,IF($AE$34,$E247*(1+Inflação)*(1+Crescimento_Salário),$E247*(1+Inflação)),IF($AE$34,$E247*(1+Crescimento_Salário),$E247))</f>
        <v>8347.70773366103</v>
      </c>
      <c r="F248" s="124" t="n">
        <f aca="false">F247+E248</f>
        <v>858566.873969956</v>
      </c>
      <c r="G248" s="125" t="n">
        <f aca="false">IF(F248&lt;=0,0,F248/S248)</f>
        <v>1.19895197542957</v>
      </c>
      <c r="H248" s="116" t="n">
        <f aca="false">Q247*Taxa</f>
        <v>10247.2151086507</v>
      </c>
      <c r="I248" s="116" t="n">
        <f aca="false">I247+H248</f>
        <v>752686.916402161</v>
      </c>
      <c r="J248" s="125" t="n">
        <f aca="false">1-G248</f>
        <v>-0.198951975429573</v>
      </c>
      <c r="K248" s="116" t="n">
        <f aca="false">R248-F248</f>
        <v>-142469.072252468</v>
      </c>
      <c r="L248" s="116" t="n">
        <f aca="false">L247+K248</f>
        <v>-9932440.05703324</v>
      </c>
      <c r="M248" s="125" t="n">
        <f aca="false">K248/R248</f>
        <v>-0.198951975429572</v>
      </c>
      <c r="N248" s="116" t="n">
        <f aca="false">Q248*Inflação</f>
        <v>14073.6474055589</v>
      </c>
      <c r="O248" s="116" t="n">
        <f aca="false">Q248-R248</f>
        <v>895155.988654629</v>
      </c>
      <c r="P248" s="125" t="n">
        <f aca="false">O248/Q248</f>
        <v>0.555564861354271</v>
      </c>
      <c r="Q248" s="126" t="n">
        <f aca="false">Q247+E248+H248</f>
        <v>1611253.79037212</v>
      </c>
      <c r="R248" s="126" t="n">
        <f aca="false">(R247+E248)*(1+((1+Taxa)/(1+Inflação)-1))</f>
        <v>716097.801717488</v>
      </c>
      <c r="S248" s="116" t="n">
        <f aca="false">IF('BANCO DE DADOS'!$AD$32="Sim",R248,Q248)</f>
        <v>716097.801717488</v>
      </c>
      <c r="T248" s="123" t="n">
        <f aca="false">C248</f>
        <v>244</v>
      </c>
      <c r="U248" s="122" t="n">
        <f aca="false">DATE(YEAR(U247),MONTH(U247)+1,1)</f>
        <v>52322</v>
      </c>
      <c r="V248" s="219"/>
      <c r="W248" s="219"/>
      <c r="X248" s="219"/>
    </row>
    <row r="249" customFormat="false" ht="12.75" hidden="false" customHeight="false" outlineLevel="0" collapsed="false">
      <c r="B249" s="122" t="n">
        <f aca="false">DATE(YEAR(B248),MONTH(B248)+1,1)</f>
        <v>52322</v>
      </c>
      <c r="C249" s="123" t="n">
        <f aca="false">C248+1</f>
        <v>245</v>
      </c>
      <c r="D249" s="123"/>
      <c r="E249" s="116" t="n">
        <f aca="false">IF($AE$33,IF($AE$34,$E248*(1+Inflação)*(1+Crescimento_Salário),$E248*(1+Inflação)),IF($AE$34,$E248*(1+Crescimento_Salário),$E248))</f>
        <v>8420.62157007228</v>
      </c>
      <c r="F249" s="124" t="n">
        <f aca="false">F248+E249</f>
        <v>866987.495540028</v>
      </c>
      <c r="G249" s="125" t="n">
        <f aca="false">IF(F249&lt;=0,0,F249/S249)</f>
        <v>1.19937502838212</v>
      </c>
      <c r="H249" s="116" t="n">
        <f aca="false">Q248*Taxa</f>
        <v>10366.8554021114</v>
      </c>
      <c r="I249" s="116" t="n">
        <f aca="false">I248+H249</f>
        <v>763053.771804272</v>
      </c>
      <c r="J249" s="125" t="n">
        <f aca="false">1-G249</f>
        <v>-0.199375028382121</v>
      </c>
      <c r="K249" s="116" t="n">
        <f aca="false">R249-F249</f>
        <v>-144121.440283285</v>
      </c>
      <c r="L249" s="116" t="n">
        <f aca="false">L248+K249</f>
        <v>-10076561.4973165</v>
      </c>
      <c r="M249" s="125" t="n">
        <f aca="false">K249/R249</f>
        <v>-0.199375028382121</v>
      </c>
      <c r="N249" s="116" t="n">
        <f aca="false">Q249*Inflação</f>
        <v>14237.7483858803</v>
      </c>
      <c r="O249" s="116" t="n">
        <f aca="false">Q249-R249</f>
        <v>907175.212087557</v>
      </c>
      <c r="P249" s="125" t="n">
        <f aca="false">O249/Q249</f>
        <v>0.556535119853467</v>
      </c>
      <c r="Q249" s="126" t="n">
        <f aca="false">Q248+E249+H249</f>
        <v>1630041.2673443</v>
      </c>
      <c r="R249" s="126" t="n">
        <f aca="false">(R248+E249)*(1+((1+Taxa)/(1+Inflação)-1))</f>
        <v>722866.055256743</v>
      </c>
      <c r="S249" s="116" t="n">
        <f aca="false">IF('BANCO DE DADOS'!$AD$32="Sim",R249,Q249)</f>
        <v>722866.055256743</v>
      </c>
      <c r="T249" s="123" t="n">
        <f aca="false">C249</f>
        <v>245</v>
      </c>
      <c r="U249" s="122" t="n">
        <f aca="false">DATE(YEAR(U248),MONTH(U248)+1,1)</f>
        <v>52352</v>
      </c>
      <c r="V249" s="219"/>
      <c r="W249" s="219"/>
      <c r="X249" s="219"/>
    </row>
    <row r="250" customFormat="false" ht="12.75" hidden="false" customHeight="false" outlineLevel="0" collapsed="false">
      <c r="B250" s="122" t="n">
        <f aca="false">DATE(YEAR(B249),MONTH(B249)+1,1)</f>
        <v>52352</v>
      </c>
      <c r="C250" s="123" t="n">
        <f aca="false">C249+1</f>
        <v>246</v>
      </c>
      <c r="D250" s="123"/>
      <c r="E250" s="116" t="n">
        <f aca="false">IF($AE$33,IF($AE$34,$E249*(1+Inflação)*(1+Crescimento_Salário),$E249*(1+Inflação)),IF($AE$34,$E249*(1+Crescimento_Salário),$E249))</f>
        <v>8494.1722792287</v>
      </c>
      <c r="F250" s="124" t="n">
        <f aca="false">F249+E250</f>
        <v>875481.667819257</v>
      </c>
      <c r="G250" s="125" t="n">
        <f aca="false">IF(F250&lt;=0,0,F250/S250)</f>
        <v>1.19979575070399</v>
      </c>
      <c r="H250" s="116" t="n">
        <f aca="false">Q249*Taxa</f>
        <v>10487.7345946414</v>
      </c>
      <c r="I250" s="116" t="n">
        <f aca="false">I249+H250</f>
        <v>773541.506398914</v>
      </c>
      <c r="J250" s="125" t="n">
        <f aca="false">1-G250</f>
        <v>-0.199795750703985</v>
      </c>
      <c r="K250" s="116" t="n">
        <f aca="false">R250-F250</f>
        <v>-145789.412028582</v>
      </c>
      <c r="L250" s="116" t="n">
        <f aca="false">L249+K250</f>
        <v>-10222350.9093451</v>
      </c>
      <c r="M250" s="125" t="n">
        <f aca="false">K250/R250</f>
        <v>-0.199795750703985</v>
      </c>
      <c r="N250" s="116" t="n">
        <f aca="false">Q250*Inflação</f>
        <v>14403.54763242</v>
      </c>
      <c r="O250" s="116" t="n">
        <f aca="false">Q250-R250</f>
        <v>919330.918427496</v>
      </c>
      <c r="P250" s="125" t="n">
        <f aca="false">O250/Q250</f>
        <v>0.55750030248263</v>
      </c>
      <c r="Q250" s="126" t="n">
        <f aca="false">Q249+E250+H250</f>
        <v>1649023.17421817</v>
      </c>
      <c r="R250" s="126" t="n">
        <f aca="false">(R249+E250)*(1+((1+Taxa)/(1+Inflação)-1))</f>
        <v>729692.255790675</v>
      </c>
      <c r="S250" s="116" t="n">
        <f aca="false">IF('BANCO DE DADOS'!$AD$32="Sim",R250,Q250)</f>
        <v>729692.255790675</v>
      </c>
      <c r="T250" s="123" t="n">
        <f aca="false">C250</f>
        <v>246</v>
      </c>
      <c r="U250" s="122" t="n">
        <f aca="false">DATE(YEAR(U249),MONTH(U249)+1,1)</f>
        <v>52383</v>
      </c>
      <c r="V250" s="219"/>
      <c r="W250" s="219"/>
      <c r="X250" s="219"/>
    </row>
    <row r="251" customFormat="false" ht="12.75" hidden="false" customHeight="false" outlineLevel="0" collapsed="false">
      <c r="B251" s="122" t="n">
        <f aca="false">DATE(YEAR(B250),MONTH(B250)+1,1)</f>
        <v>52383</v>
      </c>
      <c r="C251" s="123" t="n">
        <f aca="false">C250+1</f>
        <v>247</v>
      </c>
      <c r="D251" s="123"/>
      <c r="E251" s="116" t="n">
        <f aca="false">IF($AE$33,IF($AE$34,$E250*(1+Inflação)*(1+Crescimento_Salário),$E250*(1+Inflação)),IF($AE$34,$E250*(1+Crescimento_Salário),$E250))</f>
        <v>8568.36542395504</v>
      </c>
      <c r="F251" s="124" t="n">
        <f aca="false">F250+E251</f>
        <v>884050.033243212</v>
      </c>
      <c r="G251" s="125" t="n">
        <f aca="false">IF(F251&lt;=0,0,F251/S251)</f>
        <v>1.20021415100134</v>
      </c>
      <c r="H251" s="116" t="n">
        <f aca="false">Q250*Taxa</f>
        <v>10609.8647550131</v>
      </c>
      <c r="I251" s="116" t="n">
        <f aca="false">I250+H251</f>
        <v>784151.371153927</v>
      </c>
      <c r="J251" s="125" t="n">
        <f aca="false">1-G251</f>
        <v>-0.200214151001337</v>
      </c>
      <c r="K251" s="116" t="n">
        <f aca="false">R251-F251</f>
        <v>-147473.121109948</v>
      </c>
      <c r="L251" s="116" t="n">
        <f aca="false">L250+K251</f>
        <v>-10369824.0304551</v>
      </c>
      <c r="M251" s="125" t="n">
        <f aca="false">K251/R251</f>
        <v>-0.200214151001337</v>
      </c>
      <c r="N251" s="116" t="n">
        <f aca="false">Q251*Inflação</f>
        <v>14571.0616832879</v>
      </c>
      <c r="O251" s="116" t="n">
        <f aca="false">Q251-R251</f>
        <v>931624.492263875</v>
      </c>
      <c r="P251" s="125" t="n">
        <f aca="false">O251/Q251</f>
        <v>0.558460441172299</v>
      </c>
      <c r="Q251" s="126" t="n">
        <f aca="false">Q250+E251+H251</f>
        <v>1668201.40439714</v>
      </c>
      <c r="R251" s="126" t="n">
        <f aca="false">(R250+E251)*(1+((1+Taxa)/(1+Inflação)-1))</f>
        <v>736576.912133264</v>
      </c>
      <c r="S251" s="116" t="n">
        <f aca="false">IF('BANCO DE DADOS'!$AD$32="Sim",R251,Q251)</f>
        <v>736576.912133264</v>
      </c>
      <c r="T251" s="123" t="n">
        <f aca="false">C251</f>
        <v>247</v>
      </c>
      <c r="U251" s="122" t="n">
        <f aca="false">DATE(YEAR(U250),MONTH(U250)+1,1)</f>
        <v>52413</v>
      </c>
      <c r="V251" s="219"/>
      <c r="W251" s="219"/>
      <c r="X251" s="219"/>
    </row>
    <row r="252" customFormat="false" ht="12.75" hidden="false" customHeight="false" outlineLevel="0" collapsed="false">
      <c r="B252" s="122" t="n">
        <f aca="false">DATE(YEAR(B251),MONTH(B251)+1,1)</f>
        <v>52413</v>
      </c>
      <c r="C252" s="123" t="n">
        <f aca="false">C251+1</f>
        <v>248</v>
      </c>
      <c r="D252" s="123"/>
      <c r="E252" s="116" t="n">
        <f aca="false">IF($AE$33,IF($AE$34,$E251*(1+Inflação)*(1+Crescimento_Salário),$E251*(1+Inflação)),IF($AE$34,$E251*(1+Crescimento_Salário),$E251))</f>
        <v>8643.20661566505</v>
      </c>
      <c r="F252" s="124" t="n">
        <f aca="false">F251+E252</f>
        <v>892693.239858877</v>
      </c>
      <c r="G252" s="125" t="n">
        <f aca="false">IF(F252&lt;=0,0,F252/S252)</f>
        <v>1.20063023789014</v>
      </c>
      <c r="H252" s="116" t="n">
        <f aca="false">Q251*Taxa</f>
        <v>10733.2580654412</v>
      </c>
      <c r="I252" s="116" t="n">
        <f aca="false">I251+H252</f>
        <v>794884.629219368</v>
      </c>
      <c r="J252" s="125" t="n">
        <f aca="false">1-G252</f>
        <v>-0.200630237890137</v>
      </c>
      <c r="K252" s="116" t="n">
        <f aca="false">R252-F252</f>
        <v>-149172.702322189</v>
      </c>
      <c r="L252" s="116" t="n">
        <f aca="false">L251+K252</f>
        <v>-10518996.7327772</v>
      </c>
      <c r="M252" s="125" t="n">
        <f aca="false">K252/R252</f>
        <v>-0.200630237890137</v>
      </c>
      <c r="N252" s="116" t="n">
        <f aca="false">Q252*Inflação</f>
        <v>14740.3072320137</v>
      </c>
      <c r="O252" s="116" t="n">
        <f aca="false">Q252-R252</f>
        <v>944057.331541557</v>
      </c>
      <c r="P252" s="125" t="n">
        <f aca="false">O252/Q252</f>
        <v>0.559415567624859</v>
      </c>
      <c r="Q252" s="126" t="n">
        <f aca="false">Q251+E252+H252</f>
        <v>1687577.86907825</v>
      </c>
      <c r="R252" s="126" t="n">
        <f aca="false">(R251+E252)*(1+((1+Taxa)/(1+Inflação)-1))</f>
        <v>743520.537536688</v>
      </c>
      <c r="S252" s="116" t="n">
        <f aca="false">IF('BANCO DE DADOS'!$AD$32="Sim",R252,Q252)</f>
        <v>743520.537536688</v>
      </c>
      <c r="T252" s="123" t="n">
        <f aca="false">C252</f>
        <v>248</v>
      </c>
      <c r="U252" s="122" t="n">
        <f aca="false">DATE(YEAR(U251),MONTH(U251)+1,1)</f>
        <v>52444</v>
      </c>
      <c r="V252" s="219"/>
      <c r="W252" s="219"/>
      <c r="X252" s="219"/>
    </row>
    <row r="253" customFormat="false" ht="12.75" hidden="false" customHeight="false" outlineLevel="0" collapsed="false">
      <c r="B253" s="122" t="n">
        <f aca="false">DATE(YEAR(B252),MONTH(B252)+1,1)</f>
        <v>52444</v>
      </c>
      <c r="C253" s="123" t="n">
        <f aca="false">C252+1</f>
        <v>249</v>
      </c>
      <c r="D253" s="123"/>
      <c r="E253" s="116" t="n">
        <f aca="false">IF($AE$33,IF($AE$34,$E252*(1+Inflação)*(1+Crescimento_Salário),$E252*(1+Inflação)),IF($AE$34,$E252*(1+Crescimento_Salário),$E252))</f>
        <v>8718.70151478592</v>
      </c>
      <c r="F253" s="124" t="n">
        <f aca="false">F252+E253</f>
        <v>901411.941373663</v>
      </c>
      <c r="G253" s="125" t="n">
        <f aca="false">IF(F253&lt;=0,0,F253/S253)</f>
        <v>1.20104401999568</v>
      </c>
      <c r="H253" s="116" t="n">
        <f aca="false">Q252*Taxa</f>
        <v>10857.9268226249</v>
      </c>
      <c r="I253" s="116" t="n">
        <f aca="false">I252+H253</f>
        <v>805742.556041993</v>
      </c>
      <c r="J253" s="125" t="n">
        <f aca="false">1-G253</f>
        <v>-0.201044019995679</v>
      </c>
      <c r="K253" s="116" t="n">
        <f aca="false">R253-F253</f>
        <v>-150888.291643568</v>
      </c>
      <c r="L253" s="116" t="n">
        <f aca="false">L252+K253</f>
        <v>-10669885.0244208</v>
      </c>
      <c r="M253" s="125" t="n">
        <f aca="false">K253/R253</f>
        <v>-0.201044019995679</v>
      </c>
      <c r="N253" s="116" t="n">
        <f aca="false">Q253*Inflação</f>
        <v>14911.3011289756</v>
      </c>
      <c r="O253" s="116" t="n">
        <f aca="false">Q253-R253</f>
        <v>956630.847685561</v>
      </c>
      <c r="P253" s="125" t="n">
        <f aca="false">O253/Q253</f>
        <v>0.560365713316363</v>
      </c>
      <c r="Q253" s="126" t="n">
        <f aca="false">Q252+E253+H253</f>
        <v>1707154.49741566</v>
      </c>
      <c r="R253" s="126" t="n">
        <f aca="false">(R252+E253)*(1+((1+Taxa)/(1+Inflação)-1))</f>
        <v>750523.649730095</v>
      </c>
      <c r="S253" s="116" t="n">
        <f aca="false">IF('BANCO DE DADOS'!$AD$32="Sim",R253,Q253)</f>
        <v>750523.649730095</v>
      </c>
      <c r="T253" s="123" t="n">
        <f aca="false">C253</f>
        <v>249</v>
      </c>
      <c r="U253" s="122" t="n">
        <f aca="false">DATE(YEAR(U252),MONTH(U252)+1,1)</f>
        <v>52475</v>
      </c>
      <c r="V253" s="219"/>
      <c r="W253" s="219"/>
      <c r="X253" s="219"/>
    </row>
    <row r="254" customFormat="false" ht="12.75" hidden="false" customHeight="false" outlineLevel="0" collapsed="false">
      <c r="B254" s="122" t="n">
        <f aca="false">DATE(YEAR(B253),MONTH(B253)+1,1)</f>
        <v>52475</v>
      </c>
      <c r="C254" s="123" t="n">
        <f aca="false">C253+1</f>
        <v>250</v>
      </c>
      <c r="D254" s="123"/>
      <c r="E254" s="116" t="n">
        <f aca="false">IF($AE$33,IF($AE$34,$E253*(1+Inflação)*(1+Crescimento_Salário),$E253*(1+Inflação)),IF($AE$34,$E253*(1+Crescimento_Salário),$E253))</f>
        <v>8794.85583118636</v>
      </c>
      <c r="F254" s="124" t="n">
        <f aca="false">F253+E254</f>
        <v>910206.797204849</v>
      </c>
      <c r="G254" s="125" t="n">
        <f aca="false">IF(F254&lt;=0,0,F254/S254)</f>
        <v>1.20145550595212</v>
      </c>
      <c r="H254" s="116" t="n">
        <f aca="false">Q253*Taxa</f>
        <v>10983.8834388001</v>
      </c>
      <c r="I254" s="116" t="n">
        <f aca="false">I253+H254</f>
        <v>816726.439480793</v>
      </c>
      <c r="J254" s="125" t="n">
        <f aca="false">1-G254</f>
        <v>-0.201455505952122</v>
      </c>
      <c r="K254" s="116" t="n">
        <f aca="false">R254-F254</f>
        <v>-152620.026246124</v>
      </c>
      <c r="L254" s="116" t="n">
        <f aca="false">L253+K254</f>
        <v>-10822505.0506669</v>
      </c>
      <c r="M254" s="125" t="n">
        <f aca="false">K254/R254</f>
        <v>-0.201455505952122</v>
      </c>
      <c r="N254" s="116" t="n">
        <f aca="false">Q254*Inflação</f>
        <v>15084.0603828409</v>
      </c>
      <c r="O254" s="116" t="n">
        <f aca="false">Q254-R254</f>
        <v>969346.465726917</v>
      </c>
      <c r="P254" s="125" t="n">
        <f aca="false">O254/Q254</f>
        <v>0.561310909498333</v>
      </c>
      <c r="Q254" s="126" t="n">
        <f aca="false">Q253+E254+H254</f>
        <v>1726933.23668564</v>
      </c>
      <c r="R254" s="126" t="n">
        <f aca="false">(R253+E254)*(1+((1+Taxa)/(1+Inflação)-1))</f>
        <v>757586.770958725</v>
      </c>
      <c r="S254" s="116" t="n">
        <f aca="false">IF('BANCO DE DADOS'!$AD$32="Sim",R254,Q254)</f>
        <v>757586.770958725</v>
      </c>
      <c r="T254" s="123" t="n">
        <f aca="false">C254</f>
        <v>250</v>
      </c>
      <c r="U254" s="122" t="n">
        <f aca="false">DATE(YEAR(U253),MONTH(U253)+1,1)</f>
        <v>52505</v>
      </c>
      <c r="V254" s="219"/>
      <c r="W254" s="219"/>
      <c r="X254" s="219"/>
    </row>
    <row r="255" customFormat="false" ht="12.75" hidden="false" customHeight="false" outlineLevel="0" collapsed="false">
      <c r="B255" s="122" t="n">
        <f aca="false">DATE(YEAR(B254),MONTH(B254)+1,1)</f>
        <v>52505</v>
      </c>
      <c r="C255" s="123" t="n">
        <f aca="false">C254+1</f>
        <v>251</v>
      </c>
      <c r="D255" s="123"/>
      <c r="E255" s="116" t="n">
        <f aca="false">IF($AE$33,IF($AE$34,$E254*(1+Inflação)*(1+Crescimento_Salário),$E254*(1+Inflação)),IF($AE$34,$E254*(1+Crescimento_Salário),$E254))</f>
        <v>8871.67532460847</v>
      </c>
      <c r="F255" s="124" t="n">
        <f aca="false">F254+E255</f>
        <v>919078.472529458</v>
      </c>
      <c r="G255" s="125" t="n">
        <f aca="false">IF(F255&lt;=0,0,F255/S255)</f>
        <v>1.20186470440203</v>
      </c>
      <c r="H255" s="116" t="n">
        <f aca="false">Q254*Taxa</f>
        <v>11111.1404428011</v>
      </c>
      <c r="I255" s="116" t="n">
        <f aca="false">I254+H255</f>
        <v>827837.579923594</v>
      </c>
      <c r="J255" s="125" t="n">
        <f aca="false">1-G255</f>
        <v>-0.201864704402033</v>
      </c>
      <c r="K255" s="116" t="n">
        <f aca="false">R255-F255</f>
        <v>-154368.044506089</v>
      </c>
      <c r="L255" s="116" t="n">
        <f aca="false">L254+K255</f>
        <v>-10976873.095173</v>
      </c>
      <c r="M255" s="125" t="n">
        <f aca="false">K255/R255</f>
        <v>-0.201864704402033</v>
      </c>
      <c r="N255" s="116" t="n">
        <f aca="false">Q255*Inflação</f>
        <v>15258.6021620201</v>
      </c>
      <c r="O255" s="116" t="n">
        <f aca="false">Q255-R255</f>
        <v>982205.624429684</v>
      </c>
      <c r="P255" s="125" t="n">
        <f aca="false">O255/Q255</f>
        <v>0.562251187199552</v>
      </c>
      <c r="Q255" s="126" t="n">
        <f aca="false">Q254+E255+H255</f>
        <v>1746916.05245305</v>
      </c>
      <c r="R255" s="126" t="n">
        <f aca="false">(R254+E255)*(1+((1+Taxa)/(1+Inflação)-1))</f>
        <v>764710.428023368</v>
      </c>
      <c r="S255" s="116" t="n">
        <f aca="false">IF('BANCO DE DADOS'!$AD$32="Sim",R255,Q255)</f>
        <v>764710.428023368</v>
      </c>
      <c r="T255" s="123" t="n">
        <f aca="false">C255</f>
        <v>251</v>
      </c>
      <c r="U255" s="122" t="n">
        <f aca="false">DATE(YEAR(U254),MONTH(U254)+1,1)</f>
        <v>52536</v>
      </c>
      <c r="V255" s="219"/>
      <c r="W255" s="219"/>
      <c r="X255" s="219"/>
    </row>
    <row r="256" customFormat="false" ht="12.75" hidden="false" customHeight="false" outlineLevel="0" collapsed="false">
      <c r="B256" s="122" t="n">
        <f aca="false">DATE(YEAR(B255),MONTH(B255)+1,1)</f>
        <v>52536</v>
      </c>
      <c r="C256" s="123" t="n">
        <f aca="false">C255+1</f>
        <v>252</v>
      </c>
      <c r="D256" s="123" t="n">
        <v>21</v>
      </c>
      <c r="E256" s="116" t="n">
        <f aca="false">IF($AE$33,IF($AE$34,$E255*(1+Inflação)*(1+Crescimento_Salário),$E255*(1+Inflação)),IF($AE$34,$E255*(1+Crescimento_Salário),$E255))</f>
        <v>8949.16580510336</v>
      </c>
      <c r="F256" s="124" t="n">
        <f aca="false">F255+E256</f>
        <v>928027.638334561</v>
      </c>
      <c r="G256" s="125" t="n">
        <f aca="false">IF(F256&lt;=0,0,F256/S256)</f>
        <v>1.20227162399593</v>
      </c>
      <c r="H256" s="116" t="n">
        <f aca="false">Q255*Taxa</f>
        <v>11239.7104811313</v>
      </c>
      <c r="I256" s="116" t="n">
        <f aca="false">I255+H256</f>
        <v>839077.290404725</v>
      </c>
      <c r="J256" s="125" t="n">
        <f aca="false">1-G256</f>
        <v>-0.202271623995933</v>
      </c>
      <c r="K256" s="116" t="n">
        <f aca="false">R256-F256</f>
        <v>-156132.486014389</v>
      </c>
      <c r="L256" s="116" t="n">
        <f aca="false">L255+K256</f>
        <v>-11133005.5811874</v>
      </c>
      <c r="M256" s="125" t="n">
        <f aca="false">K256/R256</f>
        <v>-0.202271623995933</v>
      </c>
      <c r="N256" s="116" t="n">
        <f aca="false">Q256*Inflação</f>
        <v>15434.9437961343</v>
      </c>
      <c r="O256" s="116" t="n">
        <f aca="false">Q256-R256</f>
        <v>995209.776419115</v>
      </c>
      <c r="P256" s="125" t="n">
        <f aca="false">O256/Q256</f>
        <v>0.563186577227834</v>
      </c>
      <c r="Q256" s="126" t="n">
        <f aca="false">Q255+E256+H256</f>
        <v>1767104.92873929</v>
      </c>
      <c r="R256" s="126" t="n">
        <f aca="false">(R255+E256)*(1+((1+Taxa)/(1+Inflação)-1))</f>
        <v>771895.152320172</v>
      </c>
      <c r="S256" s="116" t="n">
        <f aca="false">IF('BANCO DE DADOS'!$AD$32="Sim",R256,Q256)</f>
        <v>771895.152320172</v>
      </c>
      <c r="T256" s="123" t="n">
        <f aca="false">C256</f>
        <v>252</v>
      </c>
      <c r="U256" s="122" t="n">
        <f aca="false">DATE(YEAR(U255),MONTH(U255)+1,1)</f>
        <v>52566</v>
      </c>
      <c r="V256" s="219"/>
      <c r="W256" s="219"/>
      <c r="X256" s="219"/>
    </row>
    <row r="257" customFormat="false" ht="12.75" hidden="false" customHeight="false" outlineLevel="0" collapsed="false">
      <c r="B257" s="122" t="n">
        <f aca="false">DATE(YEAR(B256),MONTH(B256)+1,1)</f>
        <v>52566</v>
      </c>
      <c r="C257" s="123" t="n">
        <f aca="false">C256+1</f>
        <v>253</v>
      </c>
      <c r="D257" s="123"/>
      <c r="E257" s="116" t="n">
        <f aca="false">IF($AE$33,IF($AE$34,$E256*(1+Inflação)*(1+Crescimento_Salário),$E256*(1+Inflação)),IF($AE$34,$E256*(1+Crescimento_Salário),$E256))</f>
        <v>9027.33313347055</v>
      </c>
      <c r="F257" s="124" t="n">
        <f aca="false">F256+E257</f>
        <v>937054.971468032</v>
      </c>
      <c r="G257" s="125" t="n">
        <f aca="false">IF(F257&lt;=0,0,F257/S257)</f>
        <v>1.20267627339184</v>
      </c>
      <c r="H257" s="116" t="n">
        <f aca="false">Q256*Taxa</f>
        <v>11369.606319044</v>
      </c>
      <c r="I257" s="116" t="n">
        <f aca="false">I256+H257</f>
        <v>850446.896723769</v>
      </c>
      <c r="J257" s="125" t="n">
        <f aca="false">1-G257</f>
        <v>-0.20267627339184</v>
      </c>
      <c r="K257" s="116" t="n">
        <f aca="false">R257-F257</f>
        <v>-157913.491587242</v>
      </c>
      <c r="L257" s="116" t="n">
        <f aca="false">L256+K257</f>
        <v>-11290919.0727747</v>
      </c>
      <c r="M257" s="125" t="n">
        <f aca="false">K257/R257</f>
        <v>-0.20267627339184</v>
      </c>
      <c r="N257" s="116" t="n">
        <f aca="false">Q257*Inflação</f>
        <v>15613.1027774956</v>
      </c>
      <c r="O257" s="116" t="n">
        <f aca="false">Q257-R257</f>
        <v>1008360.38831101</v>
      </c>
      <c r="P257" s="125" t="n">
        <f aca="false">O257/Q257</f>
        <v>0.564117110171777</v>
      </c>
      <c r="Q257" s="126" t="n">
        <f aca="false">Q256+E257+H257</f>
        <v>1787501.8681918</v>
      </c>
      <c r="R257" s="126" t="n">
        <f aca="false">(R256+E257)*(1+((1+Taxa)/(1+Inflação)-1))</f>
        <v>779141.47988079</v>
      </c>
      <c r="S257" s="116" t="n">
        <f aca="false">IF('BANCO DE DADOS'!$AD$32="Sim",R257,Q257)</f>
        <v>779141.47988079</v>
      </c>
      <c r="T257" s="123" t="n">
        <f aca="false">C257</f>
        <v>253</v>
      </c>
      <c r="U257" s="122" t="n">
        <f aca="false">DATE(YEAR(U256),MONTH(U256)+1,1)</f>
        <v>52597</v>
      </c>
      <c r="V257" s="219"/>
      <c r="W257" s="219"/>
      <c r="X257" s="219"/>
    </row>
    <row r="258" customFormat="false" ht="12.75" hidden="false" customHeight="false" outlineLevel="0" collapsed="false">
      <c r="B258" s="122" t="n">
        <f aca="false">DATE(YEAR(B257),MONTH(B257)+1,1)</f>
        <v>52597</v>
      </c>
      <c r="C258" s="123" t="n">
        <f aca="false">C257+1</f>
        <v>254</v>
      </c>
      <c r="D258" s="123"/>
      <c r="E258" s="116" t="n">
        <f aca="false">IF($AE$33,IF($AE$34,$E257*(1+Inflação)*(1+Crescimento_Salário),$E257*(1+Inflação)),IF($AE$34,$E257*(1+Crescimento_Salário),$E257))</f>
        <v>9106.18322170131</v>
      </c>
      <c r="F258" s="124" t="n">
        <f aca="false">F257+E258</f>
        <v>946161.154689733</v>
      </c>
      <c r="G258" s="125" t="n">
        <f aca="false">IF(F258&lt;=0,0,F258/S258)</f>
        <v>1.20307866125482</v>
      </c>
      <c r="H258" s="116" t="n">
        <f aca="false">Q257*Taxa</f>
        <v>11500.8408416334</v>
      </c>
      <c r="I258" s="116" t="n">
        <f aca="false">I257+H258</f>
        <v>861947.737565403</v>
      </c>
      <c r="J258" s="125" t="n">
        <f aca="false">1-G258</f>
        <v>-0.203078661254815</v>
      </c>
      <c r="K258" s="116" t="n">
        <f aca="false">R258-F258</f>
        <v>-159711.203276844</v>
      </c>
      <c r="L258" s="116" t="n">
        <f aca="false">L257+K258</f>
        <v>-11450630.2760515</v>
      </c>
      <c r="M258" s="125" t="n">
        <f aca="false">K258/R258</f>
        <v>-0.203078661254815</v>
      </c>
      <c r="N258" s="116" t="n">
        <f aca="false">Q258*Inflação</f>
        <v>15793.096762601</v>
      </c>
      <c r="O258" s="116" t="n">
        <f aca="false">Q258-R258</f>
        <v>1021658.94084225</v>
      </c>
      <c r="P258" s="125" t="n">
        <f aca="false">O258/Q258</f>
        <v>0.5650428164025</v>
      </c>
      <c r="Q258" s="126" t="n">
        <f aca="false">Q257+E258+H258</f>
        <v>1808108.89225514</v>
      </c>
      <c r="R258" s="126" t="n">
        <f aca="false">(R257+E258)*(1+((1+Taxa)/(1+Inflação)-1))</f>
        <v>786449.951412889</v>
      </c>
      <c r="S258" s="116" t="n">
        <f aca="false">IF('BANCO DE DADOS'!$AD$32="Sim",R258,Q258)</f>
        <v>786449.951412889</v>
      </c>
      <c r="T258" s="123" t="n">
        <f aca="false">C258</f>
        <v>254</v>
      </c>
      <c r="U258" s="122" t="n">
        <f aca="false">DATE(YEAR(U257),MONTH(U257)+1,1)</f>
        <v>52628</v>
      </c>
      <c r="V258" s="219"/>
      <c r="W258" s="219"/>
      <c r="X258" s="219"/>
    </row>
    <row r="259" customFormat="false" ht="12.75" hidden="false" customHeight="false" outlineLevel="0" collapsed="false">
      <c r="B259" s="122" t="n">
        <f aca="false">DATE(YEAR(B258),MONTH(B258)+1,1)</f>
        <v>52628</v>
      </c>
      <c r="C259" s="123" t="n">
        <f aca="false">C258+1</f>
        <v>255</v>
      </c>
      <c r="D259" s="123"/>
      <c r="E259" s="116" t="n">
        <f aca="false">IF($AE$33,IF($AE$34,$E258*(1+Inflação)*(1+Crescimento_Salário),$E258*(1+Inflação)),IF($AE$34,$E258*(1+Crescimento_Salário),$E258))</f>
        <v>9185.72203342571</v>
      </c>
      <c r="F259" s="124" t="n">
        <f aca="false">F258+E259</f>
        <v>955346.876723159</v>
      </c>
      <c r="G259" s="125" t="n">
        <f aca="false">IF(F259&lt;=0,0,F259/S259)</f>
        <v>1.20347879625652</v>
      </c>
      <c r="H259" s="116" t="n">
        <f aca="false">Q258*Taxa</f>
        <v>11633.4270549345</v>
      </c>
      <c r="I259" s="116" t="n">
        <f aca="false">I258+H259</f>
        <v>873581.164620337</v>
      </c>
      <c r="J259" s="125" t="n">
        <f aca="false">1-G259</f>
        <v>-0.203478796256517</v>
      </c>
      <c r="K259" s="116" t="n">
        <f aca="false">R259-F259</f>
        <v>-161525.764382156</v>
      </c>
      <c r="L259" s="116" t="n">
        <f aca="false">L258+K259</f>
        <v>-11612156.0404337</v>
      </c>
      <c r="M259" s="125" t="n">
        <f aca="false">K259/R259</f>
        <v>-0.203478796256517</v>
      </c>
      <c r="N259" s="116" t="n">
        <f aca="false">Q259*Inflação</f>
        <v>15974.9435736398</v>
      </c>
      <c r="O259" s="116" t="n">
        <f aca="false">Q259-R259</f>
        <v>1035106.92900249</v>
      </c>
      <c r="P259" s="125" t="n">
        <f aca="false">O259/Q259</f>
        <v>0.56596372607537</v>
      </c>
      <c r="Q259" s="126" t="n">
        <f aca="false">Q258+E259+H259</f>
        <v>1828928.0413435</v>
      </c>
      <c r="R259" s="126" t="n">
        <f aca="false">(R258+E259)*(1+((1+Taxa)/(1+Inflação)-1))</f>
        <v>793821.112341002</v>
      </c>
      <c r="S259" s="116" t="n">
        <f aca="false">IF('BANCO DE DADOS'!$AD$32="Sim",R259,Q259)</f>
        <v>793821.112341002</v>
      </c>
      <c r="T259" s="123" t="n">
        <f aca="false">C259</f>
        <v>255</v>
      </c>
      <c r="U259" s="122" t="n">
        <f aca="false">DATE(YEAR(U258),MONTH(U258)+1,1)</f>
        <v>52657</v>
      </c>
      <c r="V259" s="219"/>
      <c r="W259" s="219"/>
      <c r="X259" s="219"/>
    </row>
    <row r="260" customFormat="false" ht="12.75" hidden="false" customHeight="false" outlineLevel="0" collapsed="false">
      <c r="B260" s="122" t="n">
        <f aca="false">DATE(YEAR(B259),MONTH(B259)+1,1)</f>
        <v>52657</v>
      </c>
      <c r="C260" s="123" t="n">
        <f aca="false">C259+1</f>
        <v>256</v>
      </c>
      <c r="D260" s="123"/>
      <c r="E260" s="116" t="n">
        <f aca="false">IF($AE$33,IF($AE$34,$E259*(1+Inflação)*(1+Crescimento_Salário),$E259*(1+Inflação)),IF($AE$34,$E259*(1+Crescimento_Salário),$E259))</f>
        <v>9265.95558436374</v>
      </c>
      <c r="F260" s="124" t="n">
        <f aca="false">F259+E260</f>
        <v>964612.832307522</v>
      </c>
      <c r="G260" s="125" t="n">
        <f aca="false">IF(F260&lt;=0,0,F260/S260)</f>
        <v>1.20387668707475</v>
      </c>
      <c r="H260" s="116" t="n">
        <f aca="false">Q259*Taxa</f>
        <v>11767.3780870337</v>
      </c>
      <c r="I260" s="116" t="n">
        <f aca="false">I259+H260</f>
        <v>885348.542707371</v>
      </c>
      <c r="J260" s="125" t="n">
        <f aca="false">1-G260</f>
        <v>-0.203876687074749</v>
      </c>
      <c r="K260" s="116" t="n">
        <f aca="false">R260-F260</f>
        <v>-163357.319459777</v>
      </c>
      <c r="L260" s="116" t="n">
        <f aca="false">L259+K260</f>
        <v>-11775513.3598934</v>
      </c>
      <c r="M260" s="125" t="n">
        <f aca="false">K260/R260</f>
        <v>-0.203876687074749</v>
      </c>
      <c r="N260" s="116" t="n">
        <f aca="false">Q260*Inflação</f>
        <v>16158.6612000147</v>
      </c>
      <c r="O260" s="116" t="n">
        <f aca="false">Q260-R260</f>
        <v>1048705.86216715</v>
      </c>
      <c r="P260" s="125" t="n">
        <f aca="false">O260/Q260</f>
        <v>0.566879869131703</v>
      </c>
      <c r="Q260" s="126" t="n">
        <f aca="false">Q259+E260+H260</f>
        <v>1849961.37501489</v>
      </c>
      <c r="R260" s="126" t="n">
        <f aca="false">(R259+E260)*(1+((1+Taxa)/(1+Inflação)-1))</f>
        <v>801255.512847745</v>
      </c>
      <c r="S260" s="116" t="n">
        <f aca="false">IF('BANCO DE DADOS'!$AD$32="Sim",R260,Q260)</f>
        <v>801255.512847745</v>
      </c>
      <c r="T260" s="123" t="n">
        <f aca="false">C260</f>
        <v>256</v>
      </c>
      <c r="U260" s="122" t="n">
        <f aca="false">DATE(YEAR(U259),MONTH(U259)+1,1)</f>
        <v>52688</v>
      </c>
      <c r="V260" s="219"/>
      <c r="W260" s="219"/>
      <c r="X260" s="219"/>
    </row>
    <row r="261" customFormat="false" ht="12.75" hidden="false" customHeight="false" outlineLevel="0" collapsed="false">
      <c r="B261" s="122" t="n">
        <f aca="false">DATE(YEAR(B260),MONTH(B260)+1,1)</f>
        <v>52688</v>
      </c>
      <c r="C261" s="123" t="n">
        <f aca="false">C260+1</f>
        <v>257</v>
      </c>
      <c r="D261" s="123"/>
      <c r="E261" s="116" t="n">
        <f aca="false">IF($AE$33,IF($AE$34,$E260*(1+Inflação)*(1+Crescimento_Salário),$E260*(1+Inflação)),IF($AE$34,$E260*(1+Crescimento_Salário),$E260))</f>
        <v>9346.88994278023</v>
      </c>
      <c r="F261" s="124" t="n">
        <f aca="false">F260+E261</f>
        <v>973959.722250303</v>
      </c>
      <c r="G261" s="125" t="n">
        <f aca="false">IF(F261&lt;=0,0,F261/S261)</f>
        <v>1.20427234239302</v>
      </c>
      <c r="H261" s="116" t="n">
        <f aca="false">Q260*Taxa</f>
        <v>11902.7071891892</v>
      </c>
      <c r="I261" s="116" t="n">
        <f aca="false">I260+H261</f>
        <v>897251.24989656</v>
      </c>
      <c r="J261" s="125" t="n">
        <f aca="false">1-G261</f>
        <v>-0.204272342393017</v>
      </c>
      <c r="K261" s="116" t="n">
        <f aca="false">R261-F261</f>
        <v>-165206.014334914</v>
      </c>
      <c r="L261" s="116" t="n">
        <f aca="false">L260+K261</f>
        <v>-11940719.3742283</v>
      </c>
      <c r="M261" s="125" t="n">
        <f aca="false">K261/R261</f>
        <v>-0.204272342393017</v>
      </c>
      <c r="N261" s="116" t="n">
        <f aca="false">Q261*Inflação</f>
        <v>16344.2677998765</v>
      </c>
      <c r="O261" s="116" t="n">
        <f aca="false">Q261-R261</f>
        <v>1062457.26423147</v>
      </c>
      <c r="P261" s="125" t="n">
        <f aca="false">O261/Q261</f>
        <v>0.567791275300456</v>
      </c>
      <c r="Q261" s="126" t="n">
        <f aca="false">Q260+E261+H261</f>
        <v>1871210.97214686</v>
      </c>
      <c r="R261" s="126" t="n">
        <f aca="false">(R260+E261)*(1+((1+Taxa)/(1+Inflação)-1))</f>
        <v>808753.707915388</v>
      </c>
      <c r="S261" s="116" t="n">
        <f aca="false">IF('BANCO DE DADOS'!$AD$32="Sim",R261,Q261)</f>
        <v>808753.707915388</v>
      </c>
      <c r="T261" s="123" t="n">
        <f aca="false">C261</f>
        <v>257</v>
      </c>
      <c r="U261" s="122" t="n">
        <f aca="false">DATE(YEAR(U260),MONTH(U260)+1,1)</f>
        <v>52718</v>
      </c>
      <c r="V261" s="219"/>
      <c r="W261" s="219"/>
      <c r="X261" s="219"/>
    </row>
    <row r="262" customFormat="false" ht="12.75" hidden="false" customHeight="false" outlineLevel="0" collapsed="false">
      <c r="B262" s="122" t="n">
        <f aca="false">DATE(YEAR(B261),MONTH(B261)+1,1)</f>
        <v>52718</v>
      </c>
      <c r="C262" s="123" t="n">
        <f aca="false">C261+1</f>
        <v>258</v>
      </c>
      <c r="D262" s="123"/>
      <c r="E262" s="116" t="n">
        <f aca="false">IF($AE$33,IF($AE$34,$E261*(1+Inflação)*(1+Crescimento_Salário),$E261*(1+Inflação)),IF($AE$34,$E261*(1+Crescimento_Salário),$E261))</f>
        <v>9428.53122994386</v>
      </c>
      <c r="F262" s="124" t="n">
        <f aca="false">F261+E262</f>
        <v>983388.253480246</v>
      </c>
      <c r="G262" s="125" t="n">
        <f aca="false">IF(F262&lt;=0,0,F262/S262)</f>
        <v>1.20466577090009</v>
      </c>
      <c r="H262" s="116" t="n">
        <f aca="false">Q261*Taxa</f>
        <v>12039.4277369617</v>
      </c>
      <c r="I262" s="116" t="n">
        <f aca="false">I261+H262</f>
        <v>909290.677633522</v>
      </c>
      <c r="J262" s="125" t="n">
        <f aca="false">1-G262</f>
        <v>-0.204665770900086</v>
      </c>
      <c r="K262" s="116" t="n">
        <f aca="false">R262-F262</f>
        <v>-167071.996112453</v>
      </c>
      <c r="L262" s="116" t="n">
        <f aca="false">L261+K262</f>
        <v>-12107791.3703408</v>
      </c>
      <c r="M262" s="125" t="n">
        <f aca="false">K262/R262</f>
        <v>-0.204665770900086</v>
      </c>
      <c r="N262" s="116" t="n">
        <f aca="false">Q262*Inflação</f>
        <v>16531.7817016731</v>
      </c>
      <c r="O262" s="116" t="n">
        <f aca="false">Q262-R262</f>
        <v>1076362.67374597</v>
      </c>
      <c r="P262" s="125" t="n">
        <f aca="false">O262/Q262</f>
        <v>0.568697974099905</v>
      </c>
      <c r="Q262" s="126" t="n">
        <f aca="false">Q261+E262+H262</f>
        <v>1892678.93111377</v>
      </c>
      <c r="R262" s="126" t="n">
        <f aca="false">(R261+E262)*(1+((1+Taxa)/(1+Inflação)-1))</f>
        <v>816316.257367794</v>
      </c>
      <c r="S262" s="116" t="n">
        <f aca="false">IF('BANCO DE DADOS'!$AD$32="Sim",R262,Q262)</f>
        <v>816316.257367794</v>
      </c>
      <c r="T262" s="123" t="n">
        <f aca="false">C262</f>
        <v>258</v>
      </c>
      <c r="U262" s="122" t="n">
        <f aca="false">DATE(YEAR(U261),MONTH(U261)+1,1)</f>
        <v>52749</v>
      </c>
      <c r="V262" s="219"/>
      <c r="W262" s="219"/>
      <c r="X262" s="219"/>
    </row>
    <row r="263" customFormat="false" ht="12.75" hidden="false" customHeight="false" outlineLevel="0" collapsed="false">
      <c r="B263" s="122" t="n">
        <f aca="false">DATE(YEAR(B262),MONTH(B262)+1,1)</f>
        <v>52749</v>
      </c>
      <c r="C263" s="123" t="n">
        <f aca="false">C262+1</f>
        <v>259</v>
      </c>
      <c r="D263" s="123"/>
      <c r="E263" s="116" t="n">
        <f aca="false">IF($AE$33,IF($AE$34,$E262*(1+Inflação)*(1+Crescimento_Salário),$E262*(1+Inflação)),IF($AE$34,$E262*(1+Crescimento_Salário),$E262))</f>
        <v>9510.88562059009</v>
      </c>
      <c r="F263" s="124" t="n">
        <f aca="false">F262+E263</f>
        <v>992899.139100837</v>
      </c>
      <c r="G263" s="125" t="n">
        <f aca="false">IF(F263&lt;=0,0,F263/S263)</f>
        <v>1.20505698128954</v>
      </c>
      <c r="H263" s="116" t="n">
        <f aca="false">Q262*Taxa</f>
        <v>12177.5532313551</v>
      </c>
      <c r="I263" s="116" t="n">
        <f aca="false">I262+H263</f>
        <v>921468.230864877</v>
      </c>
      <c r="J263" s="125" t="n">
        <f aca="false">1-G263</f>
        <v>-0.205056981289541</v>
      </c>
      <c r="K263" s="116" t="n">
        <f aca="false">R263-F263</f>
        <v>-168955.413188119</v>
      </c>
      <c r="L263" s="116" t="n">
        <f aca="false">L262+K263</f>
        <v>-12276746.7835289</v>
      </c>
      <c r="M263" s="125" t="n">
        <f aca="false">K263/R263</f>
        <v>-0.205056981289541</v>
      </c>
      <c r="N263" s="116" t="n">
        <f aca="false">Q263*Inflação</f>
        <v>16721.2214057118</v>
      </c>
      <c r="O263" s="116" t="n">
        <f aca="false">Q263-R263</f>
        <v>1090423.644053</v>
      </c>
      <c r="P263" s="125" t="n">
        <f aca="false">O263/Q263</f>
        <v>0.569599994839301</v>
      </c>
      <c r="Q263" s="126" t="n">
        <f aca="false">Q262+E263+H263</f>
        <v>1914367.36996571</v>
      </c>
      <c r="R263" s="126" t="n">
        <f aca="false">(R262+E263)*(1+((1+Taxa)/(1+Inflação)-1))</f>
        <v>823943.725912718</v>
      </c>
      <c r="S263" s="116" t="n">
        <f aca="false">IF('BANCO DE DADOS'!$AD$32="Sim",R263,Q263)</f>
        <v>823943.725912718</v>
      </c>
      <c r="T263" s="123" t="n">
        <f aca="false">C263</f>
        <v>259</v>
      </c>
      <c r="U263" s="122" t="n">
        <f aca="false">DATE(YEAR(U262),MONTH(U262)+1,1)</f>
        <v>52779</v>
      </c>
      <c r="V263" s="219"/>
      <c r="W263" s="219"/>
      <c r="X263" s="219"/>
    </row>
    <row r="264" customFormat="false" ht="12.75" hidden="false" customHeight="false" outlineLevel="0" collapsed="false">
      <c r="B264" s="122" t="n">
        <f aca="false">DATE(YEAR(B263),MONTH(B263)+1,1)</f>
        <v>52779</v>
      </c>
      <c r="C264" s="123" t="n">
        <f aca="false">C263+1</f>
        <v>260</v>
      </c>
      <c r="D264" s="123"/>
      <c r="E264" s="116" t="n">
        <f aca="false">IF($AE$33,IF($AE$34,$E263*(1+Inflação)*(1+Crescimento_Salário),$E263*(1+Inflação)),IF($AE$34,$E263*(1+Crescimento_Salário),$E263))</f>
        <v>9593.95934338821</v>
      </c>
      <c r="F264" s="124" t="n">
        <f aca="false">F263+E264</f>
        <v>1002493.09844422</v>
      </c>
      <c r="G264" s="125" t="n">
        <f aca="false">IF(F264&lt;=0,0,F264/S264)</f>
        <v>1.20544598225935</v>
      </c>
      <c r="H264" s="116" t="n">
        <f aca="false">Q263*Taxa</f>
        <v>12317.0972999675</v>
      </c>
      <c r="I264" s="116" t="n">
        <f aca="false">I263+H264</f>
        <v>933785.328164844</v>
      </c>
      <c r="J264" s="125" t="n">
        <f aca="false">1-G264</f>
        <v>-0.205445982259346</v>
      </c>
      <c r="K264" s="116" t="n">
        <f aca="false">R264-F264</f>
        <v>-170856.415259741</v>
      </c>
      <c r="L264" s="116" t="n">
        <f aca="false">L263+K264</f>
        <v>-12447603.1987887</v>
      </c>
      <c r="M264" s="125" t="n">
        <f aca="false">K264/R264</f>
        <v>-0.205445982259346</v>
      </c>
      <c r="N264" s="116" t="n">
        <f aca="false">Q264*Inflação</f>
        <v>16912.6055857364</v>
      </c>
      <c r="O264" s="116" t="n">
        <f aca="false">Q264-R264</f>
        <v>1104641.74342459</v>
      </c>
      <c r="P264" s="125" t="n">
        <f aca="false">O264/Q264</f>
        <v>0.570497366620513</v>
      </c>
      <c r="Q264" s="126" t="n">
        <f aca="false">Q263+E264+H264</f>
        <v>1936278.42660907</v>
      </c>
      <c r="R264" s="126" t="n">
        <f aca="false">(R263+E264)*(1+((1+Taxa)/(1+Inflação)-1))</f>
        <v>831636.683184484</v>
      </c>
      <c r="S264" s="116" t="n">
        <f aca="false">IF('BANCO DE DADOS'!$AD$32="Sim",R264,Q264)</f>
        <v>831636.683184484</v>
      </c>
      <c r="T264" s="123" t="n">
        <f aca="false">C264</f>
        <v>260</v>
      </c>
      <c r="U264" s="122" t="n">
        <f aca="false">DATE(YEAR(U263),MONTH(U263)+1,1)</f>
        <v>52810</v>
      </c>
      <c r="V264" s="219"/>
      <c r="W264" s="219"/>
      <c r="X264" s="219"/>
    </row>
    <row r="265" customFormat="false" ht="12.75" hidden="false" customHeight="false" outlineLevel="0" collapsed="false">
      <c r="B265" s="122" t="n">
        <f aca="false">DATE(YEAR(B264),MONTH(B264)+1,1)</f>
        <v>52810</v>
      </c>
      <c r="C265" s="123" t="n">
        <f aca="false">C264+1</f>
        <v>261</v>
      </c>
      <c r="D265" s="123"/>
      <c r="E265" s="116" t="n">
        <f aca="false">IF($AE$33,IF($AE$34,$E264*(1+Inflação)*(1+Crescimento_Salário),$E264*(1+Inflação)),IF($AE$34,$E264*(1+Crescimento_Salário),$E264))</f>
        <v>9677.75868141237</v>
      </c>
      <c r="F265" s="124" t="n">
        <f aca="false">F264+E265</f>
        <v>1012170.85712564</v>
      </c>
      <c r="G265" s="125" t="n">
        <f aca="false">IF(F265&lt;=0,0,F265/S265)</f>
        <v>1.20583278251141</v>
      </c>
      <c r="H265" s="116" t="n">
        <f aca="false">Q264*Taxa</f>
        <v>12458.0736981528</v>
      </c>
      <c r="I265" s="116" t="n">
        <f aca="false">I264+H265</f>
        <v>946243.401862997</v>
      </c>
      <c r="J265" s="125" t="n">
        <f aca="false">1-G265</f>
        <v>-0.205832782511412</v>
      </c>
      <c r="K265" s="116" t="n">
        <f aca="false">R265-F265</f>
        <v>-172775.153338609</v>
      </c>
      <c r="L265" s="116" t="n">
        <f aca="false">L264+K265</f>
        <v>-12620378.3521273</v>
      </c>
      <c r="M265" s="125" t="n">
        <f aca="false">K265/R265</f>
        <v>-0.205832782511412</v>
      </c>
      <c r="N265" s="116" t="n">
        <f aca="false">Q265*Inflação</f>
        <v>17105.9530905181</v>
      </c>
      <c r="O265" s="116" t="n">
        <f aca="false">Q265-R265</f>
        <v>1119018.55520161</v>
      </c>
      <c r="P265" s="125" t="n">
        <f aca="false">O265/Q265</f>
        <v>0.571390118339667</v>
      </c>
      <c r="Q265" s="126" t="n">
        <f aca="false">Q264+E265+H265</f>
        <v>1958414.25898863</v>
      </c>
      <c r="R265" s="126" t="n">
        <f aca="false">(R264+E265)*(1+((1+Taxa)/(1+Inflação)-1))</f>
        <v>839395.703787028</v>
      </c>
      <c r="S265" s="116" t="n">
        <f aca="false">IF('BANCO DE DADOS'!$AD$32="Sim",R265,Q265)</f>
        <v>839395.703787028</v>
      </c>
      <c r="T265" s="123" t="n">
        <f aca="false">C265</f>
        <v>261</v>
      </c>
      <c r="U265" s="122" t="n">
        <f aca="false">DATE(YEAR(U264),MONTH(U264)+1,1)</f>
        <v>52841</v>
      </c>
      <c r="V265" s="219"/>
      <c r="W265" s="219"/>
      <c r="X265" s="219"/>
    </row>
    <row r="266" customFormat="false" ht="12.75" hidden="false" customHeight="false" outlineLevel="0" collapsed="false">
      <c r="B266" s="122" t="n">
        <f aca="false">DATE(YEAR(B265),MONTH(B265)+1,1)</f>
        <v>52841</v>
      </c>
      <c r="C266" s="123" t="n">
        <f aca="false">C265+1</f>
        <v>262</v>
      </c>
      <c r="D266" s="123"/>
      <c r="E266" s="116" t="n">
        <f aca="false">IF($AE$33,IF($AE$34,$E265*(1+Inflação)*(1+Crescimento_Salário),$E265*(1+Inflação)),IF($AE$34,$E265*(1+Crescimento_Salário),$E265))</f>
        <v>9762.28997261686</v>
      </c>
      <c r="F266" s="124" t="n">
        <f aca="false">F265+E266</f>
        <v>1021933.14709825</v>
      </c>
      <c r="G266" s="125" t="n">
        <f aca="false">IF(F266&lt;=0,0,F266/S266)</f>
        <v>1.20621739075116</v>
      </c>
      <c r="H266" s="116" t="n">
        <f aca="false">Q265*Taxa</f>
        <v>12600.4963101929</v>
      </c>
      <c r="I266" s="116" t="n">
        <f aca="false">I265+H266</f>
        <v>958843.89817319</v>
      </c>
      <c r="J266" s="125" t="n">
        <f aca="false">1-G266</f>
        <v>-0.206217390751164</v>
      </c>
      <c r="K266" s="116" t="n">
        <f aca="false">R266-F266</f>
        <v>-174711.779760935</v>
      </c>
      <c r="L266" s="116" t="n">
        <f aca="false">L265+K266</f>
        <v>-12795090.1318882</v>
      </c>
      <c r="M266" s="125" t="n">
        <f aca="false">K266/R266</f>
        <v>-0.206217390751164</v>
      </c>
      <c r="N266" s="116" t="n">
        <f aca="false">Q266*Inflação</f>
        <v>17301.2829454614</v>
      </c>
      <c r="O266" s="116" t="n">
        <f aca="false">Q266-R266</f>
        <v>1133555.67793413</v>
      </c>
      <c r="P266" s="125" t="n">
        <f aca="false">O266/Q266</f>
        <v>0.572278278688748</v>
      </c>
      <c r="Q266" s="126" t="n">
        <f aca="false">Q265+E266+H266</f>
        <v>1980777.04527144</v>
      </c>
      <c r="R266" s="126" t="n">
        <f aca="false">(R265+E266)*(1+((1+Taxa)/(1+Inflação)-1))</f>
        <v>847221.367337319</v>
      </c>
      <c r="S266" s="116" t="n">
        <f aca="false">IF('BANCO DE DADOS'!$AD$32="Sim",R266,Q266)</f>
        <v>847221.367337319</v>
      </c>
      <c r="T266" s="123" t="n">
        <f aca="false">C266</f>
        <v>262</v>
      </c>
      <c r="U266" s="122" t="n">
        <f aca="false">DATE(YEAR(U265),MONTH(U265)+1,1)</f>
        <v>52871</v>
      </c>
      <c r="V266" s="219"/>
      <c r="W266" s="219"/>
      <c r="X266" s="219"/>
    </row>
    <row r="267" customFormat="false" ht="12.75" hidden="false" customHeight="false" outlineLevel="0" collapsed="false">
      <c r="B267" s="122" t="n">
        <f aca="false">DATE(YEAR(B266),MONTH(B266)+1,1)</f>
        <v>52871</v>
      </c>
      <c r="C267" s="123" t="n">
        <f aca="false">C266+1</f>
        <v>263</v>
      </c>
      <c r="D267" s="123"/>
      <c r="E267" s="116" t="n">
        <f aca="false">IF($AE$33,IF($AE$34,$E266*(1+Inflação)*(1+Crescimento_Salário),$E266*(1+Inflação)),IF($AE$34,$E266*(1+Crescimento_Salário),$E266))</f>
        <v>9847.5596103154</v>
      </c>
      <c r="F267" s="124" t="n">
        <f aca="false">F266+E267</f>
        <v>1031780.70670857</v>
      </c>
      <c r="G267" s="125" t="n">
        <f aca="false">IF(F267&lt;=0,0,F267/S267)</f>
        <v>1.20659981568711</v>
      </c>
      <c r="H267" s="116" t="n">
        <f aca="false">Q266*Taxa</f>
        <v>12744.3791504801</v>
      </c>
      <c r="I267" s="116" t="n">
        <f aca="false">I266+H267</f>
        <v>971588.27732367</v>
      </c>
      <c r="J267" s="125" t="n">
        <f aca="false">1-G267</f>
        <v>-0.206599815687109</v>
      </c>
      <c r="K267" s="116" t="n">
        <f aca="false">R267-F267</f>
        <v>-176666.448199411</v>
      </c>
      <c r="L267" s="116" t="n">
        <f aca="false">L266+K267</f>
        <v>-12971756.5800876</v>
      </c>
      <c r="M267" s="125" t="n">
        <f aca="false">K267/R267</f>
        <v>-0.206599815687109</v>
      </c>
      <c r="N267" s="116" t="n">
        <f aca="false">Q267*Inflação</f>
        <v>17498.6143542235</v>
      </c>
      <c r="O267" s="116" t="n">
        <f aca="false">Q267-R267</f>
        <v>1148254.72552308</v>
      </c>
      <c r="P267" s="125" t="n">
        <f aca="false">O267/Q267</f>
        <v>0.573161876157209</v>
      </c>
      <c r="Q267" s="126" t="n">
        <f aca="false">Q266+E267+H267</f>
        <v>2003368.98403224</v>
      </c>
      <c r="R267" s="126" t="n">
        <f aca="false">(R266+E267)*(1+((1+Taxa)/(1+Inflação)-1))</f>
        <v>855114.258509158</v>
      </c>
      <c r="S267" s="116" t="n">
        <f aca="false">IF('BANCO DE DADOS'!$AD$32="Sim",R267,Q267)</f>
        <v>855114.258509158</v>
      </c>
      <c r="T267" s="123" t="n">
        <f aca="false">C267</f>
        <v>263</v>
      </c>
      <c r="U267" s="122" t="n">
        <f aca="false">DATE(YEAR(U266),MONTH(U266)+1,1)</f>
        <v>52902</v>
      </c>
      <c r="V267" s="219"/>
      <c r="W267" s="219"/>
      <c r="X267" s="219"/>
    </row>
    <row r="268" customFormat="false" ht="12.75" hidden="false" customHeight="false" outlineLevel="0" collapsed="false">
      <c r="B268" s="122" t="n">
        <f aca="false">DATE(YEAR(B267),MONTH(B267)+1,1)</f>
        <v>52902</v>
      </c>
      <c r="C268" s="123" t="n">
        <f aca="false">C267+1</f>
        <v>264</v>
      </c>
      <c r="D268" s="123" t="n">
        <v>22</v>
      </c>
      <c r="E268" s="116" t="n">
        <f aca="false">IF($AE$33,IF($AE$34,$E267*(1+Inflação)*(1+Crescimento_Salário),$E267*(1+Inflação)),IF($AE$34,$E267*(1+Crescimento_Salário),$E267))</f>
        <v>9933.57404366473</v>
      </c>
      <c r="F268" s="124" t="n">
        <f aca="false">F267+E268</f>
        <v>1041714.28075223</v>
      </c>
      <c r="G268" s="125" t="n">
        <f aca="false">IF(F268&lt;=0,0,F268/S268)</f>
        <v>1.20698006603041</v>
      </c>
      <c r="H268" s="116" t="n">
        <f aca="false">Q267*Taxa</f>
        <v>12889.7363647104</v>
      </c>
      <c r="I268" s="116" t="n">
        <f aca="false">I267+H268</f>
        <v>984478.01368838</v>
      </c>
      <c r="J268" s="125" t="n">
        <f aca="false">1-G268</f>
        <v>-0.206980066030412</v>
      </c>
      <c r="K268" s="116" t="n">
        <f aca="false">R268-F268</f>
        <v>-178639.313674869</v>
      </c>
      <c r="L268" s="116" t="n">
        <f aca="false">L267+K268</f>
        <v>-13150395.8937625</v>
      </c>
      <c r="M268" s="125" t="n">
        <f aca="false">K268/R268</f>
        <v>-0.206980066030412</v>
      </c>
      <c r="N268" s="116" t="n">
        <f aca="false">Q268*Inflação</f>
        <v>17697.9667003495</v>
      </c>
      <c r="O268" s="116" t="n">
        <f aca="false">Q268-R268</f>
        <v>1163117.32736325</v>
      </c>
      <c r="P268" s="125" t="n">
        <f aca="false">O268/Q268</f>
        <v>0.574040939033558</v>
      </c>
      <c r="Q268" s="126" t="n">
        <f aca="false">Q267+E268+H268</f>
        <v>2026192.29444061</v>
      </c>
      <c r="R268" s="126" t="n">
        <f aca="false">(R267+E268)*(1+((1+Taxa)/(1+Inflação)-1))</f>
        <v>863074.967077365</v>
      </c>
      <c r="S268" s="116" t="n">
        <f aca="false">IF('BANCO DE DADOS'!$AD$32="Sim",R268,Q268)</f>
        <v>863074.967077365</v>
      </c>
      <c r="T268" s="123" t="n">
        <f aca="false">C268</f>
        <v>264</v>
      </c>
      <c r="U268" s="122" t="n">
        <f aca="false">DATE(YEAR(U267),MONTH(U267)+1,1)</f>
        <v>52932</v>
      </c>
      <c r="V268" s="219"/>
      <c r="W268" s="219"/>
      <c r="X268" s="219"/>
    </row>
    <row r="269" customFormat="false" ht="12.75" hidden="false" customHeight="false" outlineLevel="0" collapsed="false">
      <c r="B269" s="122" t="n">
        <f aca="false">DATE(YEAR(B268),MONTH(B268)+1,1)</f>
        <v>52932</v>
      </c>
      <c r="C269" s="123" t="n">
        <f aca="false">C268+1</f>
        <v>265</v>
      </c>
      <c r="D269" s="123"/>
      <c r="E269" s="116" t="n">
        <f aca="false">IF($AE$33,IF($AE$34,$E268*(1+Inflação)*(1+Crescimento_Salário),$E268*(1+Inflação)),IF($AE$34,$E268*(1+Crescimento_Salário),$E268))</f>
        <v>10020.3397781523</v>
      </c>
      <c r="F269" s="124" t="n">
        <f aca="false">F268+E269</f>
        <v>1051734.62053039</v>
      </c>
      <c r="G269" s="125" t="n">
        <f aca="false">IF(F269&lt;=0,0,F269/S269)</f>
        <v>1.20735815049447</v>
      </c>
      <c r="H269" s="116" t="n">
        <f aca="false">Q268*Taxa</f>
        <v>13036.5822310878</v>
      </c>
      <c r="I269" s="116" t="n">
        <f aca="false">I268+H269</f>
        <v>997514.595919468</v>
      </c>
      <c r="J269" s="125" t="n">
        <f aca="false">1-G269</f>
        <v>-0.207358150494471</v>
      </c>
      <c r="K269" s="116" t="n">
        <f aca="false">R269-F269</f>
        <v>-180630.532568044</v>
      </c>
      <c r="L269" s="116" t="n">
        <f aca="false">L268+K269</f>
        <v>-13331026.4263305</v>
      </c>
      <c r="M269" s="125" t="n">
        <f aca="false">K269/R269</f>
        <v>-0.207358150494471</v>
      </c>
      <c r="N269" s="116" t="n">
        <f aca="false">Q269*Inflação</f>
        <v>17899.3595489215</v>
      </c>
      <c r="O269" s="116" t="n">
        <f aca="false">Q269-R269</f>
        <v>1178145.12848751</v>
      </c>
      <c r="P269" s="125" t="n">
        <f aca="false">O269/Q269</f>
        <v>0.574915495406921</v>
      </c>
      <c r="Q269" s="126" t="n">
        <f aca="false">Q268+E269+H269</f>
        <v>2049249.21644985</v>
      </c>
      <c r="R269" s="126" t="n">
        <f aca="false">(R268+E269)*(1+((1+Taxa)/(1+Inflação)-1))</f>
        <v>871104.087962342</v>
      </c>
      <c r="S269" s="116" t="n">
        <f aca="false">IF('BANCO DE DADOS'!$AD$32="Sim",R269,Q269)</f>
        <v>871104.087962342</v>
      </c>
      <c r="T269" s="123" t="n">
        <f aca="false">C269</f>
        <v>265</v>
      </c>
      <c r="U269" s="122" t="n">
        <f aca="false">DATE(YEAR(U268),MONTH(U268)+1,1)</f>
        <v>52963</v>
      </c>
      <c r="V269" s="219"/>
      <c r="W269" s="219"/>
      <c r="X269" s="219"/>
    </row>
    <row r="270" customFormat="false" ht="12.75" hidden="false" customHeight="false" outlineLevel="0" collapsed="false">
      <c r="B270" s="122" t="n">
        <f aca="false">DATE(YEAR(B269),MONTH(B269)+1,1)</f>
        <v>52963</v>
      </c>
      <c r="C270" s="123" t="n">
        <f aca="false">C269+1</f>
        <v>266</v>
      </c>
      <c r="D270" s="123"/>
      <c r="E270" s="116" t="n">
        <f aca="false">IF($AE$33,IF($AE$34,$E269*(1+Inflação)*(1+Crescimento_Salário),$E269*(1+Inflação)),IF($AE$34,$E269*(1+Crescimento_Salário),$E269))</f>
        <v>10107.8633760885</v>
      </c>
      <c r="F270" s="124" t="n">
        <f aca="false">F269+E270</f>
        <v>1061842.48390647</v>
      </c>
      <c r="G270" s="125" t="n">
        <f aca="false">IF(F270&lt;=0,0,F270/S270)</f>
        <v>1.20773407779449</v>
      </c>
      <c r="H270" s="116" t="n">
        <f aca="false">Q269*Taxa</f>
        <v>13184.9311615393</v>
      </c>
      <c r="I270" s="116" t="n">
        <f aca="false">I269+H270</f>
        <v>1010699.52708101</v>
      </c>
      <c r="J270" s="125" t="n">
        <f aca="false">1-G270</f>
        <v>-0.207734077794494</v>
      </c>
      <c r="K270" s="116" t="n">
        <f aca="false">R270-F270</f>
        <v>-182640.26263144</v>
      </c>
      <c r="L270" s="116" t="n">
        <f aca="false">L269+K270</f>
        <v>-13513666.688962</v>
      </c>
      <c r="M270" s="125" t="n">
        <f aca="false">K270/R270</f>
        <v>-0.207734077794494</v>
      </c>
      <c r="N270" s="116" t="n">
        <f aca="false">Q270*Inflação</f>
        <v>18102.8126482231</v>
      </c>
      <c r="O270" s="116" t="n">
        <f aca="false">Q270-R270</f>
        <v>1193339.78971245</v>
      </c>
      <c r="P270" s="125" t="n">
        <f aca="false">O270/Q270</f>
        <v>0.575785573168608</v>
      </c>
      <c r="Q270" s="126" t="n">
        <f aca="false">Q269+E270+H270</f>
        <v>2072542.01098748</v>
      </c>
      <c r="R270" s="126" t="n">
        <f aca="false">(R269+E270)*(1+((1+Taxa)/(1+Inflação)-1))</f>
        <v>879202.221275035</v>
      </c>
      <c r="S270" s="116" t="n">
        <f aca="false">IF('BANCO DE DADOS'!$AD$32="Sim",R270,Q270)</f>
        <v>879202.221275035</v>
      </c>
      <c r="T270" s="123" t="n">
        <f aca="false">C270</f>
        <v>266</v>
      </c>
      <c r="U270" s="122" t="n">
        <f aca="false">DATE(YEAR(U269),MONTH(U269)+1,1)</f>
        <v>52994</v>
      </c>
      <c r="V270" s="219"/>
      <c r="W270" s="219"/>
      <c r="X270" s="219"/>
    </row>
    <row r="271" customFormat="false" ht="12.75" hidden="false" customHeight="false" outlineLevel="0" collapsed="false">
      <c r="B271" s="122" t="n">
        <f aca="false">DATE(YEAR(B270),MONTH(B270)+1,1)</f>
        <v>52994</v>
      </c>
      <c r="C271" s="123" t="n">
        <f aca="false">C270+1</f>
        <v>267</v>
      </c>
      <c r="D271" s="123"/>
      <c r="E271" s="116" t="n">
        <f aca="false">IF($AE$33,IF($AE$34,$E270*(1+Inflação)*(1+Crescimento_Salário),$E270*(1+Inflação)),IF($AE$34,$E270*(1+Crescimento_Salário),$E270))</f>
        <v>10196.1514571025</v>
      </c>
      <c r="F271" s="124" t="n">
        <f aca="false">F270+E271</f>
        <v>1072038.63536358</v>
      </c>
      <c r="G271" s="125" t="n">
        <f aca="false">IF(F271&lt;=0,0,F271/S271)</f>
        <v>1.20810785664708</v>
      </c>
      <c r="H271" s="116" t="n">
        <f aca="false">Q270*Taxa</f>
        <v>13334.7977029405</v>
      </c>
      <c r="I271" s="116" t="n">
        <f aca="false">I270+H271</f>
        <v>1024034.32478395</v>
      </c>
      <c r="J271" s="125" t="n">
        <f aca="false">1-G271</f>
        <v>-0.208107856647081</v>
      </c>
      <c r="K271" s="116" t="n">
        <f aca="false">R271-F271</f>
        <v>-184668.663001294</v>
      </c>
      <c r="L271" s="116" t="n">
        <f aca="false">L270+K271</f>
        <v>-13698335.3519633</v>
      </c>
      <c r="M271" s="125" t="n">
        <f aca="false">K271/R271</f>
        <v>-0.208107856647081</v>
      </c>
      <c r="N271" s="116" t="n">
        <f aca="false">Q271*Inflação</f>
        <v>18308.3459314187</v>
      </c>
      <c r="O271" s="116" t="n">
        <f aca="false">Q271-R271</f>
        <v>1208702.98778524</v>
      </c>
      <c r="P271" s="125" t="n">
        <f aca="false">O271/Q271</f>
        <v>0.576651200013654</v>
      </c>
      <c r="Q271" s="126" t="n">
        <f aca="false">Q270+E271+H271</f>
        <v>2096072.96014752</v>
      </c>
      <c r="R271" s="126" t="n">
        <f aca="false">(R270+E271)*(1+((1+Taxa)/(1+Inflação)-1))</f>
        <v>887369.972362283</v>
      </c>
      <c r="S271" s="116" t="n">
        <f aca="false">IF('BANCO DE DADOS'!$AD$32="Sim",R271,Q271)</f>
        <v>887369.972362283</v>
      </c>
      <c r="T271" s="123" t="n">
        <f aca="false">C271</f>
        <v>267</v>
      </c>
      <c r="U271" s="122" t="n">
        <f aca="false">DATE(YEAR(U270),MONTH(U270)+1,1)</f>
        <v>53022</v>
      </c>
      <c r="V271" s="219"/>
      <c r="W271" s="219"/>
      <c r="X271" s="219"/>
    </row>
    <row r="272" customFormat="false" ht="12.75" hidden="false" customHeight="false" outlineLevel="0" collapsed="false">
      <c r="B272" s="122" t="n">
        <f aca="false">DATE(YEAR(B271),MONTH(B271)+1,1)</f>
        <v>53022</v>
      </c>
      <c r="C272" s="123" t="n">
        <f aca="false">C271+1</f>
        <v>268</v>
      </c>
      <c r="D272" s="123"/>
      <c r="E272" s="116" t="n">
        <f aca="false">IF($AE$33,IF($AE$34,$E271*(1+Inflação)*(1+Crescimento_Salário),$E271*(1+Inflação)),IF($AE$34,$E271*(1+Crescimento_Salário),$E271))</f>
        <v>10285.2106986438</v>
      </c>
      <c r="F272" s="124" t="n">
        <f aca="false">F271+E272</f>
        <v>1082323.84606222</v>
      </c>
      <c r="G272" s="125" t="n">
        <f aca="false">IF(F272&lt;=0,0,F272/S272)</f>
        <v>1.20847949576981</v>
      </c>
      <c r="H272" s="116" t="n">
        <f aca="false">Q271*Taxa</f>
        <v>13486.1965383532</v>
      </c>
      <c r="I272" s="116" t="n">
        <f aca="false">I271+H272</f>
        <v>1037520.5213223</v>
      </c>
      <c r="J272" s="125" t="n">
        <f aca="false">1-G272</f>
        <v>-0.20847949576981</v>
      </c>
      <c r="K272" s="116" t="n">
        <f aca="false">R272-F272</f>
        <v>-186715.894209655</v>
      </c>
      <c r="L272" s="116" t="n">
        <f aca="false">L271+K272</f>
        <v>-13885051.2461729</v>
      </c>
      <c r="M272" s="125" t="n">
        <f aca="false">K272/R272</f>
        <v>-0.20847949576981</v>
      </c>
      <c r="N272" s="116" t="n">
        <f aca="false">Q272*Inflação</f>
        <v>18515.9795182481</v>
      </c>
      <c r="O272" s="116" t="n">
        <f aca="false">Q272-R272</f>
        <v>1224236.41553196</v>
      </c>
      <c r="P272" s="125" t="n">
        <f aca="false">O272/Q272</f>
        <v>0.577512403442347</v>
      </c>
      <c r="Q272" s="126" t="n">
        <f aca="false">Q271+E272+H272</f>
        <v>2119844.36738452</v>
      </c>
      <c r="R272" s="126" t="n">
        <f aca="false">(R271+E272)*(1+((1+Taxa)/(1+Inflação)-1))</f>
        <v>895607.951852566</v>
      </c>
      <c r="S272" s="116" t="n">
        <f aca="false">IF('BANCO DE DADOS'!$AD$32="Sim",R272,Q272)</f>
        <v>895607.951852566</v>
      </c>
      <c r="T272" s="123" t="n">
        <f aca="false">C272</f>
        <v>268</v>
      </c>
      <c r="U272" s="122" t="n">
        <f aca="false">DATE(YEAR(U271),MONTH(U271)+1,1)</f>
        <v>53053</v>
      </c>
      <c r="V272" s="219"/>
      <c r="W272" s="219"/>
      <c r="X272" s="219"/>
    </row>
    <row r="273" customFormat="false" ht="12.75" hidden="false" customHeight="false" outlineLevel="0" collapsed="false">
      <c r="B273" s="122" t="n">
        <f aca="false">DATE(YEAR(B272),MONTH(B272)+1,1)</f>
        <v>53053</v>
      </c>
      <c r="C273" s="123" t="n">
        <f aca="false">C272+1</f>
        <v>269</v>
      </c>
      <c r="D273" s="123"/>
      <c r="E273" s="116" t="n">
        <f aca="false">IF($AE$33,IF($AE$34,$E272*(1+Inflação)*(1+Crescimento_Salário),$E272*(1+Inflação)),IF($AE$34,$E272*(1+Crescimento_Salário),$E272))</f>
        <v>10375.0478364861</v>
      </c>
      <c r="F273" s="124" t="n">
        <f aca="false">F272+E273</f>
        <v>1092698.89389871</v>
      </c>
      <c r="G273" s="125" t="n">
        <f aca="false">IF(F273&lt;=0,0,F273/S273)</f>
        <v>1.20884900388082</v>
      </c>
      <c r="H273" s="116" t="n">
        <f aca="false">Q272*Taxa</f>
        <v>13639.1424882732</v>
      </c>
      <c r="I273" s="116" t="n">
        <f aca="false">I272+H273</f>
        <v>1051159.66381057</v>
      </c>
      <c r="J273" s="125" t="n">
        <f aca="false">1-G273</f>
        <v>-0.208849003880821</v>
      </c>
      <c r="K273" s="116" t="n">
        <f aca="false">R273-F273</f>
        <v>-188782.118196558</v>
      </c>
      <c r="L273" s="116" t="n">
        <f aca="false">L272+K273</f>
        <v>-14073833.3643695</v>
      </c>
      <c r="M273" s="125" t="n">
        <f aca="false">K273/R273</f>
        <v>-0.208849003880821</v>
      </c>
      <c r="N273" s="116" t="n">
        <f aca="false">Q273*Inflação</f>
        <v>18725.7337167364</v>
      </c>
      <c r="O273" s="116" t="n">
        <f aca="false">Q273-R273</f>
        <v>1239941.78200713</v>
      </c>
      <c r="P273" s="125" t="n">
        <f aca="false">O273/Q273</f>
        <v>0.578369210761746</v>
      </c>
      <c r="Q273" s="126" t="n">
        <f aca="false">Q272+E273+H273</f>
        <v>2143858.55770928</v>
      </c>
      <c r="R273" s="126" t="n">
        <f aca="false">(R272+E273)*(1+((1+Taxa)/(1+Inflação)-1))</f>
        <v>903916.775702149</v>
      </c>
      <c r="S273" s="116" t="n">
        <f aca="false">IF('BANCO DE DADOS'!$AD$32="Sim",R273,Q273)</f>
        <v>903916.775702149</v>
      </c>
      <c r="T273" s="123" t="n">
        <f aca="false">C273</f>
        <v>269</v>
      </c>
      <c r="U273" s="122" t="n">
        <f aca="false">DATE(YEAR(U272),MONTH(U272)+1,1)</f>
        <v>53083</v>
      </c>
      <c r="V273" s="219"/>
      <c r="W273" s="219"/>
      <c r="X273" s="219"/>
    </row>
    <row r="274" customFormat="false" ht="12.75" hidden="false" customHeight="false" outlineLevel="0" collapsed="false">
      <c r="B274" s="122" t="n">
        <f aca="false">DATE(YEAR(B273),MONTH(B273)+1,1)</f>
        <v>53083</v>
      </c>
      <c r="C274" s="123" t="n">
        <f aca="false">C273+1</f>
        <v>270</v>
      </c>
      <c r="D274" s="123"/>
      <c r="E274" s="116" t="n">
        <f aca="false">IF($AE$33,IF($AE$34,$E273*(1+Inflação)*(1+Crescimento_Salário),$E273*(1+Inflação)),IF($AE$34,$E273*(1+Crescimento_Salário),$E273))</f>
        <v>10465.6696652377</v>
      </c>
      <c r="F274" s="124" t="n">
        <f aca="false">F273+E274</f>
        <v>1103164.56356394</v>
      </c>
      <c r="G274" s="125" t="n">
        <f aca="false">IF(F274&lt;=0,0,F274/S274)</f>
        <v>1.20921638969841</v>
      </c>
      <c r="H274" s="116" t="n">
        <f aca="false">Q273*Taxa</f>
        <v>13793.65051189</v>
      </c>
      <c r="I274" s="116" t="n">
        <f aca="false">I273+H274</f>
        <v>1064953.31432246</v>
      </c>
      <c r="J274" s="125" t="n">
        <f aca="false">1-G274</f>
        <v>-0.209216389698409</v>
      </c>
      <c r="K274" s="116" t="n">
        <f aca="false">R274-F274</f>
        <v>-190867.498322309</v>
      </c>
      <c r="L274" s="116" t="n">
        <f aca="false">L273+K274</f>
        <v>-14264700.8626918</v>
      </c>
      <c r="M274" s="125" t="n">
        <f aca="false">K274/R274</f>
        <v>-0.209216389698409</v>
      </c>
      <c r="N274" s="116" t="n">
        <f aca="false">Q274*Inflação</f>
        <v>18937.6290249191</v>
      </c>
      <c r="O274" s="116" t="n">
        <f aca="false">Q274-R274</f>
        <v>1255820.81264477</v>
      </c>
      <c r="P274" s="125" t="n">
        <f aca="false">O274/Q274</f>
        <v>0.579221649087185</v>
      </c>
      <c r="Q274" s="126" t="n">
        <f aca="false">Q273+E274+H274</f>
        <v>2168117.87788641</v>
      </c>
      <c r="R274" s="126" t="n">
        <f aca="false">(R273+E274)*(1+((1+Taxa)/(1+Inflação)-1))</f>
        <v>912297.065241635</v>
      </c>
      <c r="S274" s="116" t="n">
        <f aca="false">IF('BANCO DE DADOS'!$AD$32="Sim",R274,Q274)</f>
        <v>912297.065241635</v>
      </c>
      <c r="T274" s="123" t="n">
        <f aca="false">C274</f>
        <v>270</v>
      </c>
      <c r="U274" s="122" t="n">
        <f aca="false">DATE(YEAR(U273),MONTH(U273)+1,1)</f>
        <v>53114</v>
      </c>
      <c r="V274" s="219"/>
      <c r="W274" s="219"/>
      <c r="X274" s="219"/>
    </row>
    <row r="275" customFormat="false" ht="12.75" hidden="false" customHeight="false" outlineLevel="0" collapsed="false">
      <c r="B275" s="122" t="n">
        <f aca="false">DATE(YEAR(B274),MONTH(B274)+1,1)</f>
        <v>53114</v>
      </c>
      <c r="C275" s="123" t="n">
        <f aca="false">C274+1</f>
        <v>271</v>
      </c>
      <c r="D275" s="123"/>
      <c r="E275" s="116" t="n">
        <f aca="false">IF($AE$33,IF($AE$34,$E274*(1+Inflação)*(1+Crescimento_Salário),$E274*(1+Inflação)),IF($AE$34,$E274*(1+Crescimento_Salário),$E274))</f>
        <v>10557.083038855</v>
      </c>
      <c r="F275" s="124" t="n">
        <f aca="false">F274+E275</f>
        <v>1113721.6466028</v>
      </c>
      <c r="G275" s="125" t="n">
        <f aca="false">IF(F275&lt;=0,0,F275/S275)</f>
        <v>1.20958166194062</v>
      </c>
      <c r="H275" s="116" t="n">
        <f aca="false">Q274*Taxa</f>
        <v>13949.7357083579</v>
      </c>
      <c r="I275" s="116" t="n">
        <f aca="false">I274+H275</f>
        <v>1078903.05003082</v>
      </c>
      <c r="J275" s="125" t="n">
        <f aca="false">1-G275</f>
        <v>-0.209581661940617</v>
      </c>
      <c r="K275" s="116" t="n">
        <f aca="false">R275-F275</f>
        <v>-192972.199379883</v>
      </c>
      <c r="L275" s="116" t="n">
        <f aca="false">L274+K275</f>
        <v>-14457673.0620717</v>
      </c>
      <c r="M275" s="125" t="n">
        <f aca="false">K275/R275</f>
        <v>-0.209581661940617</v>
      </c>
      <c r="N275" s="116" t="n">
        <f aca="false">Q275*Inflação</f>
        <v>19151.6861325834</v>
      </c>
      <c r="O275" s="116" t="n">
        <f aca="false">Q275-R275</f>
        <v>1271875.24941071</v>
      </c>
      <c r="P275" s="125" t="n">
        <f aca="false">O275/Q275</f>
        <v>0.580069745343761</v>
      </c>
      <c r="Q275" s="126" t="n">
        <f aca="false">Q274+E275+H275</f>
        <v>2192624.69663362</v>
      </c>
      <c r="R275" s="126" t="n">
        <f aca="false">(R274+E275)*(1+((1+Taxa)/(1+Inflação)-1))</f>
        <v>920749.447222917</v>
      </c>
      <c r="S275" s="116" t="n">
        <f aca="false">IF('BANCO DE DADOS'!$AD$32="Sim",R275,Q275)</f>
        <v>920749.447222917</v>
      </c>
      <c r="T275" s="123" t="n">
        <f aca="false">C275</f>
        <v>271</v>
      </c>
      <c r="U275" s="122" t="n">
        <f aca="false">DATE(YEAR(U274),MONTH(U274)+1,1)</f>
        <v>53144</v>
      </c>
      <c r="V275" s="219"/>
      <c r="W275" s="219"/>
      <c r="X275" s="219"/>
    </row>
    <row r="276" customFormat="false" ht="12.75" hidden="false" customHeight="false" outlineLevel="0" collapsed="false">
      <c r="B276" s="122" t="n">
        <f aca="false">DATE(YEAR(B275),MONTH(B275)+1,1)</f>
        <v>53144</v>
      </c>
      <c r="C276" s="123" t="n">
        <f aca="false">C275+1</f>
        <v>272</v>
      </c>
      <c r="D276" s="123"/>
      <c r="E276" s="116" t="n">
        <f aca="false">IF($AE$33,IF($AE$34,$E275*(1+Inflação)*(1+Crescimento_Salário),$E275*(1+Inflação)),IF($AE$34,$E275*(1+Crescimento_Salário),$E275))</f>
        <v>10649.2948711609</v>
      </c>
      <c r="F276" s="124" t="n">
        <f aca="false">F275+E276</f>
        <v>1124370.94147396</v>
      </c>
      <c r="G276" s="125" t="n">
        <f aca="false">IF(F276&lt;=0,0,F276/S276)</f>
        <v>1.20994482932483</v>
      </c>
      <c r="H276" s="116" t="n">
        <f aca="false">Q275*Taxa</f>
        <v>14107.4133180779</v>
      </c>
      <c r="I276" s="116" t="n">
        <f aca="false">I275+H276</f>
        <v>1093010.4633489</v>
      </c>
      <c r="J276" s="125" t="n">
        <f aca="false">1-G276</f>
        <v>-0.209944829324828</v>
      </c>
      <c r="K276" s="116" t="n">
        <f aca="false">R276-F276</f>
        <v>-195096.387607417</v>
      </c>
      <c r="L276" s="116" t="n">
        <f aca="false">L275+K276</f>
        <v>-14652769.4496791</v>
      </c>
      <c r="M276" s="125" t="n">
        <f aca="false">K276/R276</f>
        <v>-0.209944829324828</v>
      </c>
      <c r="N276" s="116" t="n">
        <f aca="false">Q276*Inflação</f>
        <v>19367.9259230246</v>
      </c>
      <c r="O276" s="116" t="n">
        <f aca="false">Q276-R276</f>
        <v>1288106.85095632</v>
      </c>
      <c r="P276" s="125" t="n">
        <f aca="false">O276/Q276</f>
        <v>0.58091352626781</v>
      </c>
      <c r="Q276" s="126" t="n">
        <f aca="false">Q275+E276+H276</f>
        <v>2217381.40482286</v>
      </c>
      <c r="R276" s="126" t="n">
        <f aca="false">(R275+E276)*(1+((1+Taxa)/(1+Inflação)-1))</f>
        <v>929274.553866543</v>
      </c>
      <c r="S276" s="116" t="n">
        <f aca="false">IF('BANCO DE DADOS'!$AD$32="Sim",R276,Q276)</f>
        <v>929274.553866543</v>
      </c>
      <c r="T276" s="123" t="n">
        <f aca="false">C276</f>
        <v>272</v>
      </c>
      <c r="U276" s="122" t="n">
        <f aca="false">DATE(YEAR(U275),MONTH(U275)+1,1)</f>
        <v>53175</v>
      </c>
      <c r="V276" s="219"/>
      <c r="W276" s="219"/>
      <c r="X276" s="219"/>
    </row>
    <row r="277" customFormat="false" ht="12.75" hidden="false" customHeight="false" outlineLevel="0" collapsed="false">
      <c r="B277" s="122" t="n">
        <f aca="false">DATE(YEAR(B276),MONTH(B276)+1,1)</f>
        <v>53175</v>
      </c>
      <c r="C277" s="123" t="n">
        <f aca="false">C276+1</f>
        <v>273</v>
      </c>
      <c r="D277" s="123"/>
      <c r="E277" s="116" t="n">
        <f aca="false">IF($AE$33,IF($AE$34,$E276*(1+Inflação)*(1+Crescimento_Salário),$E276*(1+Inflação)),IF($AE$34,$E276*(1+Crescimento_Salário),$E276))</f>
        <v>10742.3121363677</v>
      </c>
      <c r="F277" s="124" t="n">
        <f aca="false">F276+E277</f>
        <v>1135113.25361033</v>
      </c>
      <c r="G277" s="125" t="n">
        <f aca="false">IF(F277&lt;=0,0,F277/S277)</f>
        <v>1.21030590056737</v>
      </c>
      <c r="H277" s="116" t="n">
        <f aca="false">Q276*Taxa</f>
        <v>14266.698723992</v>
      </c>
      <c r="I277" s="116" t="n">
        <f aca="false">I276+H277</f>
        <v>1107277.16207289</v>
      </c>
      <c r="J277" s="125" t="n">
        <f aca="false">1-G277</f>
        <v>-0.21030590056737</v>
      </c>
      <c r="K277" s="116" t="n">
        <f aca="false">R277-F277</f>
        <v>-197240.230700825</v>
      </c>
      <c r="L277" s="116" t="n">
        <f aca="false">L276+K277</f>
        <v>-14850009.6803799</v>
      </c>
      <c r="M277" s="125" t="n">
        <f aca="false">K277/R277</f>
        <v>-0.21030590056737</v>
      </c>
      <c r="N277" s="116" t="n">
        <f aca="false">Q277*Inflação</f>
        <v>19586.3694748187</v>
      </c>
      <c r="O277" s="116" t="n">
        <f aca="false">Q277-R277</f>
        <v>1304517.39277372</v>
      </c>
      <c r="P277" s="125" t="n">
        <f aca="false">O277/Q277</f>
        <v>0.581753018408372</v>
      </c>
      <c r="Q277" s="126" t="n">
        <f aca="false">Q276+E277+H277</f>
        <v>2242390.41568322</v>
      </c>
      <c r="R277" s="126" t="n">
        <f aca="false">(R276+E277)*(1+((1+Taxa)/(1+Inflação)-1))</f>
        <v>937873.022909504</v>
      </c>
      <c r="S277" s="116" t="n">
        <f aca="false">IF('BANCO DE DADOS'!$AD$32="Sim",R277,Q277)</f>
        <v>937873.022909504</v>
      </c>
      <c r="T277" s="123" t="n">
        <f aca="false">C277</f>
        <v>273</v>
      </c>
      <c r="U277" s="122" t="n">
        <f aca="false">DATE(YEAR(U276),MONTH(U276)+1,1)</f>
        <v>53206</v>
      </c>
      <c r="V277" s="219"/>
      <c r="W277" s="219"/>
      <c r="X277" s="219"/>
    </row>
    <row r="278" customFormat="false" ht="12.75" hidden="false" customHeight="false" outlineLevel="0" collapsed="false">
      <c r="B278" s="122" t="n">
        <f aca="false">DATE(YEAR(B277),MONTH(B277)+1,1)</f>
        <v>53206</v>
      </c>
      <c r="C278" s="123" t="n">
        <f aca="false">C277+1</f>
        <v>274</v>
      </c>
      <c r="D278" s="123"/>
      <c r="E278" s="116" t="n">
        <f aca="false">IF($AE$33,IF($AE$34,$E277*(1+Inflação)*(1+Crescimento_Salário),$E277*(1+Inflação)),IF($AE$34,$E277*(1+Crescimento_Salário),$E277))</f>
        <v>10836.1418696047</v>
      </c>
      <c r="F278" s="124" t="n">
        <f aca="false">F277+E278</f>
        <v>1145949.39547993</v>
      </c>
      <c r="G278" s="125" t="n">
        <f aca="false">IF(F278&lt;=0,0,F278/S278)</f>
        <v>1.21066488438311</v>
      </c>
      <c r="H278" s="116" t="n">
        <f aca="false">Q277*Taxa</f>
        <v>14427.607452889</v>
      </c>
      <c r="I278" s="116" t="n">
        <f aca="false">I277+H278</f>
        <v>1121704.76952578</v>
      </c>
      <c r="J278" s="125" t="n">
        <f aca="false">1-G278</f>
        <v>-0.210664884383113</v>
      </c>
      <c r="K278" s="116" t="n">
        <f aca="false">R278-F278</f>
        <v>-199403.897826514</v>
      </c>
      <c r="L278" s="116" t="n">
        <f aca="false">L277+K278</f>
        <v>-15049413.5782064</v>
      </c>
      <c r="M278" s="125" t="n">
        <f aca="false">K278/R278</f>
        <v>-0.210664884383113</v>
      </c>
      <c r="N278" s="116" t="n">
        <f aca="false">Q278*Inflação</f>
        <v>19807.0380636107</v>
      </c>
      <c r="O278" s="116" t="n">
        <f aca="false">Q278-R278</f>
        <v>1321108.6673523</v>
      </c>
      <c r="P278" s="125" t="n">
        <f aca="false">O278/Q278</f>
        <v>0.582588248128641</v>
      </c>
      <c r="Q278" s="126" t="n">
        <f aca="false">Q277+E278+H278</f>
        <v>2267654.16500571</v>
      </c>
      <c r="R278" s="126" t="n">
        <f aca="false">(R277+E278)*(1+((1+Taxa)/(1+Inflação)-1))</f>
        <v>946545.497653419</v>
      </c>
      <c r="S278" s="116" t="n">
        <f aca="false">IF('BANCO DE DADOS'!$AD$32="Sim",R278,Q278)</f>
        <v>946545.497653419</v>
      </c>
      <c r="T278" s="123" t="n">
        <f aca="false">C278</f>
        <v>274</v>
      </c>
      <c r="U278" s="122" t="n">
        <f aca="false">DATE(YEAR(U277),MONTH(U277)+1,1)</f>
        <v>53236</v>
      </c>
      <c r="V278" s="219"/>
      <c r="W278" s="219"/>
      <c r="X278" s="219"/>
    </row>
    <row r="279" customFormat="false" ht="12.75" hidden="false" customHeight="false" outlineLevel="0" collapsed="false">
      <c r="B279" s="122" t="n">
        <f aca="false">DATE(YEAR(B278),MONTH(B278)+1,1)</f>
        <v>53236</v>
      </c>
      <c r="C279" s="123" t="n">
        <f aca="false">C278+1</f>
        <v>275</v>
      </c>
      <c r="D279" s="123"/>
      <c r="E279" s="116" t="n">
        <f aca="false">IF($AE$33,IF($AE$34,$E278*(1+Inflação)*(1+Crescimento_Salário),$E278*(1+Inflação)),IF($AE$34,$E278*(1+Crescimento_Salário),$E278))</f>
        <v>10930.7911674501</v>
      </c>
      <c r="F279" s="124" t="n">
        <f aca="false">F278+E279</f>
        <v>1156880.18664738</v>
      </c>
      <c r="G279" s="125" t="n">
        <f aca="false">IF(F279&lt;=0,0,F279/S279)</f>
        <v>1.21102178948508</v>
      </c>
      <c r="H279" s="116" t="n">
        <f aca="false">Q278*Taxa</f>
        <v>14590.1551767215</v>
      </c>
      <c r="I279" s="116" t="n">
        <f aca="false">I278+H279</f>
        <v>1136294.9247025</v>
      </c>
      <c r="J279" s="125" t="n">
        <f aca="false">1-G279</f>
        <v>-0.211021789485079</v>
      </c>
      <c r="K279" s="116" t="n">
        <f aca="false">R279-F279</f>
        <v>-201587.55963422</v>
      </c>
      <c r="L279" s="116" t="n">
        <f aca="false">L278+K279</f>
        <v>-15251001.1378406</v>
      </c>
      <c r="M279" s="125" t="n">
        <f aca="false">K279/R279</f>
        <v>-0.211021789485079</v>
      </c>
      <c r="N279" s="116" t="n">
        <f aca="false">Q279*Inflação</f>
        <v>20029.9531639197</v>
      </c>
      <c r="O279" s="116" t="n">
        <f aca="false">Q279-R279</f>
        <v>1337882.48433672</v>
      </c>
      <c r="P279" s="125" t="n">
        <f aca="false">O279/Q279</f>
        <v>0.583419241607403</v>
      </c>
      <c r="Q279" s="126" t="n">
        <f aca="false">Q278+E279+H279</f>
        <v>2293175.11134989</v>
      </c>
      <c r="R279" s="126" t="n">
        <f aca="false">(R278+E279)*(1+((1+Taxa)/(1+Inflação)-1))</f>
        <v>955292.627013163</v>
      </c>
      <c r="S279" s="116" t="n">
        <f aca="false">IF('BANCO DE DADOS'!$AD$32="Sim",R279,Q279)</f>
        <v>955292.627013163</v>
      </c>
      <c r="T279" s="123" t="n">
        <f aca="false">C279</f>
        <v>275</v>
      </c>
      <c r="U279" s="122" t="n">
        <f aca="false">DATE(YEAR(U278),MONTH(U278)+1,1)</f>
        <v>53267</v>
      </c>
      <c r="V279" s="219"/>
      <c r="W279" s="219"/>
      <c r="X279" s="219"/>
    </row>
    <row r="280" customFormat="false" ht="12.75" hidden="false" customHeight="false" outlineLevel="0" collapsed="false">
      <c r="B280" s="122" t="n">
        <f aca="false">DATE(YEAR(B279),MONTH(B279)+1,1)</f>
        <v>53267</v>
      </c>
      <c r="C280" s="123" t="n">
        <f aca="false">C279+1</f>
        <v>276</v>
      </c>
      <c r="D280" s="123" t="n">
        <v>23</v>
      </c>
      <c r="E280" s="116" t="n">
        <f aca="false">IF($AE$33,IF($AE$34,$E279*(1+Inflação)*(1+Crescimento_Salário),$E279*(1+Inflação)),IF($AE$34,$E279*(1+Crescimento_Salário),$E279))</f>
        <v>11026.2671884678</v>
      </c>
      <c r="F280" s="124" t="n">
        <f aca="false">F279+E280</f>
        <v>1167906.45383585</v>
      </c>
      <c r="G280" s="125" t="n">
        <f aca="false">IF(F280&lt;=0,0,F280/S280)</f>
        <v>1.21137662458405</v>
      </c>
      <c r="H280" s="116" t="n">
        <f aca="false">Q279*Taxa</f>
        <v>14754.3577139356</v>
      </c>
      <c r="I280" s="116" t="n">
        <f aca="false">I279+H280</f>
        <v>1151049.28241644</v>
      </c>
      <c r="J280" s="125" t="n">
        <f aca="false">1-G280</f>
        <v>-0.211376624584045</v>
      </c>
      <c r="K280" s="116" t="n">
        <f aca="false">R280-F280</f>
        <v>-203791.388269947</v>
      </c>
      <c r="L280" s="116" t="n">
        <f aca="false">L279+K280</f>
        <v>-15454792.5261106</v>
      </c>
      <c r="M280" s="125" t="n">
        <f aca="false">K280/R280</f>
        <v>-0.211376624584045</v>
      </c>
      <c r="N280" s="116" t="n">
        <f aca="false">Q280*Inflação</f>
        <v>20255.1364509595</v>
      </c>
      <c r="O280" s="116" t="n">
        <f aca="false">Q280-R280</f>
        <v>1354840.67068639</v>
      </c>
      <c r="P280" s="125" t="n">
        <f aca="false">O280/Q280</f>
        <v>0.584246024840461</v>
      </c>
      <c r="Q280" s="126" t="n">
        <f aca="false">Q279+E280+H280</f>
        <v>2318955.73625229</v>
      </c>
      <c r="R280" s="126" t="n">
        <f aca="false">(R279+E280)*(1+((1+Taxa)/(1+Inflação)-1))</f>
        <v>964115.065565905</v>
      </c>
      <c r="S280" s="116" t="n">
        <f aca="false">IF('BANCO DE DADOS'!$AD$32="Sim",R280,Q280)</f>
        <v>964115.065565905</v>
      </c>
      <c r="T280" s="123" t="n">
        <f aca="false">C280</f>
        <v>276</v>
      </c>
      <c r="U280" s="122" t="n">
        <f aca="false">DATE(YEAR(U279),MONTH(U279)+1,1)</f>
        <v>53297</v>
      </c>
      <c r="V280" s="219"/>
      <c r="W280" s="219"/>
      <c r="X280" s="219"/>
    </row>
    <row r="281" customFormat="false" ht="12.75" hidden="false" customHeight="false" outlineLevel="0" collapsed="false">
      <c r="B281" s="122" t="n">
        <f aca="false">DATE(YEAR(B280),MONTH(B280)+1,1)</f>
        <v>53297</v>
      </c>
      <c r="C281" s="123" t="n">
        <f aca="false">C280+1</f>
        <v>277</v>
      </c>
      <c r="D281" s="123"/>
      <c r="E281" s="116" t="n">
        <f aca="false">IF($AE$33,IF($AE$34,$E280*(1+Inflação)*(1+Crescimento_Salário),$E280*(1+Inflação)),IF($AE$34,$E280*(1+Crescimento_Salário),$E280))</f>
        <v>11122.5771537491</v>
      </c>
      <c r="F281" s="124" t="n">
        <f aca="false">F280+E281</f>
        <v>1179029.0309896</v>
      </c>
      <c r="G281" s="125" t="n">
        <f aca="false">IF(F281&lt;=0,0,F281/S281)</f>
        <v>1.21172939838816</v>
      </c>
      <c r="H281" s="116" t="n">
        <f aca="false">Q280*Taxa</f>
        <v>14920.2310308124</v>
      </c>
      <c r="I281" s="116" t="n">
        <f aca="false">I280+H281</f>
        <v>1165969.51344725</v>
      </c>
      <c r="J281" s="125" t="n">
        <f aca="false">1-G281</f>
        <v>-0.21172939838816</v>
      </c>
      <c r="K281" s="116" t="n">
        <f aca="false">R281-F281</f>
        <v>-206015.557389024</v>
      </c>
      <c r="L281" s="116" t="n">
        <f aca="false">L280+K281</f>
        <v>-15660808.0834996</v>
      </c>
      <c r="M281" s="125" t="n">
        <f aca="false">K281/R281</f>
        <v>-0.21172939838816</v>
      </c>
      <c r="N281" s="116" t="n">
        <f aca="false">Q281*Inflação</f>
        <v>20482.6098024763</v>
      </c>
      <c r="O281" s="116" t="n">
        <f aca="false">Q281-R281</f>
        <v>1371985.07083628</v>
      </c>
      <c r="P281" s="125" t="n">
        <f aca="false">O281/Q281</f>
        <v>0.585068623642048</v>
      </c>
      <c r="Q281" s="126" t="n">
        <f aca="false">Q280+E281+H281</f>
        <v>2344998.54443685</v>
      </c>
      <c r="R281" s="126" t="n">
        <f aca="false">(R280+E281)*(1+((1+Taxa)/(1+Inflação)-1))</f>
        <v>973013.473600576</v>
      </c>
      <c r="S281" s="116" t="n">
        <f aca="false">IF('BANCO DE DADOS'!$AD$32="Sim",R281,Q281)</f>
        <v>973013.473600576</v>
      </c>
      <c r="T281" s="123" t="n">
        <f aca="false">C281</f>
        <v>277</v>
      </c>
      <c r="U281" s="122" t="n">
        <f aca="false">DATE(YEAR(U280),MONTH(U280)+1,1)</f>
        <v>53328</v>
      </c>
      <c r="V281" s="219"/>
      <c r="W281" s="219"/>
      <c r="X281" s="219"/>
    </row>
    <row r="282" customFormat="false" ht="12.75" hidden="false" customHeight="false" outlineLevel="0" collapsed="false">
      <c r="B282" s="122" t="n">
        <f aca="false">DATE(YEAR(B281),MONTH(B281)+1,1)</f>
        <v>53328</v>
      </c>
      <c r="C282" s="123" t="n">
        <f aca="false">C281+1</f>
        <v>278</v>
      </c>
      <c r="D282" s="123"/>
      <c r="E282" s="116" t="n">
        <f aca="false">IF($AE$33,IF($AE$34,$E281*(1+Inflação)*(1+Crescimento_Salário),$E281*(1+Inflação)),IF($AE$34,$E281*(1+Crescimento_Salário),$E281))</f>
        <v>11219.7283474582</v>
      </c>
      <c r="F282" s="124" t="n">
        <f aca="false">F281+E282</f>
        <v>1190248.75933706</v>
      </c>
      <c r="G282" s="125" t="n">
        <f aca="false">IF(F282&lt;=0,0,F282/S282)</f>
        <v>1.21208011960255</v>
      </c>
      <c r="H282" s="116" t="n">
        <f aca="false">Q281*Taxa</f>
        <v>15087.7912428209</v>
      </c>
      <c r="I282" s="116" t="n">
        <f aca="false">I281+H282</f>
        <v>1181057.30469007</v>
      </c>
      <c r="J282" s="125" t="n">
        <f aca="false">1-G282</f>
        <v>-0.212080119602554</v>
      </c>
      <c r="K282" s="116" t="n">
        <f aca="false">R282-F282</f>
        <v>-208260.242169278</v>
      </c>
      <c r="L282" s="116" t="n">
        <f aca="false">L281+K282</f>
        <v>-15869068.3256689</v>
      </c>
      <c r="M282" s="125" t="n">
        <f aca="false">K282/R282</f>
        <v>-0.212080119602554</v>
      </c>
      <c r="N282" s="116" t="n">
        <f aca="false">Q282*Inflação</f>
        <v>20712.3953006026</v>
      </c>
      <c r="O282" s="116" t="n">
        <f aca="false">Q282-R282</f>
        <v>1389317.54685935</v>
      </c>
      <c r="P282" s="125" t="n">
        <f aca="false">O282/Q282</f>
        <v>0.585887063646228</v>
      </c>
      <c r="Q282" s="126" t="n">
        <f aca="false">Q281+E282+H282</f>
        <v>2371306.06402713</v>
      </c>
      <c r="R282" s="126" t="n">
        <f aca="false">(R281+E282)*(1+((1+Taxa)/(1+Inflação)-1))</f>
        <v>981988.517167781</v>
      </c>
      <c r="S282" s="116" t="n">
        <f aca="false">IF('BANCO DE DADOS'!$AD$32="Sim",R282,Q282)</f>
        <v>981988.517167781</v>
      </c>
      <c r="T282" s="123" t="n">
        <f aca="false">C282</f>
        <v>278</v>
      </c>
      <c r="U282" s="122" t="n">
        <f aca="false">DATE(YEAR(U281),MONTH(U281)+1,1)</f>
        <v>53359</v>
      </c>
      <c r="V282" s="219"/>
      <c r="W282" s="219"/>
      <c r="X282" s="219"/>
    </row>
    <row r="283" customFormat="false" ht="12.75" hidden="false" customHeight="false" outlineLevel="0" collapsed="false">
      <c r="B283" s="122" t="n">
        <f aca="false">DATE(YEAR(B282),MONTH(B282)+1,1)</f>
        <v>53359</v>
      </c>
      <c r="C283" s="123" t="n">
        <f aca="false">C282+1</f>
        <v>279</v>
      </c>
      <c r="D283" s="123"/>
      <c r="E283" s="116" t="n">
        <f aca="false">IF($AE$33,IF($AE$34,$E282*(1+Inflação)*(1+Crescimento_Salário),$E282*(1+Inflação)),IF($AE$34,$E282*(1+Crescimento_Salário),$E282))</f>
        <v>11317.7281173838</v>
      </c>
      <c r="F283" s="124" t="n">
        <f aca="false">F282+E283</f>
        <v>1201566.48745444</v>
      </c>
      <c r="G283" s="125" t="n">
        <f aca="false">IF(F283&lt;=0,0,F283/S283)</f>
        <v>1.21242879692896</v>
      </c>
      <c r="H283" s="116" t="n">
        <f aca="false">Q282*Taxa</f>
        <v>15257.0546159843</v>
      </c>
      <c r="I283" s="116" t="n">
        <f aca="false">I282+H283</f>
        <v>1196314.35930606</v>
      </c>
      <c r="J283" s="125" t="n">
        <f aca="false">1-G283</f>
        <v>-0.21242879692896</v>
      </c>
      <c r="K283" s="116" t="n">
        <f aca="false">R283-F283</f>
        <v>-210525.619324315</v>
      </c>
      <c r="L283" s="116" t="n">
        <f aca="false">L282+K283</f>
        <v>-16079593.9449932</v>
      </c>
      <c r="M283" s="125" t="n">
        <f aca="false">K283/R283</f>
        <v>-0.21242879692896</v>
      </c>
      <c r="N283" s="116" t="n">
        <f aca="false">Q283*Inflação</f>
        <v>20944.5152337277</v>
      </c>
      <c r="O283" s="116" t="n">
        <f aca="false">Q283-R283</f>
        <v>1406839.97863037</v>
      </c>
      <c r="P283" s="125" t="n">
        <f aca="false">O283/Q283</f>
        <v>0.586701370308284</v>
      </c>
      <c r="Q283" s="126" t="n">
        <f aca="false">Q282+E283+H283</f>
        <v>2397880.8467605</v>
      </c>
      <c r="R283" s="126" t="n">
        <f aca="false">(R282+E283)*(1+((1+Taxa)/(1+Inflação)-1))</f>
        <v>991040.868130127</v>
      </c>
      <c r="S283" s="116" t="n">
        <f aca="false">IF('BANCO DE DADOS'!$AD$32="Sim",R283,Q283)</f>
        <v>991040.868130127</v>
      </c>
      <c r="T283" s="123" t="n">
        <f aca="false">C283</f>
        <v>279</v>
      </c>
      <c r="U283" s="122" t="n">
        <f aca="false">DATE(YEAR(U282),MONTH(U282)+1,1)</f>
        <v>53387</v>
      </c>
      <c r="V283" s="219"/>
      <c r="W283" s="219"/>
      <c r="X283" s="219"/>
    </row>
    <row r="284" customFormat="false" ht="12.75" hidden="false" customHeight="false" outlineLevel="0" collapsed="false">
      <c r="B284" s="122" t="n">
        <f aca="false">DATE(YEAR(B283),MONTH(B283)+1,1)</f>
        <v>53387</v>
      </c>
      <c r="C284" s="123" t="n">
        <f aca="false">C283+1</f>
        <v>280</v>
      </c>
      <c r="D284" s="123"/>
      <c r="E284" s="116" t="n">
        <f aca="false">IF($AE$33,IF($AE$34,$E283*(1+Inflação)*(1+Crescimento_Salário),$E283*(1+Inflação)),IF($AE$34,$E283*(1+Crescimento_Salário),$E283))</f>
        <v>11416.5838754946</v>
      </c>
      <c r="F284" s="124" t="n">
        <f aca="false">F283+E284</f>
        <v>1212983.07132994</v>
      </c>
      <c r="G284" s="125" t="n">
        <f aca="false">IF(F284&lt;=0,0,F284/S284)</f>
        <v>1.21277543906533</v>
      </c>
      <c r="H284" s="116" t="n">
        <f aca="false">Q283*Taxa</f>
        <v>15428.0375682576</v>
      </c>
      <c r="I284" s="116" t="n">
        <f aca="false">I283+H284</f>
        <v>1211742.39687431</v>
      </c>
      <c r="J284" s="125" t="n">
        <f aca="false">1-G284</f>
        <v>-0.212775439065334</v>
      </c>
      <c r="K284" s="116" t="n">
        <f aca="false">R284-F284</f>
        <v>-212811.867116927</v>
      </c>
      <c r="L284" s="116" t="n">
        <f aca="false">L283+K284</f>
        <v>-16292405.8121101</v>
      </c>
      <c r="M284" s="125" t="n">
        <f aca="false">K284/R284</f>
        <v>-0.212775439065334</v>
      </c>
      <c r="N284" s="116" t="n">
        <f aca="false">Q284*Inflação</f>
        <v>21178.9920983859</v>
      </c>
      <c r="O284" s="116" t="n">
        <f aca="false">Q284-R284</f>
        <v>1424554.26399124</v>
      </c>
      <c r="P284" s="125" t="n">
        <f aca="false">O284/Q284</f>
        <v>0.587511568906094</v>
      </c>
      <c r="Q284" s="126" t="n">
        <f aca="false">Q283+E284+H284</f>
        <v>2424725.46820425</v>
      </c>
      <c r="R284" s="126" t="n">
        <f aca="false">(R283+E284)*(1+((1+Taxa)/(1+Inflação)-1))</f>
        <v>1000171.20421301</v>
      </c>
      <c r="S284" s="116" t="n">
        <f aca="false">IF('BANCO DE DADOS'!$AD$32="Sim",R284,Q284)</f>
        <v>1000171.20421301</v>
      </c>
      <c r="T284" s="123" t="n">
        <f aca="false">C284</f>
        <v>280</v>
      </c>
      <c r="U284" s="122" t="n">
        <f aca="false">DATE(YEAR(U283),MONTH(U283)+1,1)</f>
        <v>53418</v>
      </c>
      <c r="V284" s="219"/>
      <c r="W284" s="219"/>
      <c r="X284" s="219"/>
    </row>
    <row r="285" customFormat="false" ht="12.75" hidden="false" customHeight="false" outlineLevel="0" collapsed="false">
      <c r="B285" s="122" t="n">
        <f aca="false">DATE(YEAR(B284),MONTH(B284)+1,1)</f>
        <v>53418</v>
      </c>
      <c r="C285" s="123" t="n">
        <f aca="false">C284+1</f>
        <v>281</v>
      </c>
      <c r="D285" s="123"/>
      <c r="E285" s="116" t="n">
        <f aca="false">IF($AE$33,IF($AE$34,$E284*(1+Inflação)*(1+Crescimento_Salário),$E284*(1+Inflação)),IF($AE$34,$E284*(1+Crescimento_Salário),$E284))</f>
        <v>11516.3030984995</v>
      </c>
      <c r="F285" s="124" t="n">
        <f aca="false">F284+E285</f>
        <v>1224499.37442844</v>
      </c>
      <c r="G285" s="125" t="n">
        <f aca="false">IF(F285&lt;=0,0,F285/S285)</f>
        <v>1.21312005470548</v>
      </c>
      <c r="H285" s="116" t="n">
        <f aca="false">Q284*Taxa</f>
        <v>15600.7566709183</v>
      </c>
      <c r="I285" s="116" t="n">
        <f aca="false">I284+H285</f>
        <v>1227343.15354523</v>
      </c>
      <c r="J285" s="125" t="n">
        <f aca="false">1-G285</f>
        <v>-0.213120054705477</v>
      </c>
      <c r="K285" s="116" t="n">
        <f aca="false">R285-F285</f>
        <v>-215119.165372605</v>
      </c>
      <c r="L285" s="116" t="n">
        <f aca="false">L284+K285</f>
        <v>-16507524.9774827</v>
      </c>
      <c r="M285" s="125" t="n">
        <f aca="false">K285/R285</f>
        <v>-0.213120054705478</v>
      </c>
      <c r="N285" s="116" t="n">
        <f aca="false">Q285*Inflação</f>
        <v>21415.8486011607</v>
      </c>
      <c r="O285" s="116" t="n">
        <f aca="false">Q285-R285</f>
        <v>1442462.31891784</v>
      </c>
      <c r="P285" s="125" t="n">
        <f aca="false">O285/Q285</f>
        <v>0.588317684541496</v>
      </c>
      <c r="Q285" s="126" t="n">
        <f aca="false">Q284+E285+H285</f>
        <v>2451842.52797367</v>
      </c>
      <c r="R285" s="126" t="n">
        <f aca="false">(R284+E285)*(1+((1+Taxa)/(1+Inflação)-1))</f>
        <v>1009380.20905583</v>
      </c>
      <c r="S285" s="116" t="n">
        <f aca="false">IF('BANCO DE DADOS'!$AD$32="Sim",R285,Q285)</f>
        <v>1009380.20905583</v>
      </c>
      <c r="T285" s="123" t="n">
        <f aca="false">C285</f>
        <v>281</v>
      </c>
      <c r="U285" s="122" t="n">
        <f aca="false">DATE(YEAR(U284),MONTH(U284)+1,1)</f>
        <v>53448</v>
      </c>
      <c r="V285" s="219"/>
      <c r="W285" s="219"/>
      <c r="X285" s="219"/>
    </row>
    <row r="286" customFormat="false" ht="12.75" hidden="false" customHeight="false" outlineLevel="0" collapsed="false">
      <c r="B286" s="122" t="n">
        <f aca="false">DATE(YEAR(B285),MONTH(B285)+1,1)</f>
        <v>53448</v>
      </c>
      <c r="C286" s="123" t="n">
        <f aca="false">C285+1</f>
        <v>282</v>
      </c>
      <c r="D286" s="123"/>
      <c r="E286" s="116" t="n">
        <f aca="false">IF($AE$33,IF($AE$34,$E285*(1+Inflação)*(1+Crescimento_Salário),$E285*(1+Inflação)),IF($AE$34,$E285*(1+Crescimento_Salário),$E285))</f>
        <v>11616.8933284138</v>
      </c>
      <c r="F286" s="124" t="n">
        <f aca="false">F285+E286</f>
        <v>1236116.26775685</v>
      </c>
      <c r="G286" s="125" t="n">
        <f aca="false">IF(F286&lt;=0,0,F286/S286)</f>
        <v>1.21346265253867</v>
      </c>
      <c r="H286" s="116" t="n">
        <f aca="false">Q285*Taxa</f>
        <v>15775.2286499695</v>
      </c>
      <c r="I286" s="116" t="n">
        <f aca="false">I285+H286</f>
        <v>1243118.3821952</v>
      </c>
      <c r="J286" s="125" t="n">
        <f aca="false">1-G286</f>
        <v>-0.213462652538666</v>
      </c>
      <c r="K286" s="116" t="n">
        <f aca="false">R286-F286</f>
        <v>-217447.695493179</v>
      </c>
      <c r="L286" s="116" t="n">
        <f aca="false">L285+K286</f>
        <v>-16724972.6729759</v>
      </c>
      <c r="M286" s="125" t="n">
        <f aca="false">K286/R286</f>
        <v>-0.213462652538666</v>
      </c>
      <c r="N286" s="116" t="n">
        <f aca="false">Q286*Inflação</f>
        <v>21655.1076606071</v>
      </c>
      <c r="O286" s="116" t="n">
        <f aca="false">Q286-R286</f>
        <v>1460566.07768838</v>
      </c>
      <c r="P286" s="125" t="n">
        <f aca="false">O286/Q286</f>
        <v>0.589119742141644</v>
      </c>
      <c r="Q286" s="126" t="n">
        <f aca="false">Q285+E286+H286</f>
        <v>2479234.64995205</v>
      </c>
      <c r="R286" s="126" t="n">
        <f aca="false">(R285+E286)*(1+((1+Taxa)/(1+Inflação)-1))</f>
        <v>1018668.57226367</v>
      </c>
      <c r="S286" s="116" t="n">
        <f aca="false">IF('BANCO DE DADOS'!$AD$32="Sim",R286,Q286)</f>
        <v>1018668.57226367</v>
      </c>
      <c r="T286" s="123" t="n">
        <f aca="false">C286</f>
        <v>282</v>
      </c>
      <c r="U286" s="122" t="n">
        <f aca="false">DATE(YEAR(U285),MONTH(U285)+1,1)</f>
        <v>53479</v>
      </c>
      <c r="V286" s="219"/>
      <c r="W286" s="219"/>
      <c r="X286" s="219"/>
    </row>
    <row r="287" customFormat="false" ht="12.75" hidden="false" customHeight="false" outlineLevel="0" collapsed="false">
      <c r="B287" s="122" t="n">
        <f aca="false">DATE(YEAR(B286),MONTH(B286)+1,1)</f>
        <v>53479</v>
      </c>
      <c r="C287" s="123" t="n">
        <f aca="false">C286+1</f>
        <v>283</v>
      </c>
      <c r="D287" s="123"/>
      <c r="E287" s="116" t="n">
        <f aca="false">IF($AE$33,IF($AE$34,$E286*(1+Inflação)*(1+Crescimento_Salário),$E286*(1+Inflação)),IF($AE$34,$E286*(1+Crescimento_Salário),$E286))</f>
        <v>11718.362173129</v>
      </c>
      <c r="F287" s="124" t="n">
        <f aca="false">F286+E287</f>
        <v>1247834.62992998</v>
      </c>
      <c r="G287" s="125" t="n">
        <f aca="false">IF(F287&lt;=0,0,F287/S287)</f>
        <v>1.21380324124928</v>
      </c>
      <c r="H287" s="116" t="n">
        <f aca="false">Q286*Taxa</f>
        <v>15951.4703875553</v>
      </c>
      <c r="I287" s="116" t="n">
        <f aca="false">I286+H287</f>
        <v>1259069.85258276</v>
      </c>
      <c r="J287" s="125" t="n">
        <f aca="false">1-G287</f>
        <v>-0.213803241249281</v>
      </c>
      <c r="K287" s="116" t="n">
        <f aca="false">R287-F287</f>
        <v>-219797.640470574</v>
      </c>
      <c r="L287" s="116" t="n">
        <f aca="false">L286+K287</f>
        <v>-16944770.3134465</v>
      </c>
      <c r="M287" s="125" t="n">
        <f aca="false">K287/R287</f>
        <v>-0.213803241249281</v>
      </c>
      <c r="N287" s="116" t="n">
        <f aca="false">Q287*Inflação</f>
        <v>21896.7924091903</v>
      </c>
      <c r="O287" s="116" t="n">
        <f aca="false">Q287-R287</f>
        <v>1478867.49305333</v>
      </c>
      <c r="P287" s="125" t="n">
        <f aca="false">O287/Q287</f>
        <v>0.589917766460341</v>
      </c>
      <c r="Q287" s="126" t="n">
        <f aca="false">Q286+E287+H287</f>
        <v>2506904.48251274</v>
      </c>
      <c r="R287" s="126" t="n">
        <f aca="false">(R286+E287)*(1+((1+Taxa)/(1+Inflação)-1))</f>
        <v>1028036.98945941</v>
      </c>
      <c r="S287" s="116" t="n">
        <f aca="false">IF('BANCO DE DADOS'!$AD$32="Sim",R287,Q287)</f>
        <v>1028036.98945941</v>
      </c>
      <c r="T287" s="123" t="n">
        <f aca="false">C287</f>
        <v>283</v>
      </c>
      <c r="U287" s="122" t="n">
        <f aca="false">DATE(YEAR(U286),MONTH(U286)+1,1)</f>
        <v>53509</v>
      </c>
      <c r="V287" s="219"/>
      <c r="W287" s="219"/>
      <c r="X287" s="219"/>
    </row>
    <row r="288" customFormat="false" ht="12.75" hidden="false" customHeight="false" outlineLevel="0" collapsed="false">
      <c r="B288" s="122" t="n">
        <f aca="false">DATE(YEAR(B287),MONTH(B287)+1,1)</f>
        <v>53509</v>
      </c>
      <c r="C288" s="123" t="n">
        <f aca="false">C287+1</f>
        <v>284</v>
      </c>
      <c r="D288" s="123"/>
      <c r="E288" s="116" t="n">
        <f aca="false">IF($AE$33,IF($AE$34,$E287*(1+Inflação)*(1+Crescimento_Salário),$E287*(1+Inflação)),IF($AE$34,$E287*(1+Crescimento_Salário),$E287))</f>
        <v>11820.7173069886</v>
      </c>
      <c r="F288" s="124" t="n">
        <f aca="false">F287+E288</f>
        <v>1259655.34723697</v>
      </c>
      <c r="G288" s="125" t="n">
        <f aca="false">IF(F288&lt;=0,0,F288/S288)</f>
        <v>1.21414182951644</v>
      </c>
      <c r="H288" s="116" t="n">
        <f aca="false">Q287*Taxa</f>
        <v>16129.4989233895</v>
      </c>
      <c r="I288" s="116" t="n">
        <f aca="false">I287+H288</f>
        <v>1275199.35150615</v>
      </c>
      <c r="J288" s="125" t="n">
        <f aca="false">1-G288</f>
        <v>-0.21414182951644</v>
      </c>
      <c r="K288" s="116" t="n">
        <f aca="false">R288-F288</f>
        <v>-222169.184900683</v>
      </c>
      <c r="L288" s="116" t="n">
        <f aca="false">L287+K288</f>
        <v>-17166939.4983472</v>
      </c>
      <c r="M288" s="125" t="n">
        <f aca="false">K288/R288</f>
        <v>-0.21414182951644</v>
      </c>
      <c r="N288" s="116" t="n">
        <f aca="false">Q288*Inflação</f>
        <v>22140.9261952431</v>
      </c>
      <c r="O288" s="116" t="n">
        <f aca="false">Q288-R288</f>
        <v>1497368.53640683</v>
      </c>
      <c r="P288" s="125" t="n">
        <f aca="false">O288/Q288</f>
        <v>0.590711782079378</v>
      </c>
      <c r="Q288" s="126" t="n">
        <f aca="false">Q287+E288+H288</f>
        <v>2534854.69874311</v>
      </c>
      <c r="R288" s="126" t="n">
        <f aca="false">(R287+E288)*(1+((1+Taxa)/(1+Inflação)-1))</f>
        <v>1037486.16233628</v>
      </c>
      <c r="S288" s="116" t="n">
        <f aca="false">IF('BANCO DE DADOS'!$AD$32="Sim",R288,Q288)</f>
        <v>1037486.16233628</v>
      </c>
      <c r="T288" s="123" t="n">
        <f aca="false">C288</f>
        <v>284</v>
      </c>
      <c r="U288" s="122" t="n">
        <f aca="false">DATE(YEAR(U287),MONTH(U287)+1,1)</f>
        <v>53540</v>
      </c>
      <c r="V288" s="219"/>
      <c r="W288" s="219"/>
      <c r="X288" s="219"/>
    </row>
    <row r="289" customFormat="false" ht="12.75" hidden="false" customHeight="false" outlineLevel="0" collapsed="false">
      <c r="B289" s="122" t="n">
        <f aca="false">DATE(YEAR(B288),MONTH(B288)+1,1)</f>
        <v>53540</v>
      </c>
      <c r="C289" s="123" t="n">
        <f aca="false">C288+1</f>
        <v>285</v>
      </c>
      <c r="D289" s="123"/>
      <c r="E289" s="116" t="n">
        <f aca="false">IF($AE$33,IF($AE$34,$E288*(1+Inflação)*(1+Crescimento_Salário),$E288*(1+Inflação)),IF($AE$34,$E288*(1+Crescimento_Salário),$E288))</f>
        <v>11923.9664713682</v>
      </c>
      <c r="F289" s="124" t="n">
        <f aca="false">F288+E289</f>
        <v>1271579.31370834</v>
      </c>
      <c r="G289" s="125" t="n">
        <f aca="false">IF(F289&lt;=0,0,F289/S289)</f>
        <v>1.21447842601364</v>
      </c>
      <c r="H289" s="116" t="n">
        <f aca="false">Q288*Taxa</f>
        <v>16309.3314561969</v>
      </c>
      <c r="I289" s="116" t="n">
        <f aca="false">I288+H289</f>
        <v>1291508.68296234</v>
      </c>
      <c r="J289" s="125" t="n">
        <f aca="false">1-G289</f>
        <v>-0.214478426013639</v>
      </c>
      <c r="K289" s="116" t="n">
        <f aca="false">R289-F289</f>
        <v>-224562.514997368</v>
      </c>
      <c r="L289" s="116" t="n">
        <f aca="false">L288+K289</f>
        <v>-17391502.0133445</v>
      </c>
      <c r="M289" s="125" t="n">
        <f aca="false">K289/R289</f>
        <v>-0.214478426013639</v>
      </c>
      <c r="N289" s="116" t="n">
        <f aca="false">Q289*Inflação</f>
        <v>22387.5325849397</v>
      </c>
      <c r="O289" s="116" t="n">
        <f aca="false">Q289-R289</f>
        <v>1516071.19795971</v>
      </c>
      <c r="P289" s="125" t="n">
        <f aca="false">O289/Q289</f>
        <v>0.591501813409844</v>
      </c>
      <c r="Q289" s="126" t="n">
        <f aca="false">Q288+E289+H289</f>
        <v>2563087.99667068</v>
      </c>
      <c r="R289" s="126" t="n">
        <f aca="false">(R288+E289)*(1+((1+Taxa)/(1+Inflação)-1))</f>
        <v>1047016.79871097</v>
      </c>
      <c r="S289" s="116" t="n">
        <f aca="false">IF('BANCO DE DADOS'!$AD$32="Sim",R289,Q289)</f>
        <v>1047016.79871097</v>
      </c>
      <c r="T289" s="123" t="n">
        <f aca="false">C289</f>
        <v>285</v>
      </c>
      <c r="U289" s="122" t="n">
        <f aca="false">DATE(YEAR(U288),MONTH(U288)+1,1)</f>
        <v>53571</v>
      </c>
      <c r="V289" s="219"/>
      <c r="W289" s="219"/>
      <c r="X289" s="219"/>
    </row>
    <row r="290" customFormat="false" ht="12.75" hidden="false" customHeight="false" outlineLevel="0" collapsed="false">
      <c r="B290" s="122" t="n">
        <f aca="false">DATE(YEAR(B289),MONTH(B289)+1,1)</f>
        <v>53571</v>
      </c>
      <c r="C290" s="123" t="n">
        <f aca="false">C289+1</f>
        <v>286</v>
      </c>
      <c r="D290" s="123"/>
      <c r="E290" s="116" t="n">
        <f aca="false">IF($AE$33,IF($AE$34,$E289*(1+Inflação)*(1+Crescimento_Salário),$E289*(1+Inflação)),IF($AE$34,$E289*(1+Crescimento_Salário),$E289))</f>
        <v>12028.1174752612</v>
      </c>
      <c r="F290" s="124" t="n">
        <f aca="false">F289+E290</f>
        <v>1283607.4311836</v>
      </c>
      <c r="G290" s="125" t="n">
        <f aca="false">IF(F290&lt;=0,0,F290/S290)</f>
        <v>1.21481303940839</v>
      </c>
      <c r="H290" s="116" t="n">
        <f aca="false">Q289*Taxa</f>
        <v>16490.9853451675</v>
      </c>
      <c r="I290" s="116" t="n">
        <f aca="false">I289+H290</f>
        <v>1307999.66830751</v>
      </c>
      <c r="J290" s="125" t="n">
        <f aca="false">1-G290</f>
        <v>-0.214813039408387</v>
      </c>
      <c r="K290" s="116" t="n">
        <f aca="false">R290-F290</f>
        <v>-226977.818606577</v>
      </c>
      <c r="L290" s="116" t="n">
        <f aca="false">L289+K290</f>
        <v>-17618479.8319511</v>
      </c>
      <c r="M290" s="125" t="n">
        <f aca="false">K290/R290</f>
        <v>-0.214813039408387</v>
      </c>
      <c r="N290" s="116" t="n">
        <f aca="false">Q290*Inflação</f>
        <v>22636.6353642883</v>
      </c>
      <c r="O290" s="116" t="n">
        <f aca="false">Q290-R290</f>
        <v>1534977.48691409</v>
      </c>
      <c r="P290" s="125" t="n">
        <f aca="false">O290/Q290</f>
        <v>0.592287884693439</v>
      </c>
      <c r="Q290" s="126" t="n">
        <f aca="false">Q289+E290+H290</f>
        <v>2591607.09949111</v>
      </c>
      <c r="R290" s="126" t="n">
        <f aca="false">(R289+E290)*(1+((1+Taxa)/(1+Inflação)-1))</f>
        <v>1056629.61257702</v>
      </c>
      <c r="S290" s="116" t="n">
        <f aca="false">IF('BANCO DE DADOS'!$AD$32="Sim",R290,Q290)</f>
        <v>1056629.61257702</v>
      </c>
      <c r="T290" s="123" t="n">
        <f aca="false">C290</f>
        <v>286</v>
      </c>
      <c r="U290" s="122" t="n">
        <f aca="false">DATE(YEAR(U289),MONTH(U289)+1,1)</f>
        <v>53601</v>
      </c>
      <c r="V290" s="219"/>
      <c r="W290" s="219"/>
      <c r="X290" s="219"/>
    </row>
    <row r="291" customFormat="false" ht="12.75" hidden="false" customHeight="false" outlineLevel="0" collapsed="false">
      <c r="B291" s="122" t="n">
        <f aca="false">DATE(YEAR(B290),MONTH(B290)+1,1)</f>
        <v>53601</v>
      </c>
      <c r="C291" s="123" t="n">
        <f aca="false">C290+1</f>
        <v>287</v>
      </c>
      <c r="D291" s="123"/>
      <c r="E291" s="116" t="n">
        <f aca="false">IF($AE$33,IF($AE$34,$E290*(1+Inflação)*(1+Crescimento_Salário),$E290*(1+Inflação)),IF($AE$34,$E290*(1+Crescimento_Salário),$E290))</f>
        <v>12133.1781958696</v>
      </c>
      <c r="F291" s="124" t="n">
        <f aca="false">F290+E291</f>
        <v>1295740.60937947</v>
      </c>
      <c r="G291" s="125" t="n">
        <f aca="false">IF(F291&lt;=0,0,F291/S291)</f>
        <v>1.21514567836186</v>
      </c>
      <c r="H291" s="116" t="n">
        <f aca="false">Q290*Taxa</f>
        <v>16674.4781114245</v>
      </c>
      <c r="I291" s="116" t="n">
        <f aca="false">I290+H291</f>
        <v>1324674.14641894</v>
      </c>
      <c r="J291" s="125" t="n">
        <f aca="false">1-G291</f>
        <v>-0.215145678361856</v>
      </c>
      <c r="K291" s="116" t="n">
        <f aca="false">R291-F291</f>
        <v>-229415.285220588</v>
      </c>
      <c r="L291" s="116" t="n">
        <f aca="false">L290+K291</f>
        <v>-17847895.1171717</v>
      </c>
      <c r="M291" s="125" t="n">
        <f aca="false">K291/R291</f>
        <v>-0.215145678361856</v>
      </c>
      <c r="N291" s="116" t="n">
        <f aca="false">Q291*Inflação</f>
        <v>22888.258541141</v>
      </c>
      <c r="O291" s="116" t="n">
        <f aca="false">Q291-R291</f>
        <v>1554089.43163952</v>
      </c>
      <c r="P291" s="125" t="n">
        <f aca="false">O291/Q291</f>
        <v>0.593070020003767</v>
      </c>
      <c r="Q291" s="126" t="n">
        <f aca="false">Q290+E291+H291</f>
        <v>2620414.7557984</v>
      </c>
      <c r="R291" s="126" t="n">
        <f aca="false">(R290+E291)*(1+((1+Taxa)/(1+Inflação)-1))</f>
        <v>1066325.32415888</v>
      </c>
      <c r="S291" s="116" t="n">
        <f aca="false">IF('BANCO DE DADOS'!$AD$32="Sim",R291,Q291)</f>
        <v>1066325.32415888</v>
      </c>
      <c r="T291" s="123" t="n">
        <f aca="false">C291</f>
        <v>287</v>
      </c>
      <c r="U291" s="122" t="n">
        <f aca="false">DATE(YEAR(U290),MONTH(U290)+1,1)</f>
        <v>53632</v>
      </c>
      <c r="V291" s="219"/>
      <c r="W291" s="219"/>
      <c r="X291" s="219"/>
    </row>
    <row r="292" customFormat="false" ht="12.75" hidden="false" customHeight="false" outlineLevel="0" collapsed="false">
      <c r="B292" s="122" t="n">
        <f aca="false">DATE(YEAR(B291),MONTH(B291)+1,1)</f>
        <v>53632</v>
      </c>
      <c r="C292" s="123" t="n">
        <f aca="false">C291+1</f>
        <v>288</v>
      </c>
      <c r="D292" s="123" t="n">
        <v>24</v>
      </c>
      <c r="E292" s="116" t="n">
        <f aca="false">IF($AE$33,IF($AE$34,$E291*(1+Inflação)*(1+Crescimento_Salário),$E291*(1+Inflação)),IF($AE$34,$E291*(1+Crescimento_Salário),$E291))</f>
        <v>12239.1565791993</v>
      </c>
      <c r="F292" s="124" t="n">
        <f aca="false">F291+E292</f>
        <v>1307979.76595867</v>
      </c>
      <c r="G292" s="125" t="n">
        <f aca="false">IF(F292&lt;=0,0,F292/S292)</f>
        <v>1.21547635152852</v>
      </c>
      <c r="H292" s="116" t="n">
        <f aca="false">Q291*Taxa</f>
        <v>16859.8274395042</v>
      </c>
      <c r="I292" s="116" t="n">
        <f aca="false">I291+H292</f>
        <v>1341533.97385844</v>
      </c>
      <c r="J292" s="125" t="n">
        <f aca="false">1-G292</f>
        <v>-0.215476351528521</v>
      </c>
      <c r="K292" s="116" t="n">
        <f aca="false">R292-F292</f>
        <v>-231875.105992376</v>
      </c>
      <c r="L292" s="116" t="n">
        <f aca="false">L291+K292</f>
        <v>-18079770.2231641</v>
      </c>
      <c r="M292" s="125" t="n">
        <f aca="false">K292/R292</f>
        <v>-0.215476351528521</v>
      </c>
      <c r="N292" s="116" t="n">
        <f aca="false">Q292*Inflação</f>
        <v>23142.4263472224</v>
      </c>
      <c r="O292" s="116" t="n">
        <f aca="false">Q292-R292</f>
        <v>1573409.07985082</v>
      </c>
      <c r="P292" s="125" t="n">
        <f aca="false">O292/Q292</f>
        <v>0.593848243247618</v>
      </c>
      <c r="Q292" s="126" t="n">
        <f aca="false">Q291+E292+H292</f>
        <v>2649513.73981711</v>
      </c>
      <c r="R292" s="126" t="n">
        <f aca="false">(R291+E292)*(1+((1+Taxa)/(1+Inflação)-1))</f>
        <v>1076104.65996629</v>
      </c>
      <c r="S292" s="116" t="n">
        <f aca="false">IF('BANCO DE DADOS'!$AD$32="Sim",R292,Q292)</f>
        <v>1076104.65996629</v>
      </c>
      <c r="T292" s="123" t="n">
        <f aca="false">C292</f>
        <v>288</v>
      </c>
      <c r="U292" s="122" t="n">
        <f aca="false">DATE(YEAR(U291),MONTH(U291)+1,1)</f>
        <v>53662</v>
      </c>
      <c r="V292" s="219"/>
      <c r="W292" s="219"/>
      <c r="X292" s="219"/>
    </row>
    <row r="293" customFormat="false" ht="12.75" hidden="false" customHeight="false" outlineLevel="0" collapsed="false">
      <c r="B293" s="122" t="n">
        <f aca="false">DATE(YEAR(B292),MONTH(B292)+1,1)</f>
        <v>53662</v>
      </c>
      <c r="C293" s="123" t="n">
        <f aca="false">C292+1</f>
        <v>289</v>
      </c>
      <c r="D293" s="123"/>
      <c r="E293" s="116" t="n">
        <f aca="false">IF($AE$33,IF($AE$34,$E292*(1+Inflação)*(1+Crescimento_Salário),$E292*(1+Inflação)),IF($AE$34,$E292*(1+Crescimento_Salário),$E292))</f>
        <v>12346.0606406615</v>
      </c>
      <c r="F293" s="124" t="n">
        <f aca="false">F292+E293</f>
        <v>1320325.82659933</v>
      </c>
      <c r="G293" s="125" t="n">
        <f aca="false">IF(F293&lt;=0,0,F293/S293)</f>
        <v>1.21580506755582</v>
      </c>
      <c r="H293" s="116" t="n">
        <f aca="false">Q292*Taxa</f>
        <v>17047.0511788511</v>
      </c>
      <c r="I293" s="116" t="n">
        <f aca="false">I292+H293</f>
        <v>1358581.02503729</v>
      </c>
      <c r="J293" s="125" t="n">
        <f aca="false">1-G293</f>
        <v>-0.215805067555817</v>
      </c>
      <c r="K293" s="116" t="n">
        <f aca="false">R293-F293</f>
        <v>-234357.473750105</v>
      </c>
      <c r="L293" s="116" t="n">
        <f aca="false">L292+K293</f>
        <v>-18314127.6969142</v>
      </c>
      <c r="M293" s="125" t="n">
        <f aca="false">K293/R293</f>
        <v>-0.215805067555816</v>
      </c>
      <c r="N293" s="116" t="n">
        <f aca="false">Q293*Inflação</f>
        <v>23399.1632401761</v>
      </c>
      <c r="O293" s="116" t="n">
        <f aca="false">Q293-R293</f>
        <v>1592938.4987874</v>
      </c>
      <c r="P293" s="125" t="n">
        <f aca="false">O293/Q293</f>
        <v>0.59462257816625</v>
      </c>
      <c r="Q293" s="126" t="n">
        <f aca="false">Q292+E293+H293</f>
        <v>2678906.85163662</v>
      </c>
      <c r="R293" s="126" t="n">
        <f aca="false">(R292+E293)*(1+((1+Taxa)/(1+Inflação)-1))</f>
        <v>1085968.35284922</v>
      </c>
      <c r="S293" s="116" t="n">
        <f aca="false">IF('BANCO DE DADOS'!$AD$32="Sim",R293,Q293)</f>
        <v>1085968.35284922</v>
      </c>
      <c r="T293" s="123" t="n">
        <f aca="false">C293</f>
        <v>289</v>
      </c>
      <c r="U293" s="122" t="n">
        <f aca="false">DATE(YEAR(U292),MONTH(U292)+1,1)</f>
        <v>53693</v>
      </c>
      <c r="V293" s="219"/>
      <c r="W293" s="219"/>
      <c r="X293" s="219"/>
    </row>
    <row r="294" customFormat="false" ht="12.75" hidden="false" customHeight="false" outlineLevel="0" collapsed="false">
      <c r="B294" s="122" t="n">
        <f aca="false">DATE(YEAR(B293),MONTH(B293)+1,1)</f>
        <v>53693</v>
      </c>
      <c r="C294" s="123" t="n">
        <f aca="false">C293+1</f>
        <v>290</v>
      </c>
      <c r="D294" s="123"/>
      <c r="E294" s="116" t="n">
        <f aca="false">IF($AE$33,IF($AE$34,$E293*(1+Inflação)*(1+Crescimento_Salário),$E293*(1+Inflação)),IF($AE$34,$E293*(1+Crescimento_Salário),$E293))</f>
        <v>12453.8984656786</v>
      </c>
      <c r="F294" s="124" t="n">
        <f aca="false">F293+E294</f>
        <v>1332779.72506501</v>
      </c>
      <c r="G294" s="125" t="n">
        <f aca="false">IF(F294&lt;=0,0,F294/S294)</f>
        <v>1.21613183508379</v>
      </c>
      <c r="H294" s="116" t="n">
        <f aca="false">Q293*Taxa</f>
        <v>17236.1673453245</v>
      </c>
      <c r="I294" s="116" t="n">
        <f aca="false">I293+H294</f>
        <v>1375817.19238262</v>
      </c>
      <c r="J294" s="125" t="n">
        <f aca="false">1-G294</f>
        <v>-0.216131835083788</v>
      </c>
      <c r="K294" s="116" t="n">
        <f aca="false">R294-F294</f>
        <v>-236862.58301175</v>
      </c>
      <c r="L294" s="116" t="n">
        <f aca="false">L293+K294</f>
        <v>-18550990.2799259</v>
      </c>
      <c r="M294" s="125" t="n">
        <f aca="false">K294/R294</f>
        <v>-0.216131835083788</v>
      </c>
      <c r="N294" s="116" t="n">
        <f aca="false">Q294*Inflação</f>
        <v>23658.4939056297</v>
      </c>
      <c r="O294" s="116" t="n">
        <f aca="false">Q294-R294</f>
        <v>1612679.77539437</v>
      </c>
      <c r="P294" s="125" t="n">
        <f aca="false">O294/Q294</f>
        <v>0.59539304833664</v>
      </c>
      <c r="Q294" s="126" t="n">
        <f aca="false">Q293+E294+H294</f>
        <v>2708596.91744762</v>
      </c>
      <c r="R294" s="126" t="n">
        <f aca="false">(R293+E294)*(1+((1+Taxa)/(1+Inflação)-1))</f>
        <v>1095917.14205326</v>
      </c>
      <c r="S294" s="116" t="n">
        <f aca="false">IF('BANCO DE DADOS'!$AD$32="Sim",R294,Q294)</f>
        <v>1095917.14205326</v>
      </c>
      <c r="T294" s="123" t="n">
        <f aca="false">C294</f>
        <v>290</v>
      </c>
      <c r="U294" s="122" t="n">
        <f aca="false">DATE(YEAR(U293),MONTH(U293)+1,1)</f>
        <v>53724</v>
      </c>
      <c r="V294" s="219"/>
      <c r="W294" s="219"/>
      <c r="X294" s="219"/>
    </row>
    <row r="295" customFormat="false" ht="12.75" hidden="false" customHeight="false" outlineLevel="0" collapsed="false">
      <c r="B295" s="122" t="n">
        <f aca="false">DATE(YEAR(B294),MONTH(B294)+1,1)</f>
        <v>53724</v>
      </c>
      <c r="C295" s="123" t="n">
        <f aca="false">C294+1</f>
        <v>291</v>
      </c>
      <c r="D295" s="123"/>
      <c r="E295" s="116" t="n">
        <f aca="false">IF($AE$33,IF($AE$34,$E294*(1+Inflação)*(1+Crescimento_Salário),$E294*(1+Inflação)),IF($AE$34,$E294*(1+Crescimento_Salário),$E294))</f>
        <v>12562.678210296</v>
      </c>
      <c r="F295" s="124" t="n">
        <f aca="false">F294+E295</f>
        <v>1345342.4032753</v>
      </c>
      <c r="G295" s="125" t="n">
        <f aca="false">IF(F295&lt;=0,0,F295/S295)</f>
        <v>1.21645666274475</v>
      </c>
      <c r="H295" s="116" t="n">
        <f aca="false">Q294*Taxa</f>
        <v>17427.1941227205</v>
      </c>
      <c r="I295" s="116" t="n">
        <f aca="false">I294+H295</f>
        <v>1393244.38650534</v>
      </c>
      <c r="J295" s="125" t="n">
        <f aca="false">1-G295</f>
        <v>-0.216456662744747</v>
      </c>
      <c r="K295" s="116" t="n">
        <f aca="false">R295-F295</f>
        <v>-239390.629999842</v>
      </c>
      <c r="L295" s="116" t="n">
        <f aca="false">L294+K295</f>
        <v>-18790380.9099258</v>
      </c>
      <c r="M295" s="125" t="n">
        <f aca="false">K295/R295</f>
        <v>-0.216456662744747</v>
      </c>
      <c r="N295" s="116" t="n">
        <f aca="false">Q295*Inflação</f>
        <v>23920.4432592788</v>
      </c>
      <c r="O295" s="116" t="n">
        <f aca="false">Q295-R295</f>
        <v>1632635.01650518</v>
      </c>
      <c r="P295" s="125" t="n">
        <f aca="false">O295/Q295</f>
        <v>0.596159677172748</v>
      </c>
      <c r="Q295" s="126" t="n">
        <f aca="false">Q294+E295+H295</f>
        <v>2738586.78978064</v>
      </c>
      <c r="R295" s="126" t="n">
        <f aca="false">(R294+E295)*(1+((1+Taxa)/(1+Inflação)-1))</f>
        <v>1105951.77327546</v>
      </c>
      <c r="S295" s="116" t="n">
        <f aca="false">IF('BANCO DE DADOS'!$AD$32="Sim",R295,Q295)</f>
        <v>1105951.77327546</v>
      </c>
      <c r="T295" s="123" t="n">
        <f aca="false">C295</f>
        <v>291</v>
      </c>
      <c r="U295" s="122" t="n">
        <f aca="false">DATE(YEAR(U294),MONTH(U294)+1,1)</f>
        <v>53752</v>
      </c>
      <c r="V295" s="219"/>
      <c r="W295" s="219"/>
      <c r="X295" s="219"/>
    </row>
    <row r="296" customFormat="false" ht="12.75" hidden="false" customHeight="false" outlineLevel="0" collapsed="false">
      <c r="B296" s="122" t="n">
        <f aca="false">DATE(YEAR(B295),MONTH(B295)+1,1)</f>
        <v>53752</v>
      </c>
      <c r="C296" s="123" t="n">
        <f aca="false">C295+1</f>
        <v>292</v>
      </c>
      <c r="D296" s="123"/>
      <c r="E296" s="116" t="n">
        <f aca="false">IF($AE$33,IF($AE$34,$E295*(1+Inflação)*(1+Crescimento_Salário),$E295*(1+Inflação)),IF($AE$34,$E295*(1+Crescimento_Salário),$E295))</f>
        <v>12672.408101799</v>
      </c>
      <c r="F296" s="124" t="n">
        <f aca="false">F295+E296</f>
        <v>1358014.8113771</v>
      </c>
      <c r="G296" s="125" t="n">
        <f aca="false">IF(F296&lt;=0,0,F296/S296)</f>
        <v>1.21677955916294</v>
      </c>
      <c r="H296" s="116" t="n">
        <f aca="false">Q295*Taxa</f>
        <v>17620.1498643063</v>
      </c>
      <c r="I296" s="116" t="n">
        <f aca="false">I295+H296</f>
        <v>1410864.53636964</v>
      </c>
      <c r="J296" s="125" t="n">
        <f aca="false">1-G296</f>
        <v>-0.216779559162935</v>
      </c>
      <c r="K296" s="116" t="n">
        <f aca="false">R296-F296</f>
        <v>-241941.812656342</v>
      </c>
      <c r="L296" s="116" t="n">
        <f aca="false">L295+K296</f>
        <v>-19032322.7225821</v>
      </c>
      <c r="M296" s="125" t="n">
        <f aca="false">K296/R296</f>
        <v>-0.216779559162935</v>
      </c>
      <c r="N296" s="116" t="n">
        <f aca="false">Q296*Inflação</f>
        <v>24185.0364489891</v>
      </c>
      <c r="O296" s="116" t="n">
        <f aca="false">Q296-R296</f>
        <v>1652806.34902599</v>
      </c>
      <c r="P296" s="125" t="n">
        <f aca="false">O296/Q296</f>
        <v>0.596922487926751</v>
      </c>
      <c r="Q296" s="126" t="n">
        <f aca="false">Q295+E296+H296</f>
        <v>2768879.34774674</v>
      </c>
      <c r="R296" s="126" t="n">
        <f aca="false">(R295+E296)*(1+((1+Taxa)/(1+Inflação)-1))</f>
        <v>1116072.99872076</v>
      </c>
      <c r="S296" s="116" t="n">
        <f aca="false">IF('BANCO DE DADOS'!$AD$32="Sim",R296,Q296)</f>
        <v>1116072.99872076</v>
      </c>
      <c r="T296" s="123" t="n">
        <f aca="false">C296</f>
        <v>292</v>
      </c>
      <c r="U296" s="122" t="n">
        <f aca="false">DATE(YEAR(U295),MONTH(U295)+1,1)</f>
        <v>53783</v>
      </c>
      <c r="V296" s="219"/>
      <c r="W296" s="219"/>
      <c r="X296" s="219"/>
    </row>
    <row r="297" customFormat="false" ht="12.75" hidden="false" customHeight="false" outlineLevel="0" collapsed="false">
      <c r="B297" s="122" t="n">
        <f aca="false">DATE(YEAR(B296),MONTH(B296)+1,1)</f>
        <v>53783</v>
      </c>
      <c r="C297" s="123" t="n">
        <f aca="false">C296+1</f>
        <v>293</v>
      </c>
      <c r="D297" s="123"/>
      <c r="E297" s="116" t="n">
        <f aca="false">IF($AE$33,IF($AE$34,$E296*(1+Inflação)*(1+Crescimento_Salário),$E296*(1+Inflação)),IF($AE$34,$E296*(1+Crescimento_Salário),$E296))</f>
        <v>12783.0964393345</v>
      </c>
      <c r="F297" s="124" t="n">
        <f aca="false">F296+E297</f>
        <v>1370797.90781644</v>
      </c>
      <c r="G297" s="125" t="n">
        <f aca="false">IF(F297&lt;=0,0,F297/S297)</f>
        <v>1.21710053295418</v>
      </c>
      <c r="H297" s="116" t="n">
        <f aca="false">Q296*Taxa</f>
        <v>17815.0530943692</v>
      </c>
      <c r="I297" s="116" t="n">
        <f aca="false">I296+H297</f>
        <v>1428679.58946401</v>
      </c>
      <c r="J297" s="125" t="n">
        <f aca="false">1-G297</f>
        <v>-0.217100532954185</v>
      </c>
      <c r="K297" s="116" t="n">
        <f aca="false">R297-F297</f>
        <v>-244516.330657652</v>
      </c>
      <c r="L297" s="116" t="n">
        <f aca="false">L296+K297</f>
        <v>-19276839.0532398</v>
      </c>
      <c r="M297" s="125" t="n">
        <f aca="false">K297/R297</f>
        <v>-0.217100532954185</v>
      </c>
      <c r="N297" s="116" t="n">
        <f aca="false">Q297*Inflação</f>
        <v>24452.2988569183</v>
      </c>
      <c r="O297" s="116" t="n">
        <f aca="false">Q297-R297</f>
        <v>1673195.92012166</v>
      </c>
      <c r="P297" s="125" t="n">
        <f aca="false">O297/Q297</f>
        <v>0.597681503690275</v>
      </c>
      <c r="Q297" s="126" t="n">
        <f aca="false">Q296+E297+H297</f>
        <v>2799477.49728045</v>
      </c>
      <c r="R297" s="126" t="n">
        <f aca="false">(R296+E297)*(1+((1+Taxa)/(1+Inflação)-1))</f>
        <v>1126281.57715878</v>
      </c>
      <c r="S297" s="116" t="n">
        <f aca="false">IF('BANCO DE DADOS'!$AD$32="Sim",R297,Q297)</f>
        <v>1126281.57715878</v>
      </c>
      <c r="T297" s="123" t="n">
        <f aca="false">C297</f>
        <v>293</v>
      </c>
      <c r="U297" s="122" t="n">
        <f aca="false">DATE(YEAR(U296),MONTH(U296)+1,1)</f>
        <v>53813</v>
      </c>
      <c r="V297" s="219"/>
      <c r="W297" s="219"/>
      <c r="X297" s="219"/>
    </row>
    <row r="298" customFormat="false" ht="12.75" hidden="false" customHeight="false" outlineLevel="0" collapsed="false">
      <c r="B298" s="122" t="n">
        <f aca="false">DATE(YEAR(B297),MONTH(B297)+1,1)</f>
        <v>53813</v>
      </c>
      <c r="C298" s="123" t="n">
        <f aca="false">C297+1</f>
        <v>294</v>
      </c>
      <c r="D298" s="123"/>
      <c r="E298" s="116" t="n">
        <f aca="false">IF($AE$33,IF($AE$34,$E297*(1+Inflação)*(1+Crescimento_Salário),$E297*(1+Inflação)),IF($AE$34,$E297*(1+Crescimento_Salário),$E297))</f>
        <v>12894.7515945393</v>
      </c>
      <c r="F298" s="124" t="n">
        <f aca="false">F297+E298</f>
        <v>1383692.65941097</v>
      </c>
      <c r="G298" s="125" t="n">
        <f aca="false">IF(F298&lt;=0,0,F298/S298)</f>
        <v>1.21741959272559</v>
      </c>
      <c r="H298" s="116" t="n">
        <f aca="false">Q297*Taxa</f>
        <v>18011.9225097795</v>
      </c>
      <c r="I298" s="116" t="n">
        <f aca="false">I297+H298</f>
        <v>1446691.51197379</v>
      </c>
      <c r="J298" s="125" t="n">
        <f aca="false">1-G298</f>
        <v>-0.217419592725588</v>
      </c>
      <c r="K298" s="116" t="n">
        <f aca="false">R298-F298</f>
        <v>-247114.385429749</v>
      </c>
      <c r="L298" s="116" t="n">
        <f aca="false">L297+K298</f>
        <v>-19523953.4386695</v>
      </c>
      <c r="M298" s="125" t="n">
        <f aca="false">K298/R298</f>
        <v>-0.217419592725588</v>
      </c>
      <c r="N298" s="116" t="n">
        <f aca="false">Q298*Inflação</f>
        <v>24722.2561016565</v>
      </c>
      <c r="O298" s="116" t="n">
        <f aca="false">Q298-R298</f>
        <v>1693805.89740354</v>
      </c>
      <c r="P298" s="125" t="n">
        <f aca="false">O298/Q298</f>
        <v>0.598436747395618</v>
      </c>
      <c r="Q298" s="126" t="n">
        <f aca="false">Q297+E298+H298</f>
        <v>2830384.17138477</v>
      </c>
      <c r="R298" s="126" t="n">
        <f aca="false">(R297+E298)*(1+((1+Taxa)/(1+Inflação)-1))</f>
        <v>1136578.27398123</v>
      </c>
      <c r="S298" s="116" t="n">
        <f aca="false">IF('BANCO DE DADOS'!$AD$32="Sim",R298,Q298)</f>
        <v>1136578.27398123</v>
      </c>
      <c r="T298" s="123" t="n">
        <f aca="false">C298</f>
        <v>294</v>
      </c>
      <c r="U298" s="122" t="n">
        <f aca="false">DATE(YEAR(U297),MONTH(U297)+1,1)</f>
        <v>53844</v>
      </c>
      <c r="V298" s="219"/>
      <c r="W298" s="219"/>
      <c r="X298" s="219"/>
    </row>
    <row r="299" customFormat="false" ht="12.75" hidden="false" customHeight="false" outlineLevel="0" collapsed="false">
      <c r="B299" s="122" t="n">
        <f aca="false">DATE(YEAR(B298),MONTH(B298)+1,1)</f>
        <v>53844</v>
      </c>
      <c r="C299" s="123" t="n">
        <f aca="false">C298+1</f>
        <v>295</v>
      </c>
      <c r="D299" s="123"/>
      <c r="E299" s="116" t="n">
        <f aca="false">IF($AE$33,IF($AE$34,$E298*(1+Inflação)*(1+Crescimento_Salário),$E298*(1+Inflação)),IF($AE$34,$E298*(1+Crescimento_Salário),$E298))</f>
        <v>13007.3820121732</v>
      </c>
      <c r="F299" s="124" t="n">
        <f aca="false">F298+E299</f>
        <v>1396700.04142315</v>
      </c>
      <c r="G299" s="125" t="n">
        <f aca="false">IF(F299&lt;=0,0,F299/S299)</f>
        <v>1.21773674707517</v>
      </c>
      <c r="H299" s="116" t="n">
        <f aca="false">Q298*Taxa</f>
        <v>18210.7769815667</v>
      </c>
      <c r="I299" s="116" t="n">
        <f aca="false">I298+H299</f>
        <v>1464902.28895536</v>
      </c>
      <c r="J299" s="125" t="n">
        <f aca="false">1-G299</f>
        <v>-0.217736747075165</v>
      </c>
      <c r="K299" s="116" t="n">
        <f aca="false">R299-F299</f>
        <v>-249736.180163456</v>
      </c>
      <c r="L299" s="116" t="n">
        <f aca="false">L298+K299</f>
        <v>-19773689.618833</v>
      </c>
      <c r="M299" s="125" t="n">
        <f aca="false">K299/R299</f>
        <v>-0.217736747075165</v>
      </c>
      <c r="N299" s="116" t="n">
        <f aca="false">Q299*Inflação</f>
        <v>24994.9340403858</v>
      </c>
      <c r="O299" s="116" t="n">
        <f aca="false">Q299-R299</f>
        <v>1714638.46911881</v>
      </c>
      <c r="P299" s="125" t="n">
        <f aca="false">O299/Q299</f>
        <v>0.599188241816961</v>
      </c>
      <c r="Q299" s="126" t="n">
        <f aca="false">Q298+E299+H299</f>
        <v>2861602.33037851</v>
      </c>
      <c r="R299" s="126" t="n">
        <f aca="false">(R298+E299)*(1+((1+Taxa)/(1+Inflação)-1))</f>
        <v>1146963.86125969</v>
      </c>
      <c r="S299" s="116" t="n">
        <f aca="false">IF('BANCO DE DADOS'!$AD$32="Sim",R299,Q299)</f>
        <v>1146963.86125969</v>
      </c>
      <c r="T299" s="123" t="n">
        <f aca="false">C299</f>
        <v>295</v>
      </c>
      <c r="U299" s="122" t="n">
        <f aca="false">DATE(YEAR(U298),MONTH(U298)+1,1)</f>
        <v>53874</v>
      </c>
      <c r="V299" s="219"/>
      <c r="W299" s="219"/>
      <c r="X299" s="219"/>
    </row>
    <row r="300" customFormat="false" ht="12.75" hidden="false" customHeight="false" outlineLevel="0" collapsed="false">
      <c r="B300" s="122" t="n">
        <f aca="false">DATE(YEAR(B299),MONTH(B299)+1,1)</f>
        <v>53874</v>
      </c>
      <c r="C300" s="123" t="n">
        <f aca="false">C299+1</f>
        <v>296</v>
      </c>
      <c r="D300" s="123"/>
      <c r="E300" s="116" t="n">
        <f aca="false">IF($AE$33,IF($AE$34,$E299*(1+Inflação)*(1+Crescimento_Salário),$E299*(1+Inflação)),IF($AE$34,$E299*(1+Crescimento_Salário),$E299))</f>
        <v>13120.9962107574</v>
      </c>
      <c r="F300" s="124" t="n">
        <f aca="false">F299+E300</f>
        <v>1409821.03763391</v>
      </c>
      <c r="G300" s="125" t="n">
        <f aca="false">IF(F300&lt;=0,0,F300/S300)</f>
        <v>1.21805200459154</v>
      </c>
      <c r="H300" s="116" t="n">
        <f aca="false">Q299*Taxa</f>
        <v>18411.6355565113</v>
      </c>
      <c r="I300" s="116" t="n">
        <f aca="false">I299+H300</f>
        <v>1483313.92451187</v>
      </c>
      <c r="J300" s="125" t="n">
        <f aca="false">1-G300</f>
        <v>-0.218052004591541</v>
      </c>
      <c r="K300" s="116" t="n">
        <f aca="false">R300-F300</f>
        <v>-252381.919829841</v>
      </c>
      <c r="L300" s="116" t="n">
        <f aca="false">L299+K300</f>
        <v>-20026071.5386628</v>
      </c>
      <c r="M300" s="125" t="n">
        <f aca="false">K300/R300</f>
        <v>-0.218052004591541</v>
      </c>
      <c r="N300" s="116" t="n">
        <f aca="false">Q300*Inflação</f>
        <v>25270.3587710606</v>
      </c>
      <c r="O300" s="116" t="n">
        <f aca="false">Q300-R300</f>
        <v>1735695.84434171</v>
      </c>
      <c r="P300" s="125" t="n">
        <f aca="false">O300/Q300</f>
        <v>0.599936009571563</v>
      </c>
      <c r="Q300" s="126" t="n">
        <f aca="false">Q299+E300+H300</f>
        <v>2893134.96214577</v>
      </c>
      <c r="R300" s="126" t="n">
        <f aca="false">(R299+E300)*(1+((1+Taxa)/(1+Inflação)-1))</f>
        <v>1157439.11780406</v>
      </c>
      <c r="S300" s="116" t="n">
        <f aca="false">IF('BANCO DE DADOS'!$AD$32="Sim",R300,Q300)</f>
        <v>1157439.11780406</v>
      </c>
      <c r="T300" s="123" t="n">
        <f aca="false">C300</f>
        <v>296</v>
      </c>
      <c r="U300" s="122" t="n">
        <f aca="false">DATE(YEAR(U299),MONTH(U299)+1,1)</f>
        <v>53905</v>
      </c>
      <c r="V300" s="219"/>
      <c r="W300" s="219"/>
      <c r="X300" s="219"/>
    </row>
    <row r="301" customFormat="false" ht="12.75" hidden="false" customHeight="false" outlineLevel="0" collapsed="false">
      <c r="B301" s="122" t="n">
        <f aca="false">DATE(YEAR(B300),MONTH(B300)+1,1)</f>
        <v>53905</v>
      </c>
      <c r="C301" s="123" t="n">
        <f aca="false">C300+1</f>
        <v>297</v>
      </c>
      <c r="D301" s="123"/>
      <c r="E301" s="116" t="n">
        <f aca="false">IF($AE$33,IF($AE$34,$E300*(1+Inflação)*(1+Crescimento_Salário),$E300*(1+Inflação)),IF($AE$34,$E300*(1+Crescimento_Salário),$E300))</f>
        <v>13235.6027832187</v>
      </c>
      <c r="F301" s="124" t="n">
        <f aca="false">F300+E301</f>
        <v>1423056.64041712</v>
      </c>
      <c r="G301" s="125" t="n">
        <f aca="false">IF(F301&lt;=0,0,F301/S301)</f>
        <v>1.21836537385362</v>
      </c>
      <c r="H301" s="116" t="n">
        <f aca="false">Q300*Taxa</f>
        <v>18614.5174587495</v>
      </c>
      <c r="I301" s="116" t="n">
        <f aca="false">I300+H301</f>
        <v>1501928.44197062</v>
      </c>
      <c r="J301" s="125" t="n">
        <f aca="false">1-G301</f>
        <v>-0.218365373853621</v>
      </c>
      <c r="K301" s="116" t="n">
        <f aca="false">R301-F301</f>
        <v>-255051.811195758</v>
      </c>
      <c r="L301" s="116" t="n">
        <f aca="false">L300+K301</f>
        <v>-20281123.3498586</v>
      </c>
      <c r="M301" s="125" t="n">
        <f aca="false">K301/R301</f>
        <v>-0.218365373853621</v>
      </c>
      <c r="N301" s="116" t="n">
        <f aca="false">Q301*Inflação</f>
        <v>25548.5566346054</v>
      </c>
      <c r="O301" s="116" t="n">
        <f aca="false">Q301-R301</f>
        <v>1756980.25316638</v>
      </c>
      <c r="P301" s="125" t="n">
        <f aca="false">O301/Q301</f>
        <v>0.600680073120957</v>
      </c>
      <c r="Q301" s="126" t="n">
        <f aca="false">Q300+E301+H301</f>
        <v>2924985.08238774</v>
      </c>
      <c r="R301" s="126" t="n">
        <f aca="false">(R300+E301)*(1+((1+Taxa)/(1+Inflação)-1))</f>
        <v>1168004.82922137</v>
      </c>
      <c r="S301" s="116" t="n">
        <f aca="false">IF('BANCO DE DADOS'!$AD$32="Sim",R301,Q301)</f>
        <v>1168004.82922137</v>
      </c>
      <c r="T301" s="123" t="n">
        <f aca="false">C301</f>
        <v>297</v>
      </c>
      <c r="U301" s="122" t="n">
        <f aca="false">DATE(YEAR(U300),MONTH(U300)+1,1)</f>
        <v>53936</v>
      </c>
      <c r="V301" s="219"/>
      <c r="W301" s="219"/>
      <c r="X301" s="219"/>
    </row>
    <row r="302" customFormat="false" ht="12.75" hidden="false" customHeight="false" outlineLevel="0" collapsed="false">
      <c r="B302" s="122" t="n">
        <f aca="false">DATE(YEAR(B301),MONTH(B301)+1,1)</f>
        <v>53936</v>
      </c>
      <c r="C302" s="123" t="n">
        <f aca="false">C301+1</f>
        <v>298</v>
      </c>
      <c r="D302" s="123"/>
      <c r="E302" s="116" t="n">
        <f aca="false">IF($AE$33,IF($AE$34,$E301*(1+Inflação)*(1+Crescimento_Salário),$E301*(1+Inflação)),IF($AE$34,$E301*(1+Crescimento_Salário),$E301))</f>
        <v>13351.21039754</v>
      </c>
      <c r="F302" s="124" t="n">
        <f aca="false">F301+E302</f>
        <v>1436407.85081466</v>
      </c>
      <c r="G302" s="125" t="n">
        <f aca="false">IF(F302&lt;=0,0,F302/S302)</f>
        <v>1.21867686343027</v>
      </c>
      <c r="H302" s="116" t="n">
        <f aca="false">Q301*Taxa</f>
        <v>18819.4420913936</v>
      </c>
      <c r="I302" s="116" t="n">
        <f aca="false">I301+H302</f>
        <v>1520747.88406201</v>
      </c>
      <c r="J302" s="125" t="n">
        <f aca="false">1-G302</f>
        <v>-0.218676863430271</v>
      </c>
      <c r="K302" s="116" t="n">
        <f aca="false">R302-F302</f>
        <v>-257746.06283952</v>
      </c>
      <c r="L302" s="116" t="n">
        <f aca="false">L301+K302</f>
        <v>-20538869.4126981</v>
      </c>
      <c r="M302" s="125" t="n">
        <f aca="false">K302/R302</f>
        <v>-0.218676863430271</v>
      </c>
      <c r="N302" s="116" t="n">
        <f aca="false">Q302*Inflação</f>
        <v>25829.5542171349</v>
      </c>
      <c r="O302" s="116" t="n">
        <f aca="false">Q302-R302</f>
        <v>1778493.94690153</v>
      </c>
      <c r="P302" s="125" t="n">
        <f aca="false">O302/Q302</f>
        <v>0.601420454772126</v>
      </c>
      <c r="Q302" s="126" t="n">
        <f aca="false">Q301+E302+H302</f>
        <v>2957155.73487668</v>
      </c>
      <c r="R302" s="126" t="n">
        <f aca="false">(R301+E302)*(1+((1+Taxa)/(1+Inflação)-1))</f>
        <v>1178661.78797514</v>
      </c>
      <c r="S302" s="116" t="n">
        <f aca="false">IF('BANCO DE DADOS'!$AD$32="Sim",R302,Q302)</f>
        <v>1178661.78797514</v>
      </c>
      <c r="T302" s="123" t="n">
        <f aca="false">C302</f>
        <v>298</v>
      </c>
      <c r="U302" s="122" t="n">
        <f aca="false">DATE(YEAR(U301),MONTH(U301)+1,1)</f>
        <v>53966</v>
      </c>
      <c r="V302" s="219"/>
      <c r="W302" s="219"/>
      <c r="X302" s="219"/>
    </row>
    <row r="303" customFormat="false" ht="12.75" hidden="false" customHeight="false" outlineLevel="0" collapsed="false">
      <c r="B303" s="122" t="n">
        <f aca="false">DATE(YEAR(B302),MONTH(B302)+1,1)</f>
        <v>53966</v>
      </c>
      <c r="C303" s="123" t="n">
        <f aca="false">C302+1</f>
        <v>299</v>
      </c>
      <c r="D303" s="123"/>
      <c r="E303" s="116" t="n">
        <f aca="false">IF($AE$33,IF($AE$34,$E302*(1+Inflação)*(1+Crescimento_Salário),$E302*(1+Inflação)),IF($AE$34,$E302*(1+Crescimento_Salário),$E302))</f>
        <v>13467.8277974153</v>
      </c>
      <c r="F303" s="124" t="n">
        <f aca="false">F302+E303</f>
        <v>1449875.67861208</v>
      </c>
      <c r="G303" s="125" t="n">
        <f aca="false">IF(F303&lt;=0,0,F303/S303)</f>
        <v>1.21898648188</v>
      </c>
      <c r="H303" s="116" t="n">
        <f aca="false">Q302*Taxa</f>
        <v>19026.4290381659</v>
      </c>
      <c r="I303" s="116" t="n">
        <f aca="false">I302+H303</f>
        <v>1539774.31310018</v>
      </c>
      <c r="J303" s="125" t="n">
        <f aca="false">1-G303</f>
        <v>-0.218986481880004</v>
      </c>
      <c r="K303" s="116" t="n">
        <f aca="false">R303-F303</f>
        <v>-260464.885166706</v>
      </c>
      <c r="L303" s="116" t="n">
        <f aca="false">L302+K303</f>
        <v>-20799334.2978648</v>
      </c>
      <c r="M303" s="125" t="n">
        <f aca="false">K303/R303</f>
        <v>-0.218986481880004</v>
      </c>
      <c r="N303" s="116" t="n">
        <f aca="false">Q303*Inflação</f>
        <v>26113.3783521919</v>
      </c>
      <c r="O303" s="116" t="n">
        <f aca="false">Q303-R303</f>
        <v>1800239.19826689</v>
      </c>
      <c r="P303" s="125" t="n">
        <f aca="false">O303/Q303</f>
        <v>0.602157176678678</v>
      </c>
      <c r="Q303" s="126" t="n">
        <f aca="false">Q302+E303+H303</f>
        <v>2989649.99171226</v>
      </c>
      <c r="R303" s="126" t="n">
        <f aca="false">(R302+E303)*(1+((1+Taxa)/(1+Inflação)-1))</f>
        <v>1189410.79344537</v>
      </c>
      <c r="S303" s="116" t="n">
        <f aca="false">IF('BANCO DE DADOS'!$AD$32="Sim",R303,Q303)</f>
        <v>1189410.79344537</v>
      </c>
      <c r="T303" s="123" t="n">
        <f aca="false">C303</f>
        <v>299</v>
      </c>
      <c r="U303" s="122" t="n">
        <f aca="false">DATE(YEAR(U302),MONTH(U302)+1,1)</f>
        <v>53997</v>
      </c>
      <c r="V303" s="219"/>
      <c r="W303" s="219"/>
      <c r="X303" s="219"/>
    </row>
    <row r="304" customFormat="false" ht="12.75" hidden="false" customHeight="false" outlineLevel="0" collapsed="false">
      <c r="B304" s="122" t="n">
        <f aca="false">DATE(YEAR(B303),MONTH(B303)+1,1)</f>
        <v>53997</v>
      </c>
      <c r="C304" s="123" t="n">
        <f aca="false">C303+1</f>
        <v>300</v>
      </c>
      <c r="D304" s="123" t="n">
        <v>25</v>
      </c>
      <c r="E304" s="116" t="n">
        <f aca="false">IF($AE$33,IF($AE$34,$E303*(1+Inflação)*(1+Crescimento_Salário),$E303*(1+Inflação)),IF($AE$34,$E303*(1+Crescimento_Salário),$E303))</f>
        <v>13585.4638029112</v>
      </c>
      <c r="F304" s="124" t="n">
        <f aca="false">F303+E304</f>
        <v>1463461.14241499</v>
      </c>
      <c r="G304" s="125" t="n">
        <f aca="false">IF(F304&lt;=0,0,F304/S304)</f>
        <v>1.21929423775066</v>
      </c>
      <c r="H304" s="116" t="n">
        <f aca="false">Q303*Taxa</f>
        <v>19235.4980650482</v>
      </c>
      <c r="I304" s="116" t="n">
        <f aca="false">I303+H304</f>
        <v>1559009.81116523</v>
      </c>
      <c r="J304" s="125" t="n">
        <f aca="false">1-G304</f>
        <v>-0.219294237750663</v>
      </c>
      <c r="K304" s="116" t="n">
        <f aca="false">R304-F304</f>
        <v>-263208.490426113</v>
      </c>
      <c r="L304" s="116" t="n">
        <f aca="false">L303+K304</f>
        <v>-21062542.7882909</v>
      </c>
      <c r="M304" s="125" t="n">
        <f aca="false">K304/R304</f>
        <v>-0.219294237750663</v>
      </c>
      <c r="N304" s="116" t="n">
        <f aca="false">Q304*Inflação</f>
        <v>26400.0561230068</v>
      </c>
      <c r="O304" s="116" t="n">
        <f aca="false">Q304-R304</f>
        <v>1822218.30159134</v>
      </c>
      <c r="P304" s="125" t="n">
        <f aca="false">O304/Q304</f>
        <v>0.602890260841998</v>
      </c>
      <c r="Q304" s="126" t="n">
        <f aca="false">Q303+E304+H304</f>
        <v>3022470.95358022</v>
      </c>
      <c r="R304" s="126" t="n">
        <f aca="false">(R303+E304)*(1+((1+Taxa)/(1+Inflação)-1))</f>
        <v>1200252.65198888</v>
      </c>
      <c r="S304" s="116" t="n">
        <f aca="false">IF('BANCO DE DADOS'!$AD$32="Sim",R304,Q304)</f>
        <v>1200252.65198888</v>
      </c>
      <c r="T304" s="123" t="n">
        <f aca="false">C304</f>
        <v>300</v>
      </c>
      <c r="U304" s="122" t="n">
        <f aca="false">DATE(YEAR(U303),MONTH(U303)+1,1)</f>
        <v>54027</v>
      </c>
      <c r="V304" s="219"/>
      <c r="W304" s="219"/>
      <c r="X304" s="219"/>
    </row>
    <row r="305" customFormat="false" ht="12.75" hidden="false" customHeight="false" outlineLevel="0" collapsed="false">
      <c r="B305" s="122" t="n">
        <f aca="false">DATE(YEAR(B304),MONTH(B304)+1,1)</f>
        <v>54027</v>
      </c>
      <c r="C305" s="123" t="n">
        <f aca="false">C304+1</f>
        <v>301</v>
      </c>
      <c r="D305" s="123"/>
      <c r="E305" s="116" t="n">
        <f aca="false">IF($AE$33,IF($AE$34,$E304*(1+Inflação)*(1+Crescimento_Salário),$E304*(1+Inflação)),IF($AE$34,$E304*(1+Crescimento_Salário),$E304))</f>
        <v>13704.1273111342</v>
      </c>
      <c r="F305" s="124" t="n">
        <f aca="false">F304+E305</f>
        <v>1477165.26972612</v>
      </c>
      <c r="G305" s="125" t="n">
        <f aca="false">IF(F305&lt;=0,0,F305/S305)</f>
        <v>1.21960013957912</v>
      </c>
      <c r="H305" s="116" t="n">
        <f aca="false">Q304*Taxa</f>
        <v>19446.6691219459</v>
      </c>
      <c r="I305" s="116" t="n">
        <f aca="false">I304+H305</f>
        <v>1578456.48028717</v>
      </c>
      <c r="J305" s="125" t="n">
        <f aca="false">1-G305</f>
        <v>-0.219600139579118</v>
      </c>
      <c r="K305" s="116" t="n">
        <f aca="false">R305-F305</f>
        <v>-265977.09272584</v>
      </c>
      <c r="L305" s="116" t="n">
        <f aca="false">L304+K305</f>
        <v>-21328519.8810168</v>
      </c>
      <c r="M305" s="125" t="n">
        <f aca="false">K305/R305</f>
        <v>-0.219600139579118</v>
      </c>
      <c r="N305" s="116" t="n">
        <f aca="false">Q305*Inflação</f>
        <v>26689.614864777</v>
      </c>
      <c r="O305" s="116" t="n">
        <f aca="false">Q305-R305</f>
        <v>1844433.57301301</v>
      </c>
      <c r="P305" s="125" t="n">
        <f aca="false">O305/Q305</f>
        <v>0.603619729112409</v>
      </c>
      <c r="Q305" s="126" t="n">
        <f aca="false">Q304+E305+H305</f>
        <v>3055621.7500133</v>
      </c>
      <c r="R305" s="126" t="n">
        <f aca="false">(R304+E305)*(1+((1+Taxa)/(1+Inflação)-1))</f>
        <v>1211188.17700029</v>
      </c>
      <c r="S305" s="116" t="n">
        <f aca="false">IF('BANCO DE DADOS'!$AD$32="Sim",R305,Q305)</f>
        <v>1211188.17700029</v>
      </c>
      <c r="T305" s="123" t="n">
        <f aca="false">C305</f>
        <v>301</v>
      </c>
      <c r="U305" s="122" t="n">
        <f aca="false">DATE(YEAR(U304),MONTH(U304)+1,1)</f>
        <v>54058</v>
      </c>
      <c r="V305" s="219"/>
      <c r="W305" s="219"/>
      <c r="X305" s="219"/>
    </row>
    <row r="306" customFormat="false" ht="12.75" hidden="false" customHeight="false" outlineLevel="0" collapsed="false">
      <c r="B306" s="122" t="n">
        <f aca="false">DATE(YEAR(B305),MONTH(B305)+1,1)</f>
        <v>54058</v>
      </c>
      <c r="C306" s="123" t="n">
        <f aca="false">C305+1</f>
        <v>302</v>
      </c>
      <c r="D306" s="123"/>
      <c r="E306" s="116" t="n">
        <f aca="false">IF($AE$33,IF($AE$34,$E305*(1+Inflação)*(1+Crescimento_Salário),$E305*(1+Inflação)),IF($AE$34,$E305*(1+Crescimento_Salário),$E305))</f>
        <v>13823.8272969032</v>
      </c>
      <c r="F306" s="124" t="n">
        <f aca="false">F305+E306</f>
        <v>1490989.09702303</v>
      </c>
      <c r="G306" s="125" t="n">
        <f aca="false">IF(F306&lt;=0,0,F306/S306)</f>
        <v>1.21990419589095</v>
      </c>
      <c r="H306" s="116" t="n">
        <f aca="false">Q305*Taxa</f>
        <v>19659.9623443669</v>
      </c>
      <c r="I306" s="116" t="n">
        <f aca="false">I305+H306</f>
        <v>1598116.44263154</v>
      </c>
      <c r="J306" s="125" t="n">
        <f aca="false">1-G306</f>
        <v>-0.219904195890953</v>
      </c>
      <c r="K306" s="116" t="n">
        <f aca="false">R306-F306</f>
        <v>-268770.908049517</v>
      </c>
      <c r="L306" s="116" t="n">
        <f aca="false">L305+K306</f>
        <v>-21597290.7890663</v>
      </c>
      <c r="M306" s="125" t="n">
        <f aca="false">K306/R306</f>
        <v>-0.219904195890953</v>
      </c>
      <c r="N306" s="116" t="n">
        <f aca="false">Q306*Inflação</f>
        <v>26982.0821669668</v>
      </c>
      <c r="O306" s="116" t="n">
        <f aca="false">Q306-R306</f>
        <v>1866887.35068106</v>
      </c>
      <c r="P306" s="125" t="n">
        <f aca="false">O306/Q306</f>
        <v>0.604345603190306</v>
      </c>
      <c r="Q306" s="126" t="n">
        <f aca="false">Q305+E306+H306</f>
        <v>3089105.53965457</v>
      </c>
      <c r="R306" s="126" t="n">
        <f aca="false">(R305+E306)*(1+((1+Taxa)/(1+Inflação)-1))</f>
        <v>1222218.18897351</v>
      </c>
      <c r="S306" s="116" t="n">
        <f aca="false">IF('BANCO DE DADOS'!$AD$32="Sim",R306,Q306)</f>
        <v>1222218.18897351</v>
      </c>
      <c r="T306" s="123" t="n">
        <f aca="false">C306</f>
        <v>302</v>
      </c>
      <c r="U306" s="122" t="n">
        <f aca="false">DATE(YEAR(U305),MONTH(U305)+1,1)</f>
        <v>54089</v>
      </c>
      <c r="V306" s="219"/>
      <c r="W306" s="219"/>
      <c r="X306" s="219"/>
    </row>
    <row r="307" customFormat="false" ht="12.75" hidden="false" customHeight="false" outlineLevel="0" collapsed="false">
      <c r="B307" s="122" t="n">
        <f aca="false">DATE(YEAR(B306),MONTH(B306)+1,1)</f>
        <v>54089</v>
      </c>
      <c r="C307" s="123" t="n">
        <f aca="false">C306+1</f>
        <v>303</v>
      </c>
      <c r="D307" s="123"/>
      <c r="E307" s="116" t="n">
        <f aca="false">IF($AE$33,IF($AE$34,$E306*(1+Inflação)*(1+Crescimento_Salário),$E306*(1+Inflação)),IF($AE$34,$E306*(1+Crescimento_Salário),$E306))</f>
        <v>13944.5728134286</v>
      </c>
      <c r="F307" s="124" t="n">
        <f aca="false">F306+E307</f>
        <v>1504933.66983646</v>
      </c>
      <c r="G307" s="125" t="n">
        <f aca="false">IF(F307&lt;=0,0,F307/S307)</f>
        <v>1.22020641520017</v>
      </c>
      <c r="H307" s="116" t="n">
        <f aca="false">Q306*Taxa</f>
        <v>19875.3980551159</v>
      </c>
      <c r="I307" s="116" t="n">
        <f aca="false">I306+H307</f>
        <v>1617991.84068665</v>
      </c>
      <c r="J307" s="125" t="n">
        <f aca="false">1-G307</f>
        <v>-0.22020641520017</v>
      </c>
      <c r="K307" s="116" t="n">
        <f aca="false">R307-F307</f>
        <v>-271590.154272676</v>
      </c>
      <c r="L307" s="116" t="n">
        <f aca="false">L306+K307</f>
        <v>-21868880.943339</v>
      </c>
      <c r="M307" s="125" t="n">
        <f aca="false">K307/R307</f>
        <v>-0.22020641520017</v>
      </c>
      <c r="N307" s="116" t="n">
        <f aca="false">Q307*Inflação</f>
        <v>27277.4858756279</v>
      </c>
      <c r="O307" s="116" t="n">
        <f aca="false">Q307-R307</f>
        <v>1889581.99495933</v>
      </c>
      <c r="P307" s="125" t="n">
        <f aca="false">O307/Q307</f>
        <v>0.605067904627291</v>
      </c>
      <c r="Q307" s="126" t="n">
        <f aca="false">Q306+E307+H307</f>
        <v>3122925.51052311</v>
      </c>
      <c r="R307" s="126" t="n">
        <f aca="false">(R306+E307)*(1+((1+Taxa)/(1+Inflação)-1))</f>
        <v>1233343.51556378</v>
      </c>
      <c r="S307" s="116" t="n">
        <f aca="false">IF('BANCO DE DADOS'!$AD$32="Sim",R307,Q307)</f>
        <v>1233343.51556378</v>
      </c>
      <c r="T307" s="123" t="n">
        <f aca="false">C307</f>
        <v>303</v>
      </c>
      <c r="U307" s="122" t="n">
        <f aca="false">DATE(YEAR(U306),MONTH(U306)+1,1)</f>
        <v>54118</v>
      </c>
      <c r="V307" s="219"/>
      <c r="W307" s="219"/>
      <c r="X307" s="219"/>
    </row>
    <row r="308" customFormat="false" ht="12.75" hidden="false" customHeight="false" outlineLevel="0" collapsed="false">
      <c r="B308" s="122" t="n">
        <f aca="false">DATE(YEAR(B307),MONTH(B307)+1,1)</f>
        <v>54118</v>
      </c>
      <c r="C308" s="123" t="n">
        <f aca="false">C307+1</f>
        <v>304</v>
      </c>
      <c r="D308" s="123"/>
      <c r="E308" s="116" t="n">
        <f aca="false">IF($AE$33,IF($AE$34,$E307*(1+Inflação)*(1+Crescimento_Salário),$E307*(1+Inflação)),IF($AE$34,$E307*(1+Crescimento_Salário),$E307))</f>
        <v>14066.3729929969</v>
      </c>
      <c r="F308" s="124" t="n">
        <f aca="false">F307+E308</f>
        <v>1519000.04282945</v>
      </c>
      <c r="G308" s="125" t="n">
        <f aca="false">IF(F308&lt;=0,0,F308/S308)</f>
        <v>1.22050680600889</v>
      </c>
      <c r="H308" s="116" t="n">
        <f aca="false">Q307*Taxa</f>
        <v>20092.9967660035</v>
      </c>
      <c r="I308" s="116" t="n">
        <f aca="false">I307+H308</f>
        <v>1638084.83745266</v>
      </c>
      <c r="J308" s="125" t="n">
        <f aca="false">1-G308</f>
        <v>-0.220506806008888</v>
      </c>
      <c r="K308" s="116" t="n">
        <f aca="false">R308-F308</f>
        <v>-274435.051179262</v>
      </c>
      <c r="L308" s="116" t="n">
        <f aca="false">L307+K308</f>
        <v>-22143315.9945182</v>
      </c>
      <c r="M308" s="125" t="n">
        <f aca="false">K308/R308</f>
        <v>-0.220506806008888</v>
      </c>
      <c r="N308" s="116" t="n">
        <f aca="false">Q308*Inflação</f>
        <v>27575.8540957412</v>
      </c>
      <c r="O308" s="116" t="n">
        <f aca="false">Q308-R308</f>
        <v>1912519.88863192</v>
      </c>
      <c r="P308" s="125" t="n">
        <f aca="false">O308/Q308</f>
        <v>0.605786654827291</v>
      </c>
      <c r="Q308" s="126" t="n">
        <f aca="false">Q307+E308+H308</f>
        <v>3157084.88028211</v>
      </c>
      <c r="R308" s="126" t="n">
        <f aca="false">(R307+E308)*(1+((1+Taxa)/(1+Inflação)-1))</f>
        <v>1244564.99165019</v>
      </c>
      <c r="S308" s="116" t="n">
        <f aca="false">IF('BANCO DE DADOS'!$AD$32="Sim",R308,Q308)</f>
        <v>1244564.99165019</v>
      </c>
      <c r="T308" s="123" t="n">
        <f aca="false">C308</f>
        <v>304</v>
      </c>
      <c r="U308" s="122" t="n">
        <f aca="false">DATE(YEAR(U307),MONTH(U307)+1,1)</f>
        <v>54149</v>
      </c>
      <c r="V308" s="219"/>
      <c r="W308" s="219"/>
      <c r="X308" s="219"/>
    </row>
    <row r="309" customFormat="false" ht="12.75" hidden="false" customHeight="false" outlineLevel="0" collapsed="false">
      <c r="B309" s="122" t="n">
        <f aca="false">DATE(YEAR(B308),MONTH(B308)+1,1)</f>
        <v>54149</v>
      </c>
      <c r="C309" s="123" t="n">
        <f aca="false">C308+1</f>
        <v>305</v>
      </c>
      <c r="D309" s="123"/>
      <c r="E309" s="116" t="n">
        <f aca="false">IF($AE$33,IF($AE$34,$E308*(1+Inflação)*(1+Crescimento_Salário),$E308*(1+Inflação)),IF($AE$34,$E308*(1+Crescimento_Salário),$E308))</f>
        <v>14189.2370476613</v>
      </c>
      <c r="F309" s="124" t="n">
        <f aca="false">F308+E309</f>
        <v>1533189.27987711</v>
      </c>
      <c r="G309" s="125" t="n">
        <f aca="false">IF(F309&lt;=0,0,F309/S309)</f>
        <v>1.22080537680704</v>
      </c>
      <c r="H309" s="116" t="n">
        <f aca="false">Q308*Taxa</f>
        <v>20312.7791795717</v>
      </c>
      <c r="I309" s="116" t="n">
        <f aca="false">I308+H309</f>
        <v>1658397.61663223</v>
      </c>
      <c r="J309" s="125" t="n">
        <f aca="false">1-G309</f>
        <v>-0.220805376807045</v>
      </c>
      <c r="K309" s="116" t="n">
        <f aca="false">R309-F309</f>
        <v>-277305.820478292</v>
      </c>
      <c r="L309" s="116" t="n">
        <f aca="false">L308+K309</f>
        <v>-22420621.8149965</v>
      </c>
      <c r="M309" s="125" t="n">
        <f aca="false">K309/R309</f>
        <v>-0.220805376807044</v>
      </c>
      <c r="N309" s="116" t="n">
        <f aca="false">Q309*Inflação</f>
        <v>27877.2151935797</v>
      </c>
      <c r="O309" s="116" t="n">
        <f aca="false">Q309-R309</f>
        <v>1935703.43711052</v>
      </c>
      <c r="P309" s="125" t="n">
        <f aca="false">O309/Q309</f>
        <v>0.60650187504768</v>
      </c>
      <c r="Q309" s="126" t="n">
        <f aca="false">Q308+E309+H309</f>
        <v>3191586.89650934</v>
      </c>
      <c r="R309" s="126" t="n">
        <f aca="false">(R308+E309)*(1+((1+Taxa)/(1+Inflação)-1))</f>
        <v>1255883.45939882</v>
      </c>
      <c r="S309" s="116" t="n">
        <f aca="false">IF('BANCO DE DADOS'!$AD$32="Sim",R309,Q309)</f>
        <v>1255883.45939882</v>
      </c>
      <c r="T309" s="123" t="n">
        <f aca="false">C309</f>
        <v>305</v>
      </c>
      <c r="U309" s="122" t="n">
        <f aca="false">DATE(YEAR(U308),MONTH(U308)+1,1)</f>
        <v>54179</v>
      </c>
      <c r="V309" s="219"/>
      <c r="W309" s="219"/>
      <c r="X309" s="219"/>
    </row>
    <row r="310" customFormat="false" ht="12.75" hidden="false" customHeight="false" outlineLevel="0" collapsed="false">
      <c r="B310" s="122" t="n">
        <f aca="false">DATE(YEAR(B309),MONTH(B309)+1,1)</f>
        <v>54179</v>
      </c>
      <c r="C310" s="123" t="n">
        <f aca="false">C309+1</f>
        <v>306</v>
      </c>
      <c r="D310" s="123"/>
      <c r="E310" s="116" t="n">
        <f aca="false">IF($AE$33,IF($AE$34,$E309*(1+Inflação)*(1+Crescimento_Salário),$E309*(1+Inflação)),IF($AE$34,$E309*(1+Crescimento_Salário),$E309))</f>
        <v>14313.1742699387</v>
      </c>
      <c r="F310" s="124" t="n">
        <f aca="false">F309+E310</f>
        <v>1547502.45414705</v>
      </c>
      <c r="G310" s="125" t="n">
        <f aca="false">IF(F310&lt;=0,0,F310/S310)</f>
        <v>1.22110213607211</v>
      </c>
      <c r="H310" s="116" t="n">
        <f aca="false">Q309*Taxa</f>
        <v>20534.7661908335</v>
      </c>
      <c r="I310" s="116" t="n">
        <f aca="false">I309+H310</f>
        <v>1678932.38282306</v>
      </c>
      <c r="J310" s="125" t="n">
        <f aca="false">1-G310</f>
        <v>-0.221102136072108</v>
      </c>
      <c r="K310" s="116" t="n">
        <f aca="false">R310-F310</f>
        <v>-280202.685820654</v>
      </c>
      <c r="L310" s="116" t="n">
        <f aca="false">L309+K310</f>
        <v>-22700824.5008172</v>
      </c>
      <c r="M310" s="125" t="n">
        <f aca="false">K310/R310</f>
        <v>-0.221102136072108</v>
      </c>
      <c r="N310" s="116" t="n">
        <f aca="false">Q310*Inflação</f>
        <v>28181.5977990919</v>
      </c>
      <c r="O310" s="116" t="n">
        <f aca="false">Q310-R310</f>
        <v>1959135.06864372</v>
      </c>
      <c r="P310" s="125" t="n">
        <f aca="false">O310/Q310</f>
        <v>0.60721358640037</v>
      </c>
      <c r="Q310" s="126" t="n">
        <f aca="false">Q309+E310+H310</f>
        <v>3226434.83697012</v>
      </c>
      <c r="R310" s="126" t="n">
        <f aca="false">(R309+E310)*(1+((1+Taxa)/(1+Inflação)-1))</f>
        <v>1267299.7683264</v>
      </c>
      <c r="S310" s="116" t="n">
        <f aca="false">IF('BANCO DE DADOS'!$AD$32="Sim",R310,Q310)</f>
        <v>1267299.7683264</v>
      </c>
      <c r="T310" s="123" t="n">
        <f aca="false">C310</f>
        <v>306</v>
      </c>
      <c r="U310" s="122" t="n">
        <f aca="false">DATE(YEAR(U309),MONTH(U309)+1,1)</f>
        <v>54210</v>
      </c>
      <c r="V310" s="219"/>
      <c r="W310" s="219"/>
      <c r="X310" s="219"/>
    </row>
    <row r="311" customFormat="false" ht="12.75" hidden="false" customHeight="false" outlineLevel="0" collapsed="false">
      <c r="B311" s="122" t="n">
        <f aca="false">DATE(YEAR(B310),MONTH(B310)+1,1)</f>
        <v>54210</v>
      </c>
      <c r="C311" s="123" t="n">
        <f aca="false">C310+1</f>
        <v>307</v>
      </c>
      <c r="D311" s="123"/>
      <c r="E311" s="116" t="n">
        <f aca="false">IF($AE$33,IF($AE$34,$E310*(1+Inflação)*(1+Crescimento_Salário),$E310*(1+Inflação)),IF($AE$34,$E310*(1+Crescimento_Salário),$E310))</f>
        <v>14438.1940335123</v>
      </c>
      <c r="F311" s="124" t="n">
        <f aca="false">F310+E311</f>
        <v>1561940.64818057</v>
      </c>
      <c r="G311" s="125" t="n">
        <f aca="false">IF(F311&lt;=0,0,F311/S311)</f>
        <v>1.22139709226879</v>
      </c>
      <c r="H311" s="116" t="n">
        <f aca="false">Q310*Taxa</f>
        <v>20758.9788890297</v>
      </c>
      <c r="I311" s="116" t="n">
        <f aca="false">I310+H311</f>
        <v>1699691.36171209</v>
      </c>
      <c r="J311" s="125" t="n">
        <f aca="false">1-G311</f>
        <v>-0.221397092268786</v>
      </c>
      <c r="K311" s="116" t="n">
        <f aca="false">R311-F311</f>
        <v>-283125.872816062</v>
      </c>
      <c r="L311" s="116" t="n">
        <f aca="false">L310+K311</f>
        <v>-22983950.3736332</v>
      </c>
      <c r="M311" s="125" t="n">
        <f aca="false">K311/R311</f>
        <v>-0.221397092268786</v>
      </c>
      <c r="N311" s="116" t="n">
        <f aca="false">Q311*Inflação</f>
        <v>28489.0308083076</v>
      </c>
      <c r="O311" s="116" t="n">
        <f aca="false">Q311-R311</f>
        <v>1982817.23452816</v>
      </c>
      <c r="P311" s="125" t="n">
        <f aca="false">O311/Q311</f>
        <v>0.607921809852918</v>
      </c>
      <c r="Q311" s="126" t="n">
        <f aca="false">Q310+E311+H311</f>
        <v>3261632.00989266</v>
      </c>
      <c r="R311" s="126" t="n">
        <f aca="false">(R310+E311)*(1+((1+Taxa)/(1+Inflação)-1))</f>
        <v>1278814.7753645</v>
      </c>
      <c r="S311" s="116" t="n">
        <f aca="false">IF('BANCO DE DADOS'!$AD$32="Sim",R311,Q311)</f>
        <v>1278814.7753645</v>
      </c>
      <c r="T311" s="123" t="n">
        <f aca="false">C311</f>
        <v>307</v>
      </c>
      <c r="U311" s="122" t="n">
        <f aca="false">DATE(YEAR(U310),MONTH(U310)+1,1)</f>
        <v>54240</v>
      </c>
      <c r="V311" s="219"/>
      <c r="W311" s="219"/>
      <c r="X311" s="219"/>
    </row>
    <row r="312" customFormat="false" ht="12.75" hidden="false" customHeight="false" outlineLevel="0" collapsed="false">
      <c r="B312" s="122" t="n">
        <f aca="false">DATE(YEAR(B311),MONTH(B311)+1,1)</f>
        <v>54240</v>
      </c>
      <c r="C312" s="123" t="n">
        <f aca="false">C311+1</f>
        <v>308</v>
      </c>
      <c r="D312" s="123"/>
      <c r="E312" s="116" t="n">
        <f aca="false">IF($AE$33,IF($AE$34,$E311*(1+Inflação)*(1+Crescimento_Salário),$E311*(1+Inflação)),IF($AE$34,$E311*(1+Crescimento_Salário),$E311))</f>
        <v>14564.3057939407</v>
      </c>
      <c r="F312" s="124" t="n">
        <f aca="false">F311+E312</f>
        <v>1576504.95397451</v>
      </c>
      <c r="G312" s="125" t="n">
        <f aca="false">IF(F312&lt;=0,0,F312/S312)</f>
        <v>1.22169025384874</v>
      </c>
      <c r="H312" s="116" t="n">
        <f aca="false">Q311*Taxa</f>
        <v>20985.4385594004</v>
      </c>
      <c r="I312" s="116" t="n">
        <f aca="false">I311+H312</f>
        <v>1720676.80027149</v>
      </c>
      <c r="J312" s="125" t="n">
        <f aca="false">1-G312</f>
        <v>-0.221690253848741</v>
      </c>
      <c r="K312" s="116" t="n">
        <f aca="false">R312-F312</f>
        <v>-286075.609050146</v>
      </c>
      <c r="L312" s="116" t="n">
        <f aca="false">L311+K312</f>
        <v>-23270025.9826834</v>
      </c>
      <c r="M312" s="125" t="n">
        <f aca="false">K312/R312</f>
        <v>-0.221690253848741</v>
      </c>
      <c r="N312" s="116" t="n">
        <f aca="false">Q312*Inflação</f>
        <v>28799.5433857652</v>
      </c>
      <c r="O312" s="116" t="n">
        <f aca="false">Q312-R312</f>
        <v>2006752.40932164</v>
      </c>
      <c r="P312" s="125" t="n">
        <f aca="false">O312/Q312</f>
        <v>0.608626566229603</v>
      </c>
      <c r="Q312" s="126" t="n">
        <f aca="false">Q311+E312+H312</f>
        <v>3297181.754246</v>
      </c>
      <c r="R312" s="126" t="n">
        <f aca="false">(R311+E312)*(1+((1+Taxa)/(1+Inflação)-1))</f>
        <v>1290429.34492436</v>
      </c>
      <c r="S312" s="116" t="n">
        <f aca="false">IF('BANCO DE DADOS'!$AD$32="Sim",R312,Q312)</f>
        <v>1290429.34492436</v>
      </c>
      <c r="T312" s="123" t="n">
        <f aca="false">C312</f>
        <v>308</v>
      </c>
      <c r="U312" s="122" t="n">
        <f aca="false">DATE(YEAR(U311),MONTH(U311)+1,1)</f>
        <v>54271</v>
      </c>
      <c r="V312" s="219"/>
      <c r="W312" s="219"/>
      <c r="X312" s="219"/>
    </row>
    <row r="313" customFormat="false" ht="12.75" hidden="false" customHeight="false" outlineLevel="0" collapsed="false">
      <c r="B313" s="122" t="n">
        <f aca="false">DATE(YEAR(B312),MONTH(B312)+1,1)</f>
        <v>54271</v>
      </c>
      <c r="C313" s="123" t="n">
        <f aca="false">C312+1</f>
        <v>309</v>
      </c>
      <c r="D313" s="123"/>
      <c r="E313" s="116" t="n">
        <f aca="false">IF($AE$33,IF($AE$34,$E312*(1+Inflação)*(1+Crescimento_Salário),$E312*(1+Inflação)),IF($AE$34,$E312*(1+Crescimento_Salário),$E312))</f>
        <v>14691.5190893727</v>
      </c>
      <c r="F313" s="124" t="n">
        <f aca="false">F312+E313</f>
        <v>1591196.47306388</v>
      </c>
      <c r="G313" s="125" t="n">
        <f aca="false">IF(F313&lt;=0,0,F313/S313)</f>
        <v>1.22198162925031</v>
      </c>
      <c r="H313" s="116" t="n">
        <f aca="false">Q312*Taxa</f>
        <v>21214.1666849727</v>
      </c>
      <c r="I313" s="116" t="n">
        <f aca="false">I312+H313</f>
        <v>1741890.96695647</v>
      </c>
      <c r="J313" s="125" t="n">
        <f aca="false">1-G313</f>
        <v>-0.221981629250309</v>
      </c>
      <c r="K313" s="116" t="n">
        <f aca="false">R313-F313</f>
        <v>-289052.124101706</v>
      </c>
      <c r="L313" s="116" t="n">
        <f aca="false">L312+K313</f>
        <v>-23559078.1067851</v>
      </c>
      <c r="M313" s="125" t="n">
        <f aca="false">K313/R313</f>
        <v>-0.221981629250309</v>
      </c>
      <c r="N313" s="116" t="n">
        <f aca="false">Q313*Inflação</f>
        <v>29113.1649669602</v>
      </c>
      <c r="O313" s="116" t="n">
        <f aca="false">Q313-R313</f>
        <v>2030943.09105817</v>
      </c>
      <c r="P313" s="125" t="n">
        <f aca="false">O313/Q313</f>
        <v>0.609327876212505</v>
      </c>
      <c r="Q313" s="126" t="n">
        <f aca="false">Q312+E313+H313</f>
        <v>3333087.44002035</v>
      </c>
      <c r="R313" s="126" t="n">
        <f aca="false">(R312+E313)*(1+((1+Taxa)/(1+Inflação)-1))</f>
        <v>1302144.34896217</v>
      </c>
      <c r="S313" s="116" t="n">
        <f aca="false">IF('BANCO DE DADOS'!$AD$32="Sim",R313,Q313)</f>
        <v>1302144.34896217</v>
      </c>
      <c r="T313" s="123" t="n">
        <f aca="false">C313</f>
        <v>309</v>
      </c>
      <c r="U313" s="122" t="n">
        <f aca="false">DATE(YEAR(U312),MONTH(U312)+1,1)</f>
        <v>54302</v>
      </c>
      <c r="V313" s="219"/>
      <c r="W313" s="219"/>
      <c r="X313" s="219"/>
    </row>
    <row r="314" customFormat="false" ht="12.75" hidden="false" customHeight="false" outlineLevel="0" collapsed="false">
      <c r="B314" s="122" t="n">
        <f aca="false">DATE(YEAR(B313),MONTH(B313)+1,1)</f>
        <v>54302</v>
      </c>
      <c r="C314" s="123" t="n">
        <f aca="false">C313+1</f>
        <v>310</v>
      </c>
      <c r="D314" s="123"/>
      <c r="E314" s="116" t="n">
        <f aca="false">IF($AE$33,IF($AE$34,$E313*(1+Inflação)*(1+Crescimento_Salário),$E313*(1+Inflação)),IF($AE$34,$E313*(1+Crescimento_Salário),$E313))</f>
        <v>14819.8435412694</v>
      </c>
      <c r="F314" s="124" t="n">
        <f aca="false">F313+E314</f>
        <v>1606016.31660515</v>
      </c>
      <c r="G314" s="125" t="n">
        <f aca="false">IF(F314&lt;=0,0,F314/S314)</f>
        <v>1.22227122689822</v>
      </c>
      <c r="H314" s="116" t="n">
        <f aca="false">Q313*Taxa</f>
        <v>21445.1849483652</v>
      </c>
      <c r="I314" s="116" t="n">
        <f aca="false">I313+H314</f>
        <v>1763336.15190483</v>
      </c>
      <c r="J314" s="125" t="n">
        <f aca="false">1-G314</f>
        <v>-0.222271226898219</v>
      </c>
      <c r="K314" s="116" t="n">
        <f aca="false">R314-F314</f>
        <v>-292055.649560104</v>
      </c>
      <c r="L314" s="116" t="n">
        <f aca="false">L313+K314</f>
        <v>-23851133.7563452</v>
      </c>
      <c r="M314" s="125" t="n">
        <f aca="false">K314/R314</f>
        <v>-0.222271226898219</v>
      </c>
      <c r="N314" s="116" t="n">
        <f aca="false">Q314*Inflação</f>
        <v>29429.9252608166</v>
      </c>
      <c r="O314" s="116" t="n">
        <f aca="false">Q314-R314</f>
        <v>2055391.80146494</v>
      </c>
      <c r="P314" s="125" t="n">
        <f aca="false">O314/Q314</f>
        <v>0.610025760342576</v>
      </c>
      <c r="Q314" s="126" t="n">
        <f aca="false">Q313+E314+H314</f>
        <v>3369352.46850998</v>
      </c>
      <c r="R314" s="126" t="n">
        <f aca="false">(R313+E314)*(1+((1+Taxa)/(1+Inflação)-1))</f>
        <v>1313960.66704504</v>
      </c>
      <c r="S314" s="116" t="n">
        <f aca="false">IF('BANCO DE DADOS'!$AD$32="Sim",R314,Q314)</f>
        <v>1313960.66704504</v>
      </c>
      <c r="T314" s="123" t="n">
        <f aca="false">C314</f>
        <v>310</v>
      </c>
      <c r="U314" s="122" t="n">
        <f aca="false">DATE(YEAR(U313),MONTH(U313)+1,1)</f>
        <v>54332</v>
      </c>
      <c r="V314" s="219"/>
      <c r="W314" s="219"/>
      <c r="X314" s="219"/>
    </row>
    <row r="315" customFormat="false" ht="12.75" hidden="false" customHeight="false" outlineLevel="0" collapsed="false">
      <c r="B315" s="122" t="n">
        <f aca="false">DATE(YEAR(B314),MONTH(B314)+1,1)</f>
        <v>54332</v>
      </c>
      <c r="C315" s="123" t="n">
        <f aca="false">C314+1</f>
        <v>311</v>
      </c>
      <c r="D315" s="123"/>
      <c r="E315" s="116" t="n">
        <f aca="false">IF($AE$33,IF($AE$34,$E314*(1+Inflação)*(1+Crescimento_Salário),$E314*(1+Inflação)),IF($AE$34,$E314*(1+Crescimento_Salário),$E314))</f>
        <v>14949.2888551309</v>
      </c>
      <c r="F315" s="124" t="n">
        <f aca="false">F314+E315</f>
        <v>1620965.60546028</v>
      </c>
      <c r="G315" s="125" t="n">
        <f aca="false">IF(F315&lt;=0,0,F315/S315)</f>
        <v>1.22255905520332</v>
      </c>
      <c r="H315" s="116" t="n">
        <f aca="false">Q314*Taxa</f>
        <v>21678.5152336076</v>
      </c>
      <c r="I315" s="116" t="n">
        <f aca="false">I314+H315</f>
        <v>1785014.66713844</v>
      </c>
      <c r="J315" s="125" t="n">
        <f aca="false">1-G315</f>
        <v>-0.22255905520332</v>
      </c>
      <c r="K315" s="116" t="n">
        <f aca="false">R315-F315</f>
        <v>-295086.419042817</v>
      </c>
      <c r="L315" s="116" t="n">
        <f aca="false">L314+K315</f>
        <v>-24146220.175388</v>
      </c>
      <c r="M315" s="125" t="n">
        <f aca="false">K315/R315</f>
        <v>-0.22255905520332</v>
      </c>
      <c r="N315" s="116" t="n">
        <f aca="false">Q315*Inflação</f>
        <v>29749.8542521804</v>
      </c>
      <c r="O315" s="116" t="n">
        <f aca="false">Q315-R315</f>
        <v>2080101.08618126</v>
      </c>
      <c r="P315" s="125" t="n">
        <f aca="false">O315/Q315</f>
        <v>0.610720239020693</v>
      </c>
      <c r="Q315" s="126" t="n">
        <f aca="false">Q314+E315+H315</f>
        <v>3405980.27259872</v>
      </c>
      <c r="R315" s="126" t="n">
        <f aca="false">(R314+E315)*(1+((1+Taxa)/(1+Inflação)-1))</f>
        <v>1325879.18641746</v>
      </c>
      <c r="S315" s="116" t="n">
        <f aca="false">IF('BANCO DE DADOS'!$AD$32="Sim",R315,Q315)</f>
        <v>1325879.18641746</v>
      </c>
      <c r="T315" s="123" t="n">
        <f aca="false">C315</f>
        <v>311</v>
      </c>
      <c r="U315" s="122" t="n">
        <f aca="false">DATE(YEAR(U314),MONTH(U314)+1,1)</f>
        <v>54363</v>
      </c>
      <c r="V315" s="219"/>
      <c r="W315" s="219"/>
      <c r="X315" s="219"/>
    </row>
    <row r="316" customFormat="false" ht="12.75" hidden="false" customHeight="false" outlineLevel="0" collapsed="false">
      <c r="B316" s="122" t="n">
        <f aca="false">DATE(YEAR(B315),MONTH(B315)+1,1)</f>
        <v>54363</v>
      </c>
      <c r="C316" s="123" t="n">
        <f aca="false">C315+1</f>
        <v>312</v>
      </c>
      <c r="D316" s="123" t="n">
        <v>26</v>
      </c>
      <c r="E316" s="116" t="n">
        <f aca="false">IF($AE$33,IF($AE$34,$E315*(1+Inflação)*(1+Crescimento_Salário),$E315*(1+Inflação)),IF($AE$34,$E315*(1+Crescimento_Salário),$E315))</f>
        <v>15079.8648212315</v>
      </c>
      <c r="F316" s="124" t="n">
        <f aca="false">F315+E316</f>
        <v>1636045.47028151</v>
      </c>
      <c r="G316" s="125" t="n">
        <f aca="false">IF(F316&lt;=0,0,F316/S316)</f>
        <v>1.22284512256231</v>
      </c>
      <c r="H316" s="116" t="n">
        <f aca="false">Q315*Taxa</f>
        <v>21914.1796279778</v>
      </c>
      <c r="I316" s="116" t="n">
        <f aca="false">I315+H316</f>
        <v>1806928.84676642</v>
      </c>
      <c r="J316" s="125" t="n">
        <f aca="false">1-G316</f>
        <v>-0.222845122562308</v>
      </c>
      <c r="K316" s="116" t="n">
        <f aca="false">R316-F316</f>
        <v>-298144.668213137</v>
      </c>
      <c r="L316" s="116" t="n">
        <f aca="false">L315+K316</f>
        <v>-24444364.8436011</v>
      </c>
      <c r="M316" s="125" t="n">
        <f aca="false">K316/R316</f>
        <v>-0.222845122562308</v>
      </c>
      <c r="N316" s="116" t="n">
        <f aca="false">Q316*Inflação</f>
        <v>30072.9822043347</v>
      </c>
      <c r="O316" s="116" t="n">
        <f aca="false">Q316-R316</f>
        <v>2105073.51497955</v>
      </c>
      <c r="P316" s="125" t="n">
        <f aca="false">O316/Q316</f>
        <v>0.611411332508714</v>
      </c>
      <c r="Q316" s="126" t="n">
        <f aca="false">Q315+E316+H316</f>
        <v>3442974.31704793</v>
      </c>
      <c r="R316" s="126" t="n">
        <f aca="false">(R315+E316)*(1+((1+Taxa)/(1+Inflação)-1))</f>
        <v>1337900.80206837</v>
      </c>
      <c r="S316" s="116" t="n">
        <f aca="false">IF('BANCO DE DADOS'!$AD$32="Sim",R316,Q316)</f>
        <v>1337900.80206837</v>
      </c>
      <c r="T316" s="123" t="n">
        <f aca="false">C316</f>
        <v>312</v>
      </c>
      <c r="U316" s="122" t="n">
        <f aca="false">DATE(YEAR(U315),MONTH(U315)+1,1)</f>
        <v>54393</v>
      </c>
      <c r="V316" s="219"/>
      <c r="W316" s="219"/>
      <c r="X316" s="219"/>
    </row>
    <row r="317" customFormat="false" ht="12.75" hidden="false" customHeight="false" outlineLevel="0" collapsed="false">
      <c r="B317" s="122" t="n">
        <f aca="false">DATE(YEAR(B316),MONTH(B316)+1,1)</f>
        <v>54393</v>
      </c>
      <c r="C317" s="123" t="n">
        <f aca="false">C316+1</f>
        <v>313</v>
      </c>
      <c r="D317" s="123"/>
      <c r="E317" s="116" t="n">
        <f aca="false">IF($AE$33,IF($AE$34,$E316*(1+Inflação)*(1+Crescimento_Salário),$E316*(1+Inflação)),IF($AE$34,$E316*(1+Crescimento_Salário),$E316))</f>
        <v>15211.581315359</v>
      </c>
      <c r="F317" s="124" t="n">
        <f aca="false">F316+E317</f>
        <v>1651257.05159687</v>
      </c>
      <c r="G317" s="125" t="n">
        <f aca="false">IF(F317&lt;=0,0,F317/S317)</f>
        <v>1.22312943735746</v>
      </c>
      <c r="H317" s="116" t="n">
        <f aca="false">Q316*Taxa</f>
        <v>22152.2004238549</v>
      </c>
      <c r="I317" s="116" t="n">
        <f aca="false">I316+H317</f>
        <v>1829081.04719027</v>
      </c>
      <c r="J317" s="125" t="n">
        <f aca="false">1-G317</f>
        <v>-0.223129437357459</v>
      </c>
      <c r="K317" s="116" t="n">
        <f aca="false">R317-F317</f>
        <v>-301230.634798031</v>
      </c>
      <c r="L317" s="116" t="n">
        <f aca="false">L316+K317</f>
        <v>-24745595.4783992</v>
      </c>
      <c r="M317" s="125" t="n">
        <f aca="false">K317/R317</f>
        <v>-0.223129437357459</v>
      </c>
      <c r="N317" s="116" t="n">
        <f aca="false">Q317*Inflação</f>
        <v>30399.3396615386</v>
      </c>
      <c r="O317" s="116" t="n">
        <f aca="false">Q317-R317</f>
        <v>2130311.6819883</v>
      </c>
      <c r="P317" s="125" t="n">
        <f aca="false">O317/Q317</f>
        <v>0.612099060930515</v>
      </c>
      <c r="Q317" s="126" t="n">
        <f aca="false">Q316+E317+H317</f>
        <v>3480338.09878714</v>
      </c>
      <c r="R317" s="126" t="n">
        <f aca="false">(R316+E317)*(1+((1+Taxa)/(1+Inflação)-1))</f>
        <v>1350026.41679884</v>
      </c>
      <c r="S317" s="116" t="n">
        <f aca="false">IF('BANCO DE DADOS'!$AD$32="Sim",R317,Q317)</f>
        <v>1350026.41679884</v>
      </c>
      <c r="T317" s="123" t="n">
        <f aca="false">C317</f>
        <v>313</v>
      </c>
      <c r="U317" s="122" t="n">
        <f aca="false">DATE(YEAR(U316),MONTH(U316)+1,1)</f>
        <v>54424</v>
      </c>
      <c r="V317" s="219"/>
      <c r="W317" s="219"/>
      <c r="X317" s="219"/>
    </row>
    <row r="318" customFormat="false" ht="12.75" hidden="false" customHeight="false" outlineLevel="0" collapsed="false">
      <c r="B318" s="122" t="n">
        <f aca="false">DATE(YEAR(B317),MONTH(B317)+1,1)</f>
        <v>54424</v>
      </c>
      <c r="C318" s="123" t="n">
        <f aca="false">C317+1</f>
        <v>314</v>
      </c>
      <c r="D318" s="123"/>
      <c r="E318" s="116" t="n">
        <f aca="false">IF($AE$33,IF($AE$34,$E317*(1+Inflação)*(1+Crescimento_Salário),$E317*(1+Inflação)),IF($AE$34,$E317*(1+Crescimento_Salário),$E317))</f>
        <v>15344.4482995626</v>
      </c>
      <c r="F318" s="124" t="n">
        <f aca="false">F317+E318</f>
        <v>1666601.49989643</v>
      </c>
      <c r="G318" s="125" t="n">
        <f aca="false">IF(F318&lt;=0,0,F318/S318)</f>
        <v>1.22341200795636</v>
      </c>
      <c r="H318" s="116" t="n">
        <f aca="false">Q317*Taxa</f>
        <v>22392.6001205886</v>
      </c>
      <c r="I318" s="116" t="n">
        <f aca="false">I317+H318</f>
        <v>1851473.64731086</v>
      </c>
      <c r="J318" s="125" t="n">
        <f aca="false">1-G318</f>
        <v>-0.22341200795636</v>
      </c>
      <c r="K318" s="116" t="n">
        <f aca="false">R318-F318</f>
        <v>-304344.558606151</v>
      </c>
      <c r="L318" s="116" t="n">
        <f aca="false">L317+K318</f>
        <v>-25049940.0370053</v>
      </c>
      <c r="M318" s="125" t="n">
        <f aca="false">K318/R318</f>
        <v>-0.22341200795636</v>
      </c>
      <c r="N318" s="116" t="n">
        <f aca="false">Q318*Inflação</f>
        <v>30728.9574515883</v>
      </c>
      <c r="O318" s="116" t="n">
        <f aca="false">Q318-R318</f>
        <v>2155818.20591701</v>
      </c>
      <c r="P318" s="125" t="n">
        <f aca="false">O318/Q318</f>
        <v>0.612783444273024</v>
      </c>
      <c r="Q318" s="126" t="n">
        <f aca="false">Q317+E318+H318</f>
        <v>3518075.14720729</v>
      </c>
      <c r="R318" s="126" t="n">
        <f aca="false">(R317+E318)*(1+((1+Taxa)/(1+Inflação)-1))</f>
        <v>1362256.94129028</v>
      </c>
      <c r="S318" s="116" t="n">
        <f aca="false">IF('BANCO DE DADOS'!$AD$32="Sim",R318,Q318)</f>
        <v>1362256.94129028</v>
      </c>
      <c r="T318" s="123" t="n">
        <f aca="false">C318</f>
        <v>314</v>
      </c>
      <c r="U318" s="122" t="n">
        <f aca="false">DATE(YEAR(U317),MONTH(U317)+1,1)</f>
        <v>54455</v>
      </c>
      <c r="V318" s="219"/>
      <c r="W318" s="219"/>
      <c r="X318" s="219"/>
    </row>
    <row r="319" customFormat="false" ht="12.75" hidden="false" customHeight="false" outlineLevel="0" collapsed="false">
      <c r="B319" s="122" t="n">
        <f aca="false">DATE(YEAR(B318),MONTH(B318)+1,1)</f>
        <v>54455</v>
      </c>
      <c r="C319" s="123" t="n">
        <f aca="false">C318+1</f>
        <v>315</v>
      </c>
      <c r="D319" s="123"/>
      <c r="E319" s="116" t="n">
        <f aca="false">IF($AE$33,IF($AE$34,$E318*(1+Inflação)*(1+Crescimento_Salário),$E318*(1+Inflação)),IF($AE$34,$E318*(1+Crescimento_Salário),$E318))</f>
        <v>15478.4758229058</v>
      </c>
      <c r="F319" s="124" t="n">
        <f aca="false">F318+E319</f>
        <v>1682079.97571934</v>
      </c>
      <c r="G319" s="125" t="n">
        <f aca="false">IF(F319&lt;=0,0,F319/S319)</f>
        <v>1.22369284271165</v>
      </c>
      <c r="H319" s="116" t="n">
        <f aca="false">Q318*Taxa</f>
        <v>22635.4014263865</v>
      </c>
      <c r="I319" s="116" t="n">
        <f aca="false">I318+H319</f>
        <v>1874109.04873725</v>
      </c>
      <c r="J319" s="125" t="n">
        <f aca="false">1-G319</f>
        <v>-0.223692842711654</v>
      </c>
      <c r="K319" s="116" t="n">
        <f aca="false">R319-F319</f>
        <v>-307486.681546009</v>
      </c>
      <c r="L319" s="116" t="n">
        <f aca="false">L318+K319</f>
        <v>-25357426.7185513</v>
      </c>
      <c r="M319" s="125" t="n">
        <f aca="false">K319/R319</f>
        <v>-0.223692842711654</v>
      </c>
      <c r="N319" s="116" t="n">
        <f aca="false">Q319*Inflação</f>
        <v>31061.8666884016</v>
      </c>
      <c r="O319" s="116" t="n">
        <f aca="false">Q319-R319</f>
        <v>2181595.73028326</v>
      </c>
      <c r="P319" s="125" t="n">
        <f aca="false">O319/Q319</f>
        <v>0.613464502387249</v>
      </c>
      <c r="Q319" s="126" t="n">
        <f aca="false">Q318+E319+H319</f>
        <v>3556189.02445659</v>
      </c>
      <c r="R319" s="126" t="n">
        <f aca="false">(R318+E319)*(1+((1+Taxa)/(1+Inflação)-1))</f>
        <v>1374593.29417333</v>
      </c>
      <c r="S319" s="116" t="n">
        <f aca="false">IF('BANCO DE DADOS'!$AD$32="Sim",R319,Q319)</f>
        <v>1374593.29417333</v>
      </c>
      <c r="T319" s="123" t="n">
        <f aca="false">C319</f>
        <v>315</v>
      </c>
      <c r="U319" s="122" t="n">
        <f aca="false">DATE(YEAR(U318),MONTH(U318)+1,1)</f>
        <v>54483</v>
      </c>
      <c r="V319" s="219"/>
      <c r="W319" s="219"/>
      <c r="X319" s="219"/>
    </row>
    <row r="320" customFormat="false" ht="12.75" hidden="false" customHeight="false" outlineLevel="0" collapsed="false">
      <c r="B320" s="122" t="n">
        <f aca="false">DATE(YEAR(B319),MONTH(B319)+1,1)</f>
        <v>54483</v>
      </c>
      <c r="C320" s="123" t="n">
        <f aca="false">C319+1</f>
        <v>316</v>
      </c>
      <c r="D320" s="123"/>
      <c r="E320" s="116" t="n">
        <f aca="false">IF($AE$33,IF($AE$34,$E319*(1+Inflação)*(1+Crescimento_Salário),$E319*(1+Inflação)),IF($AE$34,$E319*(1+Crescimento_Salário),$E319))</f>
        <v>15613.6740222265</v>
      </c>
      <c r="F320" s="124" t="n">
        <f aca="false">F319+E320</f>
        <v>1697693.64974157</v>
      </c>
      <c r="G320" s="125" t="n">
        <f aca="false">IF(F320&lt;=0,0,F320/S320)</f>
        <v>1.22397194996078</v>
      </c>
      <c r="H320" s="116" t="n">
        <f aca="false">Q319*Taxa</f>
        <v>22880.6272602174</v>
      </c>
      <c r="I320" s="116" t="n">
        <f aca="false">I319+H320</f>
        <v>1896989.67599746</v>
      </c>
      <c r="J320" s="125" t="n">
        <f aca="false">1-G320</f>
        <v>-0.223971949960776</v>
      </c>
      <c r="K320" s="116" t="n">
        <f aca="false">R320-F320</f>
        <v>-310657.247644303</v>
      </c>
      <c r="L320" s="116" t="n">
        <f aca="false">L319+K320</f>
        <v>-25668083.9661956</v>
      </c>
      <c r="M320" s="125" t="n">
        <f aca="false">K320/R320</f>
        <v>-0.223971949960776</v>
      </c>
      <c r="N320" s="116" t="n">
        <f aca="false">Q320*Inflação</f>
        <v>31398.0987746251</v>
      </c>
      <c r="O320" s="116" t="n">
        <f aca="false">Q320-R320</f>
        <v>2207646.92364177</v>
      </c>
      <c r="P320" s="125" t="n">
        <f aca="false">O320/Q320</f>
        <v>0.61414225498929</v>
      </c>
      <c r="Q320" s="126" t="n">
        <f aca="false">Q319+E320+H320</f>
        <v>3594683.32573903</v>
      </c>
      <c r="R320" s="126" t="n">
        <f aca="false">(R319+E320)*(1+((1+Taxa)/(1+Inflação)-1))</f>
        <v>1387036.40209726</v>
      </c>
      <c r="S320" s="116" t="n">
        <f aca="false">IF('BANCO DE DADOS'!$AD$32="Sim",R320,Q320)</f>
        <v>1387036.40209726</v>
      </c>
      <c r="T320" s="123" t="n">
        <f aca="false">C320</f>
        <v>316</v>
      </c>
      <c r="U320" s="122" t="n">
        <f aca="false">DATE(YEAR(U319),MONTH(U319)+1,1)</f>
        <v>54514</v>
      </c>
      <c r="V320" s="219"/>
      <c r="W320" s="219"/>
      <c r="X320" s="219"/>
    </row>
    <row r="321" customFormat="false" ht="12.75" hidden="false" customHeight="false" outlineLevel="0" collapsed="false">
      <c r="B321" s="122" t="n">
        <f aca="false">DATE(YEAR(B320),MONTH(B320)+1,1)</f>
        <v>54514</v>
      </c>
      <c r="C321" s="123" t="n">
        <f aca="false">C320+1</f>
        <v>317</v>
      </c>
      <c r="D321" s="123"/>
      <c r="E321" s="116" t="n">
        <f aca="false">IF($AE$33,IF($AE$34,$E320*(1+Inflação)*(1+Crescimento_Salário),$E320*(1+Inflação)),IF($AE$34,$E320*(1+Crescimento_Salário),$E320))</f>
        <v>15750.053122904</v>
      </c>
      <c r="F321" s="124" t="n">
        <f aca="false">F320+E321</f>
        <v>1713443.70286447</v>
      </c>
      <c r="G321" s="125" t="n">
        <f aca="false">IF(F321&lt;=0,0,F321/S321)</f>
        <v>1.2242493380257</v>
      </c>
      <c r="H321" s="116" t="n">
        <f aca="false">Q320*Taxa</f>
        <v>23128.3007537322</v>
      </c>
      <c r="I321" s="116" t="n">
        <f aca="false">I320+H321</f>
        <v>1920117.9767512</v>
      </c>
      <c r="J321" s="125" t="n">
        <f aca="false">1-G321</f>
        <v>-0.2242493380257</v>
      </c>
      <c r="K321" s="116" t="n">
        <f aca="false">R321-F321</f>
        <v>-313856.503064407</v>
      </c>
      <c r="L321" s="116" t="n">
        <f aca="false">L320+K321</f>
        <v>-25981940.46926</v>
      </c>
      <c r="M321" s="125" t="n">
        <f aca="false">K321/R321</f>
        <v>-0.2242493380257</v>
      </c>
      <c r="N321" s="116" t="n">
        <f aca="false">Q321*Inflação</f>
        <v>31737.6854042659</v>
      </c>
      <c r="O321" s="116" t="n">
        <f aca="false">Q321-R321</f>
        <v>2233974.4798156</v>
      </c>
      <c r="P321" s="125" t="n">
        <f aca="false">O321/Q321</f>
        <v>0.614816721661348</v>
      </c>
      <c r="Q321" s="126" t="n">
        <f aca="false">Q320+E321+H321</f>
        <v>3633561.67961567</v>
      </c>
      <c r="R321" s="126" t="n">
        <f aca="false">(R320+E321)*(1+((1+Taxa)/(1+Inflação)-1))</f>
        <v>1399587.19980006</v>
      </c>
      <c r="S321" s="116" t="n">
        <f aca="false">IF('BANCO DE DADOS'!$AD$32="Sim",R321,Q321)</f>
        <v>1399587.19980006</v>
      </c>
      <c r="T321" s="123" t="n">
        <f aca="false">C321</f>
        <v>317</v>
      </c>
      <c r="U321" s="122" t="n">
        <f aca="false">DATE(YEAR(U320),MONTH(U320)+1,1)</f>
        <v>54544</v>
      </c>
      <c r="V321" s="219"/>
      <c r="W321" s="219"/>
      <c r="X321" s="219"/>
    </row>
    <row r="322" customFormat="false" ht="12.75" hidden="false" customHeight="false" outlineLevel="0" collapsed="false">
      <c r="B322" s="122" t="n">
        <f aca="false">DATE(YEAR(B321),MONTH(B321)+1,1)</f>
        <v>54544</v>
      </c>
      <c r="C322" s="123" t="n">
        <f aca="false">C321+1</f>
        <v>318</v>
      </c>
      <c r="D322" s="123"/>
      <c r="E322" s="116" t="n">
        <f aca="false">IF($AE$33,IF($AE$34,$E321*(1+Inflação)*(1+Crescimento_Salário),$E321*(1+Inflação)),IF($AE$34,$E321*(1+Crescimento_Salário),$E321))</f>
        <v>15887.6234396319</v>
      </c>
      <c r="F322" s="124" t="n">
        <f aca="false">F321+E322</f>
        <v>1729331.3263041</v>
      </c>
      <c r="G322" s="125" t="n">
        <f aca="false">IF(F322&lt;=0,0,F322/S322)</f>
        <v>1.22452501521269</v>
      </c>
      <c r="H322" s="116" t="n">
        <f aca="false">Q321*Taxa</f>
        <v>23378.4452532018</v>
      </c>
      <c r="I322" s="116" t="n">
        <f aca="false">I321+H322</f>
        <v>1943496.4220044</v>
      </c>
      <c r="J322" s="125" t="n">
        <f aca="false">1-G322</f>
        <v>-0.224525015212689</v>
      </c>
      <c r="K322" s="116" t="n">
        <f aca="false">R322-F322</f>
        <v>-317084.696125025</v>
      </c>
      <c r="L322" s="116" t="n">
        <f aca="false">L321+K322</f>
        <v>-26299025.1653851</v>
      </c>
      <c r="M322" s="125" t="n">
        <f aca="false">K322/R322</f>
        <v>-0.224525015212689</v>
      </c>
      <c r="N322" s="116" t="n">
        <f aca="false">Q322*Inflação</f>
        <v>32080.6585653455</v>
      </c>
      <c r="O322" s="116" t="n">
        <f aca="false">Q322-R322</f>
        <v>2260581.11812942</v>
      </c>
      <c r="P322" s="125" t="n">
        <f aca="false">O322/Q322</f>
        <v>0.615487921852726</v>
      </c>
      <c r="Q322" s="126" t="n">
        <f aca="false">Q321+E322+H322</f>
        <v>3672827.7483085</v>
      </c>
      <c r="R322" s="126" t="n">
        <f aca="false">(R321+E322)*(1+((1+Taxa)/(1+Inflação)-1))</f>
        <v>1412246.63017908</v>
      </c>
      <c r="S322" s="116" t="n">
        <f aca="false">IF('BANCO DE DADOS'!$AD$32="Sim",R322,Q322)</f>
        <v>1412246.63017908</v>
      </c>
      <c r="T322" s="123" t="n">
        <f aca="false">C322</f>
        <v>318</v>
      </c>
      <c r="U322" s="122" t="n">
        <f aca="false">DATE(YEAR(U321),MONTH(U321)+1,1)</f>
        <v>54575</v>
      </c>
      <c r="V322" s="219"/>
      <c r="W322" s="219"/>
      <c r="X322" s="219"/>
    </row>
    <row r="323" customFormat="false" ht="12.75" hidden="false" customHeight="false" outlineLevel="0" collapsed="false">
      <c r="B323" s="122" t="n">
        <f aca="false">DATE(YEAR(B322),MONTH(B322)+1,1)</f>
        <v>54575</v>
      </c>
      <c r="C323" s="123" t="n">
        <f aca="false">C322+1</f>
        <v>319</v>
      </c>
      <c r="D323" s="123"/>
      <c r="E323" s="116" t="n">
        <f aca="false">IF($AE$33,IF($AE$34,$E322*(1+Inflação)*(1+Crescimento_Salário),$E322*(1+Inflação)),IF($AE$34,$E322*(1+Crescimento_Salário),$E322))</f>
        <v>16026.3953771987</v>
      </c>
      <c r="F323" s="124" t="n">
        <f aca="false">F322+E323</f>
        <v>1745357.7216813</v>
      </c>
      <c r="G323" s="125" t="n">
        <f aca="false">IF(F323&lt;=0,0,F323/S323)</f>
        <v>1.22479898981204</v>
      </c>
      <c r="H323" s="116" t="n">
        <f aca="false">Q322*Taxa</f>
        <v>23631.084321473</v>
      </c>
      <c r="I323" s="116" t="n">
        <f aca="false">I322+H323</f>
        <v>1967127.50632587</v>
      </c>
      <c r="J323" s="125" t="n">
        <f aca="false">1-G323</f>
        <v>-0.224798989812043</v>
      </c>
      <c r="K323" s="116" t="n">
        <f aca="false">R323-F323</f>
        <v>-320342.077319002</v>
      </c>
      <c r="L323" s="116" t="n">
        <f aca="false">L322+K323</f>
        <v>-26619367.2427041</v>
      </c>
      <c r="M323" s="125" t="n">
        <f aca="false">K323/R323</f>
        <v>-0.224798989812043</v>
      </c>
      <c r="N323" s="116" t="n">
        <f aca="false">Q323*Inflação</f>
        <v>32427.0505425791</v>
      </c>
      <c r="O323" s="116" t="n">
        <f aca="false">Q323-R323</f>
        <v>2287469.58364487</v>
      </c>
      <c r="P323" s="125" t="n">
        <f aca="false">O323/Q323</f>
        <v>0.616155874880819</v>
      </c>
      <c r="Q323" s="126" t="n">
        <f aca="false">Q322+E323+H323</f>
        <v>3712485.22800717</v>
      </c>
      <c r="R323" s="126" t="n">
        <f aca="false">(R322+E323)*(1+((1+Taxa)/(1+Inflação)-1))</f>
        <v>1425015.6443623</v>
      </c>
      <c r="S323" s="116" t="n">
        <f aca="false">IF('BANCO DE DADOS'!$AD$32="Sim",R323,Q323)</f>
        <v>1425015.6443623</v>
      </c>
      <c r="T323" s="123" t="n">
        <f aca="false">C323</f>
        <v>319</v>
      </c>
      <c r="U323" s="122" t="n">
        <f aca="false">DATE(YEAR(U322),MONTH(U322)+1,1)</f>
        <v>54605</v>
      </c>
      <c r="V323" s="219"/>
      <c r="W323" s="219"/>
      <c r="X323" s="219"/>
    </row>
    <row r="324" customFormat="false" ht="12.75" hidden="false" customHeight="false" outlineLevel="0" collapsed="false">
      <c r="B324" s="122" t="n">
        <f aca="false">DATE(YEAR(B323),MONTH(B323)+1,1)</f>
        <v>54605</v>
      </c>
      <c r="C324" s="123" t="n">
        <f aca="false">C323+1</f>
        <v>320</v>
      </c>
      <c r="D324" s="123"/>
      <c r="E324" s="116" t="n">
        <f aca="false">IF($AE$33,IF($AE$34,$E323*(1+Inflação)*(1+Crescimento_Salário),$E323*(1+Inflação)),IF($AE$34,$E323*(1+Crescimento_Salário),$E323))</f>
        <v>16166.3794312741</v>
      </c>
      <c r="F324" s="124" t="n">
        <f aca="false">F323+E324</f>
        <v>1761524.10111257</v>
      </c>
      <c r="G324" s="125" t="n">
        <f aca="false">IF(F324&lt;=0,0,F324/S324)</f>
        <v>1.22507127009786</v>
      </c>
      <c r="H324" s="116" t="n">
        <f aca="false">Q323*Taxa</f>
        <v>23886.2417399411</v>
      </c>
      <c r="I324" s="116" t="n">
        <f aca="false">I323+H324</f>
        <v>1991013.74806581</v>
      </c>
      <c r="J324" s="125" t="n">
        <f aca="false">1-G324</f>
        <v>-0.225071270097859</v>
      </c>
      <c r="K324" s="116" t="n">
        <f aca="false">R324-F324</f>
        <v>-323628.899332303</v>
      </c>
      <c r="L324" s="116" t="n">
        <f aca="false">L323+K324</f>
        <v>-26942996.1420364</v>
      </c>
      <c r="M324" s="125" t="n">
        <f aca="false">K324/R324</f>
        <v>-0.225071270097859</v>
      </c>
      <c r="N324" s="116" t="n">
        <f aca="false">Q324*Inflação</f>
        <v>32776.8939200783</v>
      </c>
      <c r="O324" s="116" t="n">
        <f aca="false">Q324-R324</f>
        <v>2314642.64739812</v>
      </c>
      <c r="P324" s="125" t="n">
        <f aca="false">O324/Q324</f>
        <v>0.616820599932098</v>
      </c>
      <c r="Q324" s="126" t="n">
        <f aca="false">Q323+E324+H324</f>
        <v>3752537.84917839</v>
      </c>
      <c r="R324" s="126" t="n">
        <f aca="false">(R323+E324)*(1+((1+Taxa)/(1+Inflação)-1))</f>
        <v>1437895.20178027</v>
      </c>
      <c r="S324" s="116" t="n">
        <f aca="false">IF('BANCO DE DADOS'!$AD$32="Sim",R324,Q324)</f>
        <v>1437895.20178027</v>
      </c>
      <c r="T324" s="123" t="n">
        <f aca="false">C324</f>
        <v>320</v>
      </c>
      <c r="U324" s="122" t="n">
        <f aca="false">DATE(YEAR(U323),MONTH(U323)+1,1)</f>
        <v>54636</v>
      </c>
      <c r="V324" s="219"/>
      <c r="W324" s="219"/>
      <c r="X324" s="219"/>
    </row>
    <row r="325" customFormat="false" ht="12.75" hidden="false" customHeight="false" outlineLevel="0" collapsed="false">
      <c r="B325" s="122" t="n">
        <f aca="false">DATE(YEAR(B324),MONTH(B324)+1,1)</f>
        <v>54636</v>
      </c>
      <c r="C325" s="123" t="n">
        <f aca="false">C324+1</f>
        <v>321</v>
      </c>
      <c r="D325" s="123"/>
      <c r="E325" s="116" t="n">
        <f aca="false">IF($AE$33,IF($AE$34,$E324*(1+Inflação)*(1+Crescimento_Salário),$E324*(1+Inflação)),IF($AE$34,$E324*(1+Crescimento_Salário),$E324))</f>
        <v>16307.5861892037</v>
      </c>
      <c r="F325" s="124" t="n">
        <f aca="false">F324+E325</f>
        <v>1777831.68730178</v>
      </c>
      <c r="G325" s="125" t="n">
        <f aca="false">IF(F325&lt;=0,0,F325/S325)</f>
        <v>1.22534186432779</v>
      </c>
      <c r="H325" s="116" t="n">
        <f aca="false">Q324*Taxa</f>
        <v>24143.9415105412</v>
      </c>
      <c r="I325" s="116" t="n">
        <f aca="false">I324+H325</f>
        <v>2015157.68957635</v>
      </c>
      <c r="J325" s="125" t="n">
        <f aca="false">1-G325</f>
        <v>-0.225341864327787</v>
      </c>
      <c r="K325" s="116" t="n">
        <f aca="false">R325-F325</f>
        <v>-326945.417063159</v>
      </c>
      <c r="L325" s="116" t="n">
        <f aca="false">L324+K325</f>
        <v>-27269941.5590995</v>
      </c>
      <c r="M325" s="125" t="n">
        <f aca="false">K325/R325</f>
        <v>-0.225341864327787</v>
      </c>
      <c r="N325" s="116" t="n">
        <f aca="false">Q325*Inflação</f>
        <v>33130.2215840777</v>
      </c>
      <c r="O325" s="116" t="n">
        <f aca="false">Q325-R325</f>
        <v>2342103.10663951</v>
      </c>
      <c r="P325" s="125" t="n">
        <f aca="false">O325/Q325</f>
        <v>0.617482116063086</v>
      </c>
      <c r="Q325" s="126" t="n">
        <f aca="false">Q324+E325+H325</f>
        <v>3792989.37687813</v>
      </c>
      <c r="R325" s="126" t="n">
        <f aca="false">(R324+E325)*(1+((1+Taxa)/(1+Inflação)-1))</f>
        <v>1450886.27023862</v>
      </c>
      <c r="S325" s="116" t="n">
        <f aca="false">IF('BANCO DE DADOS'!$AD$32="Sim",R325,Q325)</f>
        <v>1450886.27023862</v>
      </c>
      <c r="T325" s="123" t="n">
        <f aca="false">C325</f>
        <v>321</v>
      </c>
      <c r="U325" s="122" t="n">
        <f aca="false">DATE(YEAR(U324),MONTH(U324)+1,1)</f>
        <v>54667</v>
      </c>
      <c r="V325" s="219"/>
      <c r="W325" s="219"/>
      <c r="X325" s="219"/>
    </row>
    <row r="326" customFormat="false" ht="12.75" hidden="false" customHeight="false" outlineLevel="0" collapsed="false">
      <c r="B326" s="122" t="n">
        <f aca="false">DATE(YEAR(B325),MONTH(B325)+1,1)</f>
        <v>54667</v>
      </c>
      <c r="C326" s="123" t="n">
        <f aca="false">C325+1</f>
        <v>322</v>
      </c>
      <c r="D326" s="123"/>
      <c r="E326" s="116" t="n">
        <f aca="false">IF($AE$33,IF($AE$34,$E325*(1+Inflação)*(1+Crescimento_Salário),$E325*(1+Inflação)),IF($AE$34,$E325*(1+Crescimento_Salário),$E325))</f>
        <v>16450.026330809</v>
      </c>
      <c r="F326" s="124" t="n">
        <f aca="false">F325+E326</f>
        <v>1794281.71363259</v>
      </c>
      <c r="G326" s="125" t="n">
        <f aca="false">IF(F326&lt;=0,0,F326/S326)</f>
        <v>1.22561078074279</v>
      </c>
      <c r="H326" s="116" t="n">
        <f aca="false">Q325*Taxa</f>
        <v>24404.207857757</v>
      </c>
      <c r="I326" s="116" t="n">
        <f aca="false">I325+H326</f>
        <v>2039561.89743411</v>
      </c>
      <c r="J326" s="125" t="n">
        <f aca="false">1-G326</f>
        <v>-0.225610780742788</v>
      </c>
      <c r="K326" s="116" t="n">
        <f aca="false">R326-F326</f>
        <v>-330291.887641376</v>
      </c>
      <c r="L326" s="116" t="n">
        <f aca="false">L325+K326</f>
        <v>-27600233.4467409</v>
      </c>
      <c r="M326" s="125" t="n">
        <f aca="false">K326/R326</f>
        <v>-0.225610780742789</v>
      </c>
      <c r="N326" s="116" t="n">
        <f aca="false">Q326*Inflação</f>
        <v>33487.0667256871</v>
      </c>
      <c r="O326" s="116" t="n">
        <f aca="false">Q326-R326</f>
        <v>2369853.78507549</v>
      </c>
      <c r="P326" s="125" t="n">
        <f aca="false">O326/Q326</f>
        <v>0.618140442201324</v>
      </c>
      <c r="Q326" s="126" t="n">
        <f aca="false">Q325+E326+H326</f>
        <v>3833843.6110667</v>
      </c>
      <c r="R326" s="126" t="n">
        <f aca="false">(R325+E326)*(1+((1+Taxa)/(1+Inflação)-1))</f>
        <v>1463989.82599121</v>
      </c>
      <c r="S326" s="116" t="n">
        <f aca="false">IF('BANCO DE DADOS'!$AD$32="Sim",R326,Q326)</f>
        <v>1463989.82599121</v>
      </c>
      <c r="T326" s="123" t="n">
        <f aca="false">C326</f>
        <v>322</v>
      </c>
      <c r="U326" s="122" t="n">
        <f aca="false">DATE(YEAR(U325),MONTH(U325)+1,1)</f>
        <v>54697</v>
      </c>
      <c r="V326" s="219"/>
      <c r="W326" s="219"/>
      <c r="X326" s="219"/>
    </row>
    <row r="327" customFormat="false" ht="12.75" hidden="false" customHeight="false" outlineLevel="0" collapsed="false">
      <c r="B327" s="122" t="n">
        <f aca="false">DATE(YEAR(B326),MONTH(B326)+1,1)</f>
        <v>54697</v>
      </c>
      <c r="C327" s="123" t="n">
        <f aca="false">C326+1</f>
        <v>323</v>
      </c>
      <c r="D327" s="123"/>
      <c r="E327" s="116" t="n">
        <f aca="false">IF($AE$33,IF($AE$34,$E326*(1+Inflação)*(1+Crescimento_Salário),$E326*(1+Inflação)),IF($AE$34,$E326*(1+Crescimento_Salário),$E326))</f>
        <v>16593.7106291953</v>
      </c>
      <c r="F327" s="124" t="n">
        <f aca="false">F326+E327</f>
        <v>1810875.42426178</v>
      </c>
      <c r="G327" s="125" t="n">
        <f aca="false">IF(F327&lt;=0,0,F327/S327)</f>
        <v>1.22587802756691</v>
      </c>
      <c r="H327" s="116" t="n">
        <f aca="false">Q326*Taxa</f>
        <v>24667.0652306474</v>
      </c>
      <c r="I327" s="116" t="n">
        <f aca="false">I326+H327</f>
        <v>2064228.96266476</v>
      </c>
      <c r="J327" s="125" t="n">
        <f aca="false">1-G327</f>
        <v>-0.225878027566909</v>
      </c>
      <c r="K327" s="116" t="n">
        <f aca="false">R327-F327</f>
        <v>-333668.570447817</v>
      </c>
      <c r="L327" s="116" t="n">
        <f aca="false">L326+K327</f>
        <v>-27933902.0171887</v>
      </c>
      <c r="M327" s="125" t="n">
        <f aca="false">K327/R327</f>
        <v>-0.225878027566909</v>
      </c>
      <c r="N327" s="116" t="n">
        <f aca="false">Q327*Inflação</f>
        <v>33847.4628436675</v>
      </c>
      <c r="O327" s="116" t="n">
        <f aca="false">Q327-R327</f>
        <v>2397897.53311258</v>
      </c>
      <c r="P327" s="125" t="n">
        <f aca="false">O327/Q327</f>
        <v>0.618795597146331</v>
      </c>
      <c r="Q327" s="126" t="n">
        <f aca="false">Q326+E327+H327</f>
        <v>3875104.38692654</v>
      </c>
      <c r="R327" s="126" t="n">
        <f aca="false">(R326+E327)*(1+((1+Taxa)/(1+Inflação)-1))</f>
        <v>1477206.85381396</v>
      </c>
      <c r="S327" s="116" t="n">
        <f aca="false">IF('BANCO DE DADOS'!$AD$32="Sim",R327,Q327)</f>
        <v>1477206.85381396</v>
      </c>
      <c r="T327" s="123" t="n">
        <f aca="false">C327</f>
        <v>323</v>
      </c>
      <c r="U327" s="122" t="n">
        <f aca="false">DATE(YEAR(U326),MONTH(U326)+1,1)</f>
        <v>54728</v>
      </c>
      <c r="V327" s="219"/>
      <c r="W327" s="219"/>
      <c r="X327" s="219"/>
    </row>
    <row r="328" customFormat="false" ht="12.75" hidden="false" customHeight="false" outlineLevel="0" collapsed="false">
      <c r="B328" s="122" t="n">
        <f aca="false">DATE(YEAR(B327),MONTH(B327)+1,1)</f>
        <v>54728</v>
      </c>
      <c r="C328" s="123" t="n">
        <f aca="false">C327+1</f>
        <v>324</v>
      </c>
      <c r="D328" s="123" t="n">
        <v>27</v>
      </c>
      <c r="E328" s="116" t="n">
        <f aca="false">IF($AE$33,IF($AE$34,$E327*(1+Inflação)*(1+Crescimento_Salário),$E327*(1+Inflação)),IF($AE$34,$E327*(1+Crescimento_Salário),$E327))</f>
        <v>16738.6499515669</v>
      </c>
      <c r="F328" s="124" t="n">
        <f aca="false">F327+E328</f>
        <v>1827614.07421335</v>
      </c>
      <c r="G328" s="125" t="n">
        <f aca="false">IF(F328&lt;=0,0,F328/S328)</f>
        <v>1.22614361300704</v>
      </c>
      <c r="H328" s="116" t="n">
        <f aca="false">Q327*Taxa</f>
        <v>24932.5383048917</v>
      </c>
      <c r="I328" s="116" t="n">
        <f aca="false">I327+H328</f>
        <v>2089161.50096965</v>
      </c>
      <c r="J328" s="125" t="n">
        <f aca="false">1-G328</f>
        <v>-0.226143613007038</v>
      </c>
      <c r="K328" s="116" t="n">
        <f aca="false">R328-F328</f>
        <v>-337075.727134051</v>
      </c>
      <c r="L328" s="116" t="n">
        <f aca="false">L327+K328</f>
        <v>-28270977.7443228</v>
      </c>
      <c r="M328" s="125" t="n">
        <f aca="false">K328/R328</f>
        <v>-0.226143613007038</v>
      </c>
      <c r="N328" s="116" t="n">
        <f aca="false">Q328*Inflação</f>
        <v>34211.4437472324</v>
      </c>
      <c r="O328" s="116" t="n">
        <f aca="false">Q328-R328</f>
        <v>2426237.2281037</v>
      </c>
      <c r="P328" s="125" t="n">
        <f aca="false">O328/Q328</f>
        <v>0.619447599570558</v>
      </c>
      <c r="Q328" s="126" t="n">
        <f aca="false">Q327+E328+H328</f>
        <v>3916775.575183</v>
      </c>
      <c r="R328" s="126" t="n">
        <f aca="false">(R327+E328)*(1+((1+Taxa)/(1+Inflação)-1))</f>
        <v>1490538.3470793</v>
      </c>
      <c r="S328" s="116" t="n">
        <f aca="false">IF('BANCO DE DADOS'!$AD$32="Sim",R328,Q328)</f>
        <v>1490538.3470793</v>
      </c>
      <c r="T328" s="123" t="n">
        <f aca="false">C328</f>
        <v>324</v>
      </c>
      <c r="U328" s="122" t="n">
        <f aca="false">DATE(YEAR(U327),MONTH(U327)+1,1)</f>
        <v>54758</v>
      </c>
      <c r="V328" s="219"/>
      <c r="W328" s="219"/>
      <c r="X328" s="219"/>
    </row>
    <row r="329" customFormat="false" ht="12.75" hidden="false" customHeight="false" outlineLevel="0" collapsed="false">
      <c r="B329" s="122" t="n">
        <f aca="false">DATE(YEAR(B328),MONTH(B328)+1,1)</f>
        <v>54758</v>
      </c>
      <c r="C329" s="123" t="n">
        <f aca="false">C328+1</f>
        <v>325</v>
      </c>
      <c r="D329" s="123"/>
      <c r="E329" s="116" t="n">
        <f aca="false">IF($AE$33,IF($AE$34,$E328*(1+Inflação)*(1+Crescimento_Salário),$E328*(1+Inflação)),IF($AE$34,$E328*(1+Crescimento_Salário),$E328))</f>
        <v>16884.8552600485</v>
      </c>
      <c r="F329" s="124" t="n">
        <f aca="false">F328+E329</f>
        <v>1844498.9294734</v>
      </c>
      <c r="G329" s="125" t="n">
        <f aca="false">IF(F329&lt;=0,0,F329/S329)</f>
        <v>1.22640754525269</v>
      </c>
      <c r="H329" s="116" t="n">
        <f aca="false">Q328*Taxa</f>
        <v>25200.6519848534</v>
      </c>
      <c r="I329" s="116" t="n">
        <f aca="false">I328+H329</f>
        <v>2114362.1529545</v>
      </c>
      <c r="J329" s="125" t="n">
        <f aca="false">1-G329</f>
        <v>-0.22640754525269</v>
      </c>
      <c r="K329" s="116" t="n">
        <f aca="false">R329-F329</f>
        <v>-340513.621642177</v>
      </c>
      <c r="L329" s="116" t="n">
        <f aca="false">L328+K329</f>
        <v>-28611491.365965</v>
      </c>
      <c r="M329" s="125" t="n">
        <f aca="false">K329/R329</f>
        <v>-0.22640754525269</v>
      </c>
      <c r="N329" s="116" t="n">
        <f aca="false">Q329*Inflação</f>
        <v>34579.0435588748</v>
      </c>
      <c r="O329" s="116" t="n">
        <f aca="false">Q329-R329</f>
        <v>2454875.77459668</v>
      </c>
      <c r="P329" s="125" t="n">
        <f aca="false">O329/Q329</f>
        <v>0.62009646802033</v>
      </c>
      <c r="Q329" s="126" t="n">
        <f aca="false">Q328+E329+H329</f>
        <v>3958861.0824279</v>
      </c>
      <c r="R329" s="126" t="n">
        <f aca="false">(R328+E329)*(1+((1+Taxa)/(1+Inflação)-1))</f>
        <v>1503985.30783122</v>
      </c>
      <c r="S329" s="116" t="n">
        <f aca="false">IF('BANCO DE DADOS'!$AD$32="Sim",R329,Q329)</f>
        <v>1503985.30783122</v>
      </c>
      <c r="T329" s="123" t="n">
        <f aca="false">C329</f>
        <v>325</v>
      </c>
      <c r="U329" s="122" t="n">
        <f aca="false">DATE(YEAR(U328),MONTH(U328)+1,1)</f>
        <v>54789</v>
      </c>
      <c r="V329" s="219"/>
      <c r="W329" s="219"/>
      <c r="X329" s="219"/>
    </row>
    <row r="330" customFormat="false" ht="12.75" hidden="false" customHeight="false" outlineLevel="0" collapsed="false">
      <c r="B330" s="122" t="n">
        <f aca="false">DATE(YEAR(B329),MONTH(B329)+1,1)</f>
        <v>54789</v>
      </c>
      <c r="C330" s="123" t="n">
        <f aca="false">C329+1</f>
        <v>326</v>
      </c>
      <c r="D330" s="123"/>
      <c r="E330" s="116" t="n">
        <f aca="false">IF($AE$33,IF($AE$34,$E329*(1+Inflação)*(1+Crescimento_Salário),$E329*(1+Inflação)),IF($AE$34,$E329*(1+Crescimento_Salário),$E329))</f>
        <v>17032.3376125145</v>
      </c>
      <c r="F330" s="124" t="n">
        <f aca="false">F329+E330</f>
        <v>1861531.26708591</v>
      </c>
      <c r="G330" s="125" t="n">
        <f aca="false">IF(F330&lt;=0,0,F330/S330)</f>
        <v>1.22666983247577</v>
      </c>
      <c r="H330" s="116" t="n">
        <f aca="false">Q329*Taxa</f>
        <v>25471.4314056619</v>
      </c>
      <c r="I330" s="116" t="n">
        <f aca="false">I329+H330</f>
        <v>2139833.58436016</v>
      </c>
      <c r="J330" s="125" t="n">
        <f aca="false">1-G330</f>
        <v>-0.226669832475769</v>
      </c>
      <c r="K330" s="116" t="n">
        <f aca="false">R330-F330</f>
        <v>-343982.520224818</v>
      </c>
      <c r="L330" s="116" t="n">
        <f aca="false">L329+K330</f>
        <v>-28955473.8861898</v>
      </c>
      <c r="M330" s="125" t="n">
        <f aca="false">K330/R330</f>
        <v>-0.226669832475769</v>
      </c>
      <c r="N330" s="116" t="n">
        <f aca="false">Q330*Inflação</f>
        <v>34950.2967172186</v>
      </c>
      <c r="O330" s="116" t="n">
        <f aca="false">Q330-R330</f>
        <v>2483816.10458498</v>
      </c>
      <c r="P330" s="125" t="n">
        <f aca="false">O330/Q330</f>
        <v>0.620742220916781</v>
      </c>
      <c r="Q330" s="126" t="n">
        <f aca="false">Q329+E330+H330</f>
        <v>4001364.85144608</v>
      </c>
      <c r="R330" s="126" t="n">
        <f aca="false">(R329+E330)*(1+((1+Taxa)/(1+Inflação)-1))</f>
        <v>1517548.74686109</v>
      </c>
      <c r="S330" s="116" t="n">
        <f aca="false">IF('BANCO DE DADOS'!$AD$32="Sim",R330,Q330)</f>
        <v>1517548.74686109</v>
      </c>
      <c r="T330" s="123" t="n">
        <f aca="false">C330</f>
        <v>326</v>
      </c>
      <c r="U330" s="122" t="n">
        <f aca="false">DATE(YEAR(U329),MONTH(U329)+1,1)</f>
        <v>54820</v>
      </c>
      <c r="V330" s="219"/>
      <c r="W330" s="219"/>
      <c r="X330" s="219"/>
    </row>
    <row r="331" customFormat="false" ht="12.75" hidden="false" customHeight="false" outlineLevel="0" collapsed="false">
      <c r="B331" s="122" t="n">
        <f aca="false">DATE(YEAR(B330),MONTH(B330)+1,1)</f>
        <v>54820</v>
      </c>
      <c r="C331" s="123" t="n">
        <f aca="false">C330+1</f>
        <v>327</v>
      </c>
      <c r="D331" s="123"/>
      <c r="E331" s="116" t="n">
        <f aca="false">IF($AE$33,IF($AE$34,$E330*(1+Inflação)*(1+Crescimento_Salário),$E330*(1+Inflação)),IF($AE$34,$E330*(1+Crescimento_Salário),$E330))</f>
        <v>17181.1081634254</v>
      </c>
      <c r="F331" s="124" t="n">
        <f aca="false">F330+E331</f>
        <v>1878712.37524934</v>
      </c>
      <c r="G331" s="125" t="n">
        <f aca="false">IF(F331&lt;=0,0,F331/S331)</f>
        <v>1.22693048283036</v>
      </c>
      <c r="H331" s="116" t="n">
        <f aca="false">Q330*Taxa</f>
        <v>25744.9019353135</v>
      </c>
      <c r="I331" s="116" t="n">
        <f aca="false">I330+H331</f>
        <v>2165578.48629548</v>
      </c>
      <c r="J331" s="125" t="n">
        <f aca="false">1-G331</f>
        <v>-0.226930482830356</v>
      </c>
      <c r="K331" s="116" t="n">
        <f aca="false">R331-F331</f>
        <v>-347482.691465288</v>
      </c>
      <c r="L331" s="116" t="n">
        <f aca="false">L330+K331</f>
        <v>-29302956.5776551</v>
      </c>
      <c r="M331" s="125" t="n">
        <f aca="false">K331/R331</f>
        <v>-0.226930482830356</v>
      </c>
      <c r="N331" s="116" t="n">
        <f aca="false">Q331*Inflação</f>
        <v>35325.2379798968</v>
      </c>
      <c r="O331" s="116" t="n">
        <f aca="false">Q331-R331</f>
        <v>2513061.17776077</v>
      </c>
      <c r="P331" s="125" t="n">
        <f aca="false">O331/Q331</f>
        <v>0.621384876556787</v>
      </c>
      <c r="Q331" s="126" t="n">
        <f aca="false">Q330+E331+H331</f>
        <v>4044290.86154482</v>
      </c>
      <c r="R331" s="126" t="n">
        <f aca="false">(R330+E331)*(1+((1+Taxa)/(1+Inflação)-1))</f>
        <v>1531229.68378405</v>
      </c>
      <c r="S331" s="116" t="n">
        <f aca="false">IF('BANCO DE DADOS'!$AD$32="Sim",R331,Q331)</f>
        <v>1531229.68378405</v>
      </c>
      <c r="T331" s="123" t="n">
        <f aca="false">C331</f>
        <v>327</v>
      </c>
      <c r="U331" s="122" t="n">
        <f aca="false">DATE(YEAR(U330),MONTH(U330)+1,1)</f>
        <v>54848</v>
      </c>
      <c r="V331" s="219"/>
      <c r="W331" s="219"/>
      <c r="X331" s="219"/>
    </row>
    <row r="332" customFormat="false" ht="12.75" hidden="false" customHeight="false" outlineLevel="0" collapsed="false">
      <c r="B332" s="122" t="n">
        <f aca="false">DATE(YEAR(B331),MONTH(B331)+1,1)</f>
        <v>54848</v>
      </c>
      <c r="C332" s="123" t="n">
        <f aca="false">C331+1</f>
        <v>328</v>
      </c>
      <c r="D332" s="123"/>
      <c r="E332" s="116" t="n">
        <f aca="false">IF($AE$33,IF($AE$34,$E331*(1+Inflação)*(1+Crescimento_Salário),$E331*(1+Inflação)),IF($AE$34,$E331*(1+Crescimento_Salário),$E331))</f>
        <v>17331.1781646714</v>
      </c>
      <c r="F332" s="124" t="n">
        <f aca="false">F331+E332</f>
        <v>1896043.55341401</v>
      </c>
      <c r="G332" s="125" t="n">
        <f aca="false">IF(F332&lt;=0,0,F332/S332)</f>
        <v>1.22718950445249</v>
      </c>
      <c r="H332" s="116" t="n">
        <f aca="false">Q331*Taxa</f>
        <v>26021.0891767911</v>
      </c>
      <c r="I332" s="116" t="n">
        <f aca="false">I331+H332</f>
        <v>2191599.57547227</v>
      </c>
      <c r="J332" s="125" t="n">
        <f aca="false">1-G332</f>
        <v>-0.227189504452485</v>
      </c>
      <c r="K332" s="116" t="n">
        <f aca="false">R332-F332</f>
        <v>-351014.406297945</v>
      </c>
      <c r="L332" s="116" t="n">
        <f aca="false">L331+K332</f>
        <v>-29653970.983953</v>
      </c>
      <c r="M332" s="125" t="n">
        <f aca="false">K332/R332</f>
        <v>-0.227189504452485</v>
      </c>
      <c r="N332" s="116" t="n">
        <f aca="false">Q332*Inflação</f>
        <v>35703.9024264545</v>
      </c>
      <c r="O332" s="116" t="n">
        <f aca="false">Q332-R332</f>
        <v>2542613.98177022</v>
      </c>
      <c r="P332" s="125" t="n">
        <f aca="false">O332/Q332</f>
        <v>0.622024453113885</v>
      </c>
      <c r="Q332" s="126" t="n">
        <f aca="false">Q331+E332+H332</f>
        <v>4087643.12888628</v>
      </c>
      <c r="R332" s="126" t="n">
        <f aca="false">(R331+E332)*(1+((1+Taxa)/(1+Inflação)-1))</f>
        <v>1545029.14711606</v>
      </c>
      <c r="S332" s="116" t="n">
        <f aca="false">IF('BANCO DE DADOS'!$AD$32="Sim",R332,Q332)</f>
        <v>1545029.14711606</v>
      </c>
      <c r="T332" s="123" t="n">
        <f aca="false">C332</f>
        <v>328</v>
      </c>
      <c r="U332" s="122" t="n">
        <f aca="false">DATE(YEAR(U331),MONTH(U331)+1,1)</f>
        <v>54879</v>
      </c>
      <c r="V332" s="219"/>
      <c r="W332" s="219"/>
      <c r="X332" s="219"/>
    </row>
    <row r="333" customFormat="false" ht="12.75" hidden="false" customHeight="false" outlineLevel="0" collapsed="false">
      <c r="B333" s="122" t="n">
        <f aca="false">DATE(YEAR(B332),MONTH(B332)+1,1)</f>
        <v>54879</v>
      </c>
      <c r="C333" s="123" t="n">
        <f aca="false">C332+1</f>
        <v>329</v>
      </c>
      <c r="D333" s="123"/>
      <c r="E333" s="116" t="n">
        <f aca="false">IF($AE$33,IF($AE$34,$E332*(1+Inflação)*(1+Crescimento_Salário),$E332*(1+Inflação)),IF($AE$34,$E332*(1+Crescimento_Salário),$E332))</f>
        <v>17482.5589664234</v>
      </c>
      <c r="F333" s="124" t="n">
        <f aca="false">F332+E333</f>
        <v>1913526.11238043</v>
      </c>
      <c r="G333" s="125" t="n">
        <f aca="false">IF(F333&lt;=0,0,F333/S333)</f>
        <v>1.22744690545993</v>
      </c>
      <c r="H333" s="116" t="n">
        <f aca="false">Q332*Taxa</f>
        <v>26300.018970203</v>
      </c>
      <c r="I333" s="116" t="n">
        <f aca="false">I332+H333</f>
        <v>2217899.59444247</v>
      </c>
      <c r="J333" s="125" t="n">
        <f aca="false">1-G333</f>
        <v>-0.22744690545993</v>
      </c>
      <c r="K333" s="116" t="n">
        <f aca="false">R333-F333</f>
        <v>-354577.938028707</v>
      </c>
      <c r="L333" s="116" t="n">
        <f aca="false">L332+K333</f>
        <v>-30008548.9219817</v>
      </c>
      <c r="M333" s="125" t="n">
        <f aca="false">K333/R333</f>
        <v>-0.22744690545993</v>
      </c>
      <c r="N333" s="116" t="n">
        <f aca="false">Q333*Inflação</f>
        <v>36086.3254612789</v>
      </c>
      <c r="O333" s="116" t="n">
        <f aca="false">Q333-R333</f>
        <v>2572477.53247118</v>
      </c>
      <c r="P333" s="125" t="n">
        <f aca="false">O333/Q333</f>
        <v>0.622660968639185</v>
      </c>
      <c r="Q333" s="126" t="n">
        <f aca="false">Q332+E333+H333</f>
        <v>4131425.70682291</v>
      </c>
      <c r="R333" s="126" t="n">
        <f aca="false">(R332+E333)*(1+((1+Taxa)/(1+Inflação)-1))</f>
        <v>1558948.17435172</v>
      </c>
      <c r="S333" s="116" t="n">
        <f aca="false">IF('BANCO DE DADOS'!$AD$32="Sim",R333,Q333)</f>
        <v>1558948.17435172</v>
      </c>
      <c r="T333" s="123" t="n">
        <f aca="false">C333</f>
        <v>329</v>
      </c>
      <c r="U333" s="122" t="n">
        <f aca="false">DATE(YEAR(U332),MONTH(U332)+1,1)</f>
        <v>54909</v>
      </c>
      <c r="V333" s="219"/>
      <c r="W333" s="219"/>
      <c r="X333" s="219"/>
    </row>
    <row r="334" customFormat="false" ht="12.75" hidden="false" customHeight="false" outlineLevel="0" collapsed="false">
      <c r="B334" s="122" t="n">
        <f aca="false">DATE(YEAR(B333),MONTH(B333)+1,1)</f>
        <v>54909</v>
      </c>
      <c r="C334" s="123" t="n">
        <f aca="false">C333+1</f>
        <v>330</v>
      </c>
      <c r="D334" s="123"/>
      <c r="E334" s="116" t="n">
        <f aca="false">IF($AE$33,IF($AE$34,$E333*(1+Inflação)*(1+Crescimento_Salário),$E333*(1+Inflação)),IF($AE$34,$E333*(1+Crescimento_Salário),$E333))</f>
        <v>17635.2620179914</v>
      </c>
      <c r="F334" s="124" t="n">
        <f aca="false">F333+E334</f>
        <v>1931161.37439842</v>
      </c>
      <c r="G334" s="125" t="n">
        <f aca="false">IF(F334&lt;=0,0,F334/S334)</f>
        <v>1.22770269395199</v>
      </c>
      <c r="H334" s="116" t="n">
        <f aca="false">Q333*Taxa</f>
        <v>26581.7173949408</v>
      </c>
      <c r="I334" s="116" t="n">
        <f aca="false">I333+H334</f>
        <v>2244481.31183741</v>
      </c>
      <c r="J334" s="125" t="n">
        <f aca="false">1-G334</f>
        <v>-0.227702693951991</v>
      </c>
      <c r="K334" s="116" t="n">
        <f aca="false">R334-F334</f>
        <v>-358173.562355762</v>
      </c>
      <c r="L334" s="116" t="n">
        <f aca="false">L333+K334</f>
        <v>-30366722.4843375</v>
      </c>
      <c r="M334" s="125" t="n">
        <f aca="false">K334/R334</f>
        <v>-0.227702693951991</v>
      </c>
      <c r="N334" s="116" t="n">
        <f aca="false">Q334*Inflação</f>
        <v>36472.5428165552</v>
      </c>
      <c r="O334" s="116" t="n">
        <f aca="false">Q334-R334</f>
        <v>2602654.87419318</v>
      </c>
      <c r="P334" s="125" t="n">
        <f aca="false">O334/Q334</f>
        <v>0.623294441062283</v>
      </c>
      <c r="Q334" s="126" t="n">
        <f aca="false">Q333+E334+H334</f>
        <v>4175642.68623584</v>
      </c>
      <c r="R334" s="126" t="n">
        <f aca="false">(R333+E334)*(1+((1+Taxa)/(1+Inflação)-1))</f>
        <v>1572987.81204266</v>
      </c>
      <c r="S334" s="116" t="n">
        <f aca="false">IF('BANCO DE DADOS'!$AD$32="Sim",R334,Q334)</f>
        <v>1572987.81204266</v>
      </c>
      <c r="T334" s="123" t="n">
        <f aca="false">C334</f>
        <v>330</v>
      </c>
      <c r="U334" s="122" t="n">
        <f aca="false">DATE(YEAR(U333),MONTH(U333)+1,1)</f>
        <v>54940</v>
      </c>
      <c r="V334" s="219"/>
      <c r="W334" s="219"/>
      <c r="X334" s="219"/>
    </row>
    <row r="335" customFormat="false" ht="12.75" hidden="false" customHeight="false" outlineLevel="0" collapsed="false">
      <c r="B335" s="122" t="n">
        <f aca="false">DATE(YEAR(B334),MONTH(B334)+1,1)</f>
        <v>54940</v>
      </c>
      <c r="C335" s="123" t="n">
        <f aca="false">C334+1</f>
        <v>331</v>
      </c>
      <c r="D335" s="123"/>
      <c r="E335" s="116" t="n">
        <f aca="false">IF($AE$33,IF($AE$34,$E334*(1+Inflação)*(1+Crescimento_Salário),$E334*(1+Inflação)),IF($AE$34,$E334*(1+Crescimento_Salário),$E334))</f>
        <v>17789.2988686905</v>
      </c>
      <c r="F335" s="124" t="n">
        <f aca="false">F334+E335</f>
        <v>1948950.67326711</v>
      </c>
      <c r="G335" s="125" t="n">
        <f aca="false">IF(F335&lt;=0,0,F335/S335)</f>
        <v>1.22795687800929</v>
      </c>
      <c r="H335" s="116" t="n">
        <f aca="false">Q334*Taxa</f>
        <v>26866.210771857</v>
      </c>
      <c r="I335" s="116" t="n">
        <f aca="false">I334+H335</f>
        <v>2271347.52260927</v>
      </c>
      <c r="J335" s="125" t="n">
        <f aca="false">1-G335</f>
        <v>-0.227956878009288</v>
      </c>
      <c r="K335" s="116" t="n">
        <f aca="false">R335-F335</f>
        <v>-361801.557390446</v>
      </c>
      <c r="L335" s="116" t="n">
        <f aca="false">L334+K335</f>
        <v>-30728524.0417279</v>
      </c>
      <c r="M335" s="125" t="n">
        <f aca="false">K335/R335</f>
        <v>-0.227956878009287</v>
      </c>
      <c r="N335" s="116" t="n">
        <f aca="false">Q335*Inflação</f>
        <v>36862.5905552491</v>
      </c>
      <c r="O335" s="116" t="n">
        <f aca="false">Q335-R335</f>
        <v>2633149.07999972</v>
      </c>
      <c r="P335" s="125" t="n">
        <f aca="false">O335/Q335</f>
        <v>0.623924888192153</v>
      </c>
      <c r="Q335" s="126" t="n">
        <f aca="false">Q334+E335+H335</f>
        <v>4220298.19587639</v>
      </c>
      <c r="R335" s="126" t="n">
        <f aca="false">(R334+E335)*(1+((1+Taxa)/(1+Inflação)-1))</f>
        <v>1587149.11587667</v>
      </c>
      <c r="S335" s="116" t="n">
        <f aca="false">IF('BANCO DE DADOS'!$AD$32="Sim",R335,Q335)</f>
        <v>1587149.11587667</v>
      </c>
      <c r="T335" s="123" t="n">
        <f aca="false">C335</f>
        <v>331</v>
      </c>
      <c r="U335" s="122" t="n">
        <f aca="false">DATE(YEAR(U334),MONTH(U334)+1,1)</f>
        <v>54970</v>
      </c>
      <c r="V335" s="219"/>
      <c r="W335" s="219"/>
      <c r="X335" s="219"/>
    </row>
    <row r="336" customFormat="false" ht="12.75" hidden="false" customHeight="false" outlineLevel="0" collapsed="false">
      <c r="B336" s="122" t="n">
        <f aca="false">DATE(YEAR(B335),MONTH(B335)+1,1)</f>
        <v>54970</v>
      </c>
      <c r="C336" s="123" t="n">
        <f aca="false">C335+1</f>
        <v>332</v>
      </c>
      <c r="D336" s="123"/>
      <c r="E336" s="116" t="n">
        <f aca="false">IF($AE$33,IF($AE$34,$E335*(1+Inflação)*(1+Crescimento_Salário),$E335*(1+Inflação)),IF($AE$34,$E335*(1+Crescimento_Salário),$E335))</f>
        <v>17944.6811687143</v>
      </c>
      <c r="F336" s="124" t="n">
        <f aca="false">F335+E336</f>
        <v>1966895.35443583</v>
      </c>
      <c r="G336" s="125" t="n">
        <f aca="false">IF(F336&lt;=0,0,F336/S336)</f>
        <v>1.22820946569355</v>
      </c>
      <c r="H336" s="116" t="n">
        <f aca="false">Q335*Taxa</f>
        <v>27153.5256654618</v>
      </c>
      <c r="I336" s="116" t="n">
        <f aca="false">I335+H336</f>
        <v>2298501.04827473</v>
      </c>
      <c r="J336" s="125" t="n">
        <f aca="false">1-G336</f>
        <v>-0.228209465693552</v>
      </c>
      <c r="K336" s="116" t="n">
        <f aca="false">R336-F336</f>
        <v>-365462.203678314</v>
      </c>
      <c r="L336" s="116" t="n">
        <f aca="false">L335+K336</f>
        <v>-31093986.2454062</v>
      </c>
      <c r="M336" s="125" t="n">
        <f aca="false">K336/R336</f>
        <v>-0.228209465693552</v>
      </c>
      <c r="N336" s="116" t="n">
        <f aca="false">Q336*Inflação</f>
        <v>37256.5050741162</v>
      </c>
      <c r="O336" s="116" t="n">
        <f aca="false">Q336-R336</f>
        <v>2663963.25195305</v>
      </c>
      <c r="P336" s="125" t="n">
        <f aca="false">O336/Q336</f>
        <v>0.624552327718043</v>
      </c>
      <c r="Q336" s="126" t="n">
        <f aca="false">Q335+E336+H336</f>
        <v>4265396.40271056</v>
      </c>
      <c r="R336" s="126" t="n">
        <f aca="false">(R335+E336)*(1+((1+Taxa)/(1+Inflação)-1))</f>
        <v>1601433.15075751</v>
      </c>
      <c r="S336" s="116" t="n">
        <f aca="false">IF('BANCO DE DADOS'!$AD$32="Sim",R336,Q336)</f>
        <v>1601433.15075751</v>
      </c>
      <c r="T336" s="123" t="n">
        <f aca="false">C336</f>
        <v>332</v>
      </c>
      <c r="U336" s="122" t="n">
        <f aca="false">DATE(YEAR(U335),MONTH(U335)+1,1)</f>
        <v>55001</v>
      </c>
      <c r="V336" s="219"/>
      <c r="W336" s="219"/>
      <c r="X336" s="219"/>
    </row>
    <row r="337" customFormat="false" ht="12.75" hidden="false" customHeight="false" outlineLevel="0" collapsed="false">
      <c r="B337" s="122" t="n">
        <f aca="false">DATE(YEAR(B336),MONTH(B336)+1,1)</f>
        <v>55001</v>
      </c>
      <c r="C337" s="123" t="n">
        <f aca="false">C336+1</f>
        <v>333</v>
      </c>
      <c r="D337" s="123"/>
      <c r="E337" s="116" t="n">
        <f aca="false">IF($AE$33,IF($AE$34,$E336*(1+Inflação)*(1+Crescimento_Salário),$E336*(1+Inflação)),IF($AE$34,$E336*(1+Crescimento_Salário),$E336))</f>
        <v>18101.4206700161</v>
      </c>
      <c r="F337" s="124" t="n">
        <f aca="false">F336+E337</f>
        <v>1984996.77510584</v>
      </c>
      <c r="G337" s="125" t="n">
        <f aca="false">IF(F337&lt;=0,0,F337/S337)</f>
        <v>1.22846046504743</v>
      </c>
      <c r="H337" s="116" t="n">
        <f aca="false">Q336*Taxa</f>
        <v>27443.6888861401</v>
      </c>
      <c r="I337" s="116" t="n">
        <f aca="false">I336+H337</f>
        <v>2325944.73716087</v>
      </c>
      <c r="J337" s="125" t="n">
        <f aca="false">1-G337</f>
        <v>-0.228460465047428</v>
      </c>
      <c r="K337" s="116" t="n">
        <f aca="false">R337-F337</f>
        <v>-369155.784220388</v>
      </c>
      <c r="L337" s="116" t="n">
        <f aca="false">L336+K337</f>
        <v>-31463142.0296266</v>
      </c>
      <c r="M337" s="125" t="n">
        <f aca="false">K337/R337</f>
        <v>-0.228460465047428</v>
      </c>
      <c r="N337" s="116" t="n">
        <f aca="false">Q337*Inflação</f>
        <v>37654.3231067384</v>
      </c>
      <c r="O337" s="116" t="n">
        <f aca="false">Q337-R337</f>
        <v>2695100.52138126</v>
      </c>
      <c r="P337" s="125" t="n">
        <f aca="false">O337/Q337</f>
        <v>0.62517677721036</v>
      </c>
      <c r="Q337" s="126" t="n">
        <f aca="false">Q336+E337+H337</f>
        <v>4310941.51226672</v>
      </c>
      <c r="R337" s="126" t="n">
        <f aca="false">(R336+E337)*(1+((1+Taxa)/(1+Inflação)-1))</f>
        <v>1615840.99088546</v>
      </c>
      <c r="S337" s="116" t="n">
        <f aca="false">IF('BANCO DE DADOS'!$AD$32="Sim",R337,Q337)</f>
        <v>1615840.99088546</v>
      </c>
      <c r="T337" s="123" t="n">
        <f aca="false">C337</f>
        <v>333</v>
      </c>
      <c r="U337" s="122" t="n">
        <f aca="false">DATE(YEAR(U336),MONTH(U336)+1,1)</f>
        <v>55032</v>
      </c>
      <c r="V337" s="219"/>
      <c r="W337" s="219"/>
      <c r="X337" s="219"/>
    </row>
    <row r="338" customFormat="false" ht="12.75" hidden="false" customHeight="false" outlineLevel="0" collapsed="false">
      <c r="B338" s="122" t="n">
        <f aca="false">DATE(YEAR(B337),MONTH(B337)+1,1)</f>
        <v>55032</v>
      </c>
      <c r="C338" s="123" t="n">
        <f aca="false">C337+1</f>
        <v>334</v>
      </c>
      <c r="D338" s="123"/>
      <c r="E338" s="116" t="n">
        <f aca="false">IF($AE$33,IF($AE$34,$E337*(1+Inflação)*(1+Crescimento_Salário),$E337*(1+Inflação)),IF($AE$34,$E337*(1+Crescimento_Salário),$E337))</f>
        <v>18259.529227198</v>
      </c>
      <c r="F338" s="124" t="n">
        <f aca="false">F337+E338</f>
        <v>2003256.30433304</v>
      </c>
      <c r="G338" s="125" t="n">
        <f aca="false">IF(F338&lt;=0,0,F338/S338)</f>
        <v>1.22870988409427</v>
      </c>
      <c r="H338" s="116" t="n">
        <f aca="false">Q337*Taxa</f>
        <v>27736.7274923878</v>
      </c>
      <c r="I338" s="116" t="n">
        <f aca="false">I337+H338</f>
        <v>2353681.46465326</v>
      </c>
      <c r="J338" s="125" t="n">
        <f aca="false">1-G338</f>
        <v>-0.228709884094268</v>
      </c>
      <c r="K338" s="116" t="n">
        <f aca="false">R338-F338</f>
        <v>-372882.584494593</v>
      </c>
      <c r="L338" s="116" t="n">
        <f aca="false">L337+K338</f>
        <v>-31836024.6141212</v>
      </c>
      <c r="M338" s="125" t="n">
        <f aca="false">K338/R338</f>
        <v>-0.228709884094268</v>
      </c>
      <c r="N338" s="116" t="n">
        <f aca="false">Q338*Inflação</f>
        <v>38056.0817265878</v>
      </c>
      <c r="O338" s="116" t="n">
        <f aca="false">Q338-R338</f>
        <v>2726564.04914785</v>
      </c>
      <c r="P338" s="125" t="n">
        <f aca="false">O338/Q338</f>
        <v>0.625798254121546</v>
      </c>
      <c r="Q338" s="126" t="n">
        <f aca="false">Q337+E338+H338</f>
        <v>4356937.7689863</v>
      </c>
      <c r="R338" s="126" t="n">
        <f aca="false">(R337+E338)*(1+((1+Taxa)/(1+Inflação)-1))</f>
        <v>1630373.71983845</v>
      </c>
      <c r="S338" s="116" t="n">
        <f aca="false">IF('BANCO DE DADOS'!$AD$32="Sim",R338,Q338)</f>
        <v>1630373.71983845</v>
      </c>
      <c r="T338" s="123" t="n">
        <f aca="false">C338</f>
        <v>334</v>
      </c>
      <c r="U338" s="122" t="n">
        <f aca="false">DATE(YEAR(U337),MONTH(U337)+1,1)</f>
        <v>55062</v>
      </c>
      <c r="V338" s="219"/>
      <c r="W338" s="219"/>
      <c r="X338" s="219"/>
    </row>
    <row r="339" customFormat="false" ht="12.75" hidden="false" customHeight="false" outlineLevel="0" collapsed="false">
      <c r="B339" s="122" t="n">
        <f aca="false">DATE(YEAR(B338),MONTH(B338)+1,1)</f>
        <v>55062</v>
      </c>
      <c r="C339" s="123" t="n">
        <f aca="false">C338+1</f>
        <v>335</v>
      </c>
      <c r="D339" s="123"/>
      <c r="E339" s="116" t="n">
        <f aca="false">IF($AE$33,IF($AE$34,$E338*(1+Inflação)*(1+Crescimento_Salário),$E338*(1+Inflação)),IF($AE$34,$E338*(1+Crescimento_Salário),$E338))</f>
        <v>18419.0187984068</v>
      </c>
      <c r="F339" s="124" t="n">
        <f aca="false">F338+E339</f>
        <v>2021675.32313145</v>
      </c>
      <c r="G339" s="125" t="n">
        <f aca="false">IF(F339&lt;=0,0,F339/S339)</f>
        <v>1.22895773083794</v>
      </c>
      <c r="H339" s="116" t="n">
        <f aca="false">Q338*Taxa</f>
        <v>28032.668793069</v>
      </c>
      <c r="I339" s="116" t="n">
        <f aca="false">I338+H339</f>
        <v>2381714.13344633</v>
      </c>
      <c r="J339" s="125" t="n">
        <f aca="false">1-G339</f>
        <v>-0.228957730837943</v>
      </c>
      <c r="K339" s="116" t="n">
        <f aca="false">R339-F339</f>
        <v>-376642.892477382</v>
      </c>
      <c r="L339" s="116" t="n">
        <f aca="false">L338+K339</f>
        <v>-32212667.5065986</v>
      </c>
      <c r="M339" s="125" t="n">
        <f aca="false">K339/R339</f>
        <v>-0.228957730837943</v>
      </c>
      <c r="N339" s="116" t="n">
        <f aca="false">Q339*Inflação</f>
        <v>38461.8183501179</v>
      </c>
      <c r="O339" s="116" t="n">
        <f aca="false">Q339-R339</f>
        <v>2758357.02592371</v>
      </c>
      <c r="P339" s="125" t="n">
        <f aca="false">O339/Q339</f>
        <v>0.626416775786952</v>
      </c>
      <c r="Q339" s="126" t="n">
        <f aca="false">Q338+E339+H339</f>
        <v>4403389.45657778</v>
      </c>
      <c r="R339" s="126" t="n">
        <f aca="false">(R338+E339)*(1+((1+Taxa)/(1+Inflação)-1))</f>
        <v>1645032.43065407</v>
      </c>
      <c r="S339" s="116" t="n">
        <f aca="false">IF('BANCO DE DADOS'!$AD$32="Sim",R339,Q339)</f>
        <v>1645032.43065407</v>
      </c>
      <c r="T339" s="123" t="n">
        <f aca="false">C339</f>
        <v>335</v>
      </c>
      <c r="U339" s="122" t="n">
        <f aca="false">DATE(YEAR(U338),MONTH(U338)+1,1)</f>
        <v>55093</v>
      </c>
      <c r="V339" s="219"/>
      <c r="W339" s="219"/>
      <c r="X339" s="219"/>
    </row>
    <row r="340" customFormat="false" ht="12.75" hidden="false" customHeight="false" outlineLevel="0" collapsed="false">
      <c r="B340" s="122" t="n">
        <f aca="false">DATE(YEAR(B339),MONTH(B339)+1,1)</f>
        <v>55093</v>
      </c>
      <c r="C340" s="123" t="n">
        <f aca="false">C339+1</f>
        <v>336</v>
      </c>
      <c r="D340" s="123" t="n">
        <v>28</v>
      </c>
      <c r="E340" s="116" t="n">
        <f aca="false">IF($AE$33,IF($AE$34,$E339*(1+Inflação)*(1+Crescimento_Salário),$E339*(1+Inflação)),IF($AE$34,$E339*(1+Crescimento_Salário),$E339))</f>
        <v>18579.9014462393</v>
      </c>
      <c r="F340" s="124" t="n">
        <f aca="false">F339+E340</f>
        <v>2040255.22457769</v>
      </c>
      <c r="G340" s="125" t="n">
        <f aca="false">IF(F340&lt;=0,0,F340/S340)</f>
        <v>1.22920401326265</v>
      </c>
      <c r="H340" s="116" t="n">
        <f aca="false">Q339*Taxa</f>
        <v>28331.5403496931</v>
      </c>
      <c r="I340" s="116" t="n">
        <f aca="false">I339+H340</f>
        <v>2410045.67379602</v>
      </c>
      <c r="J340" s="125" t="n">
        <f aca="false">1-G340</f>
        <v>-0.229204013262645</v>
      </c>
      <c r="K340" s="116" t="n">
        <f aca="false">R340-F340</f>
        <v>-380436.998665546</v>
      </c>
      <c r="L340" s="116" t="n">
        <f aca="false">L339+K340</f>
        <v>-32593104.5052641</v>
      </c>
      <c r="M340" s="125" t="n">
        <f aca="false">K340/R340</f>
        <v>-0.229204013262645</v>
      </c>
      <c r="N340" s="116" t="n">
        <f aca="false">Q340*Inflação</f>
        <v>38871.5707398825</v>
      </c>
      <c r="O340" s="116" t="n">
        <f aca="false">Q340-R340</f>
        <v>2790482.67246157</v>
      </c>
      <c r="P340" s="125" t="n">
        <f aca="false">O340/Q340</f>
        <v>0.627032359425697</v>
      </c>
      <c r="Q340" s="126" t="n">
        <f aca="false">Q339+E340+H340</f>
        <v>4450300.89837371</v>
      </c>
      <c r="R340" s="126" t="n">
        <f aca="false">(R339+E340)*(1+((1+Taxa)/(1+Inflação)-1))</f>
        <v>1659818.22591214</v>
      </c>
      <c r="S340" s="116" t="n">
        <f aca="false">IF('BANCO DE DADOS'!$AD$32="Sim",R340,Q340)</f>
        <v>1659818.22591214</v>
      </c>
      <c r="T340" s="123" t="n">
        <f aca="false">C340</f>
        <v>336</v>
      </c>
      <c r="U340" s="122" t="n">
        <f aca="false">DATE(YEAR(U339),MONTH(U339)+1,1)</f>
        <v>55123</v>
      </c>
      <c r="V340" s="219"/>
      <c r="W340" s="219"/>
      <c r="X340" s="219"/>
    </row>
    <row r="341" customFormat="false" ht="12.75" hidden="false" customHeight="false" outlineLevel="0" collapsed="false">
      <c r="B341" s="122" t="n">
        <f aca="false">DATE(YEAR(B340),MONTH(B340)+1,1)</f>
        <v>55123</v>
      </c>
      <c r="C341" s="123" t="n">
        <f aca="false">C340+1</f>
        <v>337</v>
      </c>
      <c r="D341" s="123"/>
      <c r="E341" s="116" t="n">
        <f aca="false">IF($AE$33,IF($AE$34,$E340*(1+Inflação)*(1+Crescimento_Salário),$E340*(1+Inflação)),IF($AE$34,$E340*(1+Crescimento_Salário),$E340))</f>
        <v>18742.1893386538</v>
      </c>
      <c r="F341" s="124" t="n">
        <f aca="false">F340+E341</f>
        <v>2058997.41391634</v>
      </c>
      <c r="G341" s="125" t="n">
        <f aca="false">IF(F341&lt;=0,0,F341/S341)</f>
        <v>1.2294487393327</v>
      </c>
      <c r="H341" s="116" t="n">
        <f aca="false">Q340*Taxa</f>
        <v>28633.3699787118</v>
      </c>
      <c r="I341" s="116" t="n">
        <f aca="false">I340+H341</f>
        <v>2438679.04377473</v>
      </c>
      <c r="J341" s="125" t="n">
        <f aca="false">1-G341</f>
        <v>-0.229448739332697</v>
      </c>
      <c r="K341" s="116" t="n">
        <f aca="false">R341-F341</f>
        <v>-384265.19609822</v>
      </c>
      <c r="L341" s="116" t="n">
        <f aca="false">L340+K341</f>
        <v>-32977369.7013624</v>
      </c>
      <c r="M341" s="125" t="n">
        <f aca="false">K341/R341</f>
        <v>-0.229448739332697</v>
      </c>
      <c r="N341" s="116" t="n">
        <f aca="false">Q341*Inflação</f>
        <v>39285.3770076833</v>
      </c>
      <c r="O341" s="116" t="n">
        <f aca="false">Q341-R341</f>
        <v>2822944.23987295</v>
      </c>
      <c r="P341" s="125" t="n">
        <f aca="false">O341/Q341</f>
        <v>0.62764502214153</v>
      </c>
      <c r="Q341" s="126" t="n">
        <f aca="false">Q340+E341+H341</f>
        <v>4497676.45769108</v>
      </c>
      <c r="R341" s="126" t="n">
        <f aca="false">(R340+E341)*(1+((1+Taxa)/(1+Inflação)-1))</f>
        <v>1674732.21781812</v>
      </c>
      <c r="S341" s="116" t="n">
        <f aca="false">IF('BANCO DE DADOS'!$AD$32="Sim",R341,Q341)</f>
        <v>1674732.21781812</v>
      </c>
      <c r="T341" s="123" t="n">
        <f aca="false">C341</f>
        <v>337</v>
      </c>
      <c r="U341" s="122" t="n">
        <f aca="false">DATE(YEAR(U340),MONTH(U340)+1,1)</f>
        <v>55154</v>
      </c>
      <c r="V341" s="219"/>
      <c r="W341" s="219"/>
      <c r="X341" s="219"/>
    </row>
    <row r="342" customFormat="false" ht="12.75" hidden="false" customHeight="false" outlineLevel="0" collapsed="false">
      <c r="B342" s="122" t="n">
        <f aca="false">DATE(YEAR(B341),MONTH(B341)+1,1)</f>
        <v>55154</v>
      </c>
      <c r="C342" s="123" t="n">
        <f aca="false">C341+1</f>
        <v>338</v>
      </c>
      <c r="D342" s="123"/>
      <c r="E342" s="116" t="n">
        <f aca="false">IF($AE$33,IF($AE$34,$E341*(1+Inflação)*(1+Crescimento_Salário),$E341*(1+Inflação)),IF($AE$34,$E341*(1+Crescimento_Salário),$E341))</f>
        <v>18905.8947498911</v>
      </c>
      <c r="F342" s="124" t="n">
        <f aca="false">F341+E342</f>
        <v>2077903.30866623</v>
      </c>
      <c r="G342" s="125" t="n">
        <f aca="false">IF(F342&lt;=0,0,F342/S342)</f>
        <v>1.22969191699237</v>
      </c>
      <c r="H342" s="116" t="n">
        <f aca="false">Q341*Taxa</f>
        <v>28938.185753838</v>
      </c>
      <c r="I342" s="116" t="n">
        <f aca="false">I341+H342</f>
        <v>2467617.22952857</v>
      </c>
      <c r="J342" s="125" t="n">
        <f aca="false">1-G342</f>
        <v>-0.229691916992371</v>
      </c>
      <c r="K342" s="116" t="n">
        <f aca="false">R342-F342</f>
        <v>-388127.780379074</v>
      </c>
      <c r="L342" s="116" t="n">
        <f aca="false">L341+K342</f>
        <v>-33365497.4817414</v>
      </c>
      <c r="M342" s="125" t="n">
        <f aca="false">K342/R342</f>
        <v>-0.229691916992371</v>
      </c>
      <c r="N342" s="116" t="n">
        <f aca="false">Q342*Inflação</f>
        <v>39703.2756177447</v>
      </c>
      <c r="O342" s="116" t="n">
        <f aca="false">Q342-R342</f>
        <v>2855745.00990765</v>
      </c>
      <c r="P342" s="125" t="n">
        <f aca="false">O342/Q342</f>
        <v>0.628254780923676</v>
      </c>
      <c r="Q342" s="126" t="n">
        <f aca="false">Q341+E342+H342</f>
        <v>4545520.53819481</v>
      </c>
      <c r="R342" s="126" t="n">
        <f aca="false">(R341+E342)*(1+((1+Taxa)/(1+Inflação)-1))</f>
        <v>1689775.52828716</v>
      </c>
      <c r="S342" s="116" t="n">
        <f aca="false">IF('BANCO DE DADOS'!$AD$32="Sim",R342,Q342)</f>
        <v>1689775.52828716</v>
      </c>
      <c r="T342" s="123" t="n">
        <f aca="false">C342</f>
        <v>338</v>
      </c>
      <c r="U342" s="122" t="n">
        <f aca="false">DATE(YEAR(U341),MONTH(U341)+1,1)</f>
        <v>55185</v>
      </c>
      <c r="V342" s="219"/>
      <c r="W342" s="219"/>
      <c r="X342" s="219"/>
    </row>
    <row r="343" customFormat="false" ht="12.75" hidden="false" customHeight="false" outlineLevel="0" collapsed="false">
      <c r="B343" s="122" t="n">
        <f aca="false">DATE(YEAR(B342),MONTH(B342)+1,1)</f>
        <v>55185</v>
      </c>
      <c r="C343" s="123" t="n">
        <f aca="false">C342+1</f>
        <v>339</v>
      </c>
      <c r="D343" s="123"/>
      <c r="E343" s="116" t="n">
        <f aca="false">IF($AE$33,IF($AE$34,$E342*(1+Inflação)*(1+Crescimento_Salário),$E342*(1+Inflação)),IF($AE$34,$E342*(1+Crescimento_Salário),$E342))</f>
        <v>19071.0300614022</v>
      </c>
      <c r="F343" s="124" t="n">
        <f aca="false">F342+E343</f>
        <v>2096974.33872764</v>
      </c>
      <c r="G343" s="125" t="n">
        <f aca="false">IF(F343&lt;=0,0,F343/S343)</f>
        <v>1.2299335541657</v>
      </c>
      <c r="H343" s="116" t="n">
        <f aca="false">Q342*Taxa</f>
        <v>29246.0160083844</v>
      </c>
      <c r="I343" s="116" t="n">
        <f aca="false">I342+H343</f>
        <v>2496863.24553696</v>
      </c>
      <c r="J343" s="125" t="n">
        <f aca="false">1-G343</f>
        <v>-0.2299335541657</v>
      </c>
      <c r="K343" s="116" t="n">
        <f aca="false">R343-F343</f>
        <v>-392025.049698705</v>
      </c>
      <c r="L343" s="116" t="n">
        <f aca="false">L342+K343</f>
        <v>-33757522.5314401</v>
      </c>
      <c r="M343" s="125" t="n">
        <f aca="false">K343/R343</f>
        <v>-0.2299335541657</v>
      </c>
      <c r="N343" s="116" t="n">
        <f aca="false">Q343*Inflação</f>
        <v>40125.3053899181</v>
      </c>
      <c r="O343" s="116" t="n">
        <f aca="false">Q343-R343</f>
        <v>2888888.29523566</v>
      </c>
      <c r="P343" s="125" t="n">
        <f aca="false">O343/Q343</f>
        <v>0.628861652647681</v>
      </c>
      <c r="Q343" s="126" t="n">
        <f aca="false">Q342+E343+H343</f>
        <v>4593837.58426459</v>
      </c>
      <c r="R343" s="126" t="n">
        <f aca="false">(R342+E343)*(1+((1+Taxa)/(1+Inflação)-1))</f>
        <v>1704949.28902893</v>
      </c>
      <c r="S343" s="116" t="n">
        <f aca="false">IF('BANCO DE DADOS'!$AD$32="Sim",R343,Q343)</f>
        <v>1704949.28902893</v>
      </c>
      <c r="T343" s="123" t="n">
        <f aca="false">C343</f>
        <v>339</v>
      </c>
      <c r="U343" s="122" t="n">
        <f aca="false">DATE(YEAR(U342),MONTH(U342)+1,1)</f>
        <v>55213</v>
      </c>
      <c r="V343" s="219"/>
      <c r="W343" s="219"/>
      <c r="X343" s="219"/>
    </row>
    <row r="344" customFormat="false" ht="12.75" hidden="false" customHeight="false" outlineLevel="0" collapsed="false">
      <c r="B344" s="122" t="n">
        <f aca="false">DATE(YEAR(B343),MONTH(B343)+1,1)</f>
        <v>55213</v>
      </c>
      <c r="C344" s="123" t="n">
        <f aca="false">C343+1</f>
        <v>340</v>
      </c>
      <c r="D344" s="123"/>
      <c r="E344" s="116" t="n">
        <f aca="false">IF($AE$33,IF($AE$34,$E343*(1+Inflação)*(1+Crescimento_Salário),$E343*(1+Inflação)),IF($AE$34,$E343*(1+Crescimento_Salário),$E343))</f>
        <v>19237.6077627853</v>
      </c>
      <c r="F344" s="124" t="n">
        <f aca="false">F343+E344</f>
        <v>2116211.94649042</v>
      </c>
      <c r="G344" s="125" t="n">
        <f aca="false">IF(F344&lt;=0,0,F344/S344)</f>
        <v>1.2301736587563</v>
      </c>
      <c r="H344" s="116" t="n">
        <f aca="false">Q343*Taxa</f>
        <v>29556.8893376238</v>
      </c>
      <c r="I344" s="116" t="n">
        <f aca="false">I343+H344</f>
        <v>2526420.13487458</v>
      </c>
      <c r="J344" s="125" t="n">
        <f aca="false">1-G344</f>
        <v>-0.230173658756299</v>
      </c>
      <c r="K344" s="116" t="n">
        <f aca="false">R344-F344</f>
        <v>-395957.30485722</v>
      </c>
      <c r="L344" s="116" t="n">
        <f aca="false">L343+K344</f>
        <v>-34153479.8362974</v>
      </c>
      <c r="M344" s="125" t="n">
        <f aca="false">K344/R344</f>
        <v>-0.230173658756299</v>
      </c>
      <c r="N344" s="116" t="n">
        <f aca="false">Q344*Inflação</f>
        <v>40551.5055029147</v>
      </c>
      <c r="O344" s="116" t="n">
        <f aca="false">Q344-R344</f>
        <v>2922377.4397318</v>
      </c>
      <c r="P344" s="125" t="n">
        <f aca="false">O344/Q344</f>
        <v>0.62946565407625</v>
      </c>
      <c r="Q344" s="126" t="n">
        <f aca="false">Q343+E344+H344</f>
        <v>4642632.081365</v>
      </c>
      <c r="R344" s="126" t="n">
        <f aca="false">(R343+E344)*(1+((1+Taxa)/(1+Inflação)-1))</f>
        <v>1720254.6416332</v>
      </c>
      <c r="S344" s="116" t="n">
        <f aca="false">IF('BANCO DE DADOS'!$AD$32="Sim",R344,Q344)</f>
        <v>1720254.6416332</v>
      </c>
      <c r="T344" s="123" t="n">
        <f aca="false">C344</f>
        <v>340</v>
      </c>
      <c r="U344" s="122" t="n">
        <f aca="false">DATE(YEAR(U343),MONTH(U343)+1,1)</f>
        <v>55244</v>
      </c>
      <c r="V344" s="219"/>
      <c r="W344" s="219"/>
      <c r="X344" s="219"/>
    </row>
    <row r="345" customFormat="false" ht="12.75" hidden="false" customHeight="false" outlineLevel="0" collapsed="false">
      <c r="B345" s="122" t="n">
        <f aca="false">DATE(YEAR(B344),MONTH(B344)+1,1)</f>
        <v>55244</v>
      </c>
      <c r="C345" s="123" t="n">
        <f aca="false">C344+1</f>
        <v>341</v>
      </c>
      <c r="D345" s="123"/>
      <c r="E345" s="116" t="n">
        <f aca="false">IF($AE$33,IF($AE$34,$E344*(1+Inflação)*(1+Crescimento_Salário),$E344*(1+Inflação)),IF($AE$34,$E344*(1+Crescimento_Salário),$E344))</f>
        <v>19405.64045273</v>
      </c>
      <c r="F345" s="124" t="n">
        <f aca="false">F344+E345</f>
        <v>2135617.58694315</v>
      </c>
      <c r="G345" s="125" t="n">
        <f aca="false">IF(F345&lt;=0,0,F345/S345)</f>
        <v>1.23041223864719</v>
      </c>
      <c r="H345" s="116" t="n">
        <f aca="false">Q344*Taxa</f>
        <v>29870.8346011703</v>
      </c>
      <c r="I345" s="116" t="n">
        <f aca="false">I344+H345</f>
        <v>2556290.96947575</v>
      </c>
      <c r="J345" s="125" t="n">
        <f aca="false">1-G345</f>
        <v>-0.230412238647189</v>
      </c>
      <c r="K345" s="116" t="n">
        <f aca="false">R345-F345</f>
        <v>-399924.849287017</v>
      </c>
      <c r="L345" s="116" t="n">
        <f aca="false">L344+K345</f>
        <v>-34553404.6855844</v>
      </c>
      <c r="M345" s="125" t="n">
        <f aca="false">K345/R345</f>
        <v>-0.230412238647189</v>
      </c>
      <c r="N345" s="116" t="n">
        <f aca="false">Q345*Inflação</f>
        <v>40981.9154975669</v>
      </c>
      <c r="O345" s="116" t="n">
        <f aca="false">Q345-R345</f>
        <v>2956215.81876277</v>
      </c>
      <c r="P345" s="125" t="n">
        <f aca="false">O345/Q345</f>
        <v>0.630066801860073</v>
      </c>
      <c r="Q345" s="126" t="n">
        <f aca="false">Q344+E345+H345</f>
        <v>4691908.5564189</v>
      </c>
      <c r="R345" s="126" t="n">
        <f aca="false">(R344+E345)*(1+((1+Taxa)/(1+Inflação)-1))</f>
        <v>1735692.73765613</v>
      </c>
      <c r="S345" s="116" t="n">
        <f aca="false">IF('BANCO DE DADOS'!$AD$32="Sim",R345,Q345)</f>
        <v>1735692.73765613</v>
      </c>
      <c r="T345" s="123" t="n">
        <f aca="false">C345</f>
        <v>341</v>
      </c>
      <c r="U345" s="122" t="n">
        <f aca="false">DATE(YEAR(U344),MONTH(U344)+1,1)</f>
        <v>55274</v>
      </c>
      <c r="V345" s="219"/>
      <c r="W345" s="219"/>
      <c r="X345" s="219"/>
    </row>
    <row r="346" customFormat="false" ht="12.75" hidden="false" customHeight="false" outlineLevel="0" collapsed="false">
      <c r="B346" s="122" t="n">
        <f aca="false">DATE(YEAR(B345),MONTH(B345)+1,1)</f>
        <v>55274</v>
      </c>
      <c r="C346" s="123" t="n">
        <f aca="false">C345+1</f>
        <v>342</v>
      </c>
      <c r="D346" s="123"/>
      <c r="E346" s="116" t="n">
        <f aca="false">IF($AE$33,IF($AE$34,$E345*(1+Inflação)*(1+Crescimento_Salário),$E345*(1+Inflação)),IF($AE$34,$E345*(1+Crescimento_Salário),$E345))</f>
        <v>19575.1408399705</v>
      </c>
      <c r="F346" s="124" t="n">
        <f aca="false">F345+E346</f>
        <v>2155192.72778312</v>
      </c>
      <c r="G346" s="125" t="n">
        <f aca="false">IF(F346&lt;=0,0,F346/S346)</f>
        <v>1.23064930170062</v>
      </c>
      <c r="H346" s="116" t="n">
        <f aca="false">Q345*Taxa</f>
        <v>30187.880925382</v>
      </c>
      <c r="I346" s="116" t="n">
        <f aca="false">I345+H346</f>
        <v>2586478.85040113</v>
      </c>
      <c r="J346" s="125" t="n">
        <f aca="false">1-G346</f>
        <v>-0.23064930170062</v>
      </c>
      <c r="K346" s="116" t="n">
        <f aca="false">R346-F346</f>
        <v>-403927.989075769</v>
      </c>
      <c r="L346" s="116" t="n">
        <f aca="false">L345+K346</f>
        <v>-34957332.6746602</v>
      </c>
      <c r="M346" s="125" t="n">
        <f aca="false">K346/R346</f>
        <v>-0.23064930170062</v>
      </c>
      <c r="N346" s="116" t="n">
        <f aca="false">Q346*Inflação</f>
        <v>41416.5752801198</v>
      </c>
      <c r="O346" s="116" t="n">
        <f aca="false">Q346-R346</f>
        <v>2990406.8394769</v>
      </c>
      <c r="P346" s="125" t="n">
        <f aca="false">O346/Q346</f>
        <v>0.630665112538652</v>
      </c>
      <c r="Q346" s="126" t="n">
        <f aca="false">Q345+E346+H346</f>
        <v>4741671.57818426</v>
      </c>
      <c r="R346" s="126" t="n">
        <f aca="false">(R345+E346)*(1+((1+Taxa)/(1+Inflação)-1))</f>
        <v>1751264.73870735</v>
      </c>
      <c r="S346" s="116" t="n">
        <f aca="false">IF('BANCO DE DADOS'!$AD$32="Sim",R346,Q346)</f>
        <v>1751264.73870735</v>
      </c>
      <c r="T346" s="123" t="n">
        <f aca="false">C346</f>
        <v>342</v>
      </c>
      <c r="U346" s="122" t="n">
        <f aca="false">DATE(YEAR(U345),MONTH(U345)+1,1)</f>
        <v>55305</v>
      </c>
      <c r="V346" s="219"/>
      <c r="W346" s="219"/>
      <c r="X346" s="219"/>
    </row>
    <row r="347" customFormat="false" ht="12.75" hidden="false" customHeight="false" outlineLevel="0" collapsed="false">
      <c r="B347" s="122" t="n">
        <f aca="false">DATE(YEAR(B346),MONTH(B346)+1,1)</f>
        <v>55305</v>
      </c>
      <c r="C347" s="123" t="n">
        <f aca="false">C346+1</f>
        <v>343</v>
      </c>
      <c r="D347" s="123"/>
      <c r="E347" s="116" t="n">
        <f aca="false">IF($AE$33,IF($AE$34,$E346*(1+Inflação)*(1+Crescimento_Salário),$E346*(1+Inflação)),IF($AE$34,$E346*(1+Crescimento_Salário),$E346))</f>
        <v>19746.1217442465</v>
      </c>
      <c r="F347" s="124" t="n">
        <f aca="false">F346+E347</f>
        <v>2174938.84952737</v>
      </c>
      <c r="G347" s="125" t="n">
        <f aca="false">IF(F347&lt;=0,0,F347/S347)</f>
        <v>1.2308848557579</v>
      </c>
      <c r="H347" s="116" t="n">
        <f aca="false">Q346*Taxa</f>
        <v>30508.057705785</v>
      </c>
      <c r="I347" s="116" t="n">
        <f aca="false">I346+H347</f>
        <v>2616986.90810692</v>
      </c>
      <c r="J347" s="125" t="n">
        <f aca="false">1-G347</f>
        <v>-0.230884855757903</v>
      </c>
      <c r="K347" s="116" t="n">
        <f aca="false">R347-F347</f>
        <v>-407967.032989602</v>
      </c>
      <c r="L347" s="116" t="n">
        <f aca="false">L346+K347</f>
        <v>-35365299.7076498</v>
      </c>
      <c r="M347" s="125" t="n">
        <f aca="false">K347/R347</f>
        <v>-0.230884855757903</v>
      </c>
      <c r="N347" s="116" t="n">
        <f aca="false">Q347*Inflação</f>
        <v>41855.5251255517</v>
      </c>
      <c r="O347" s="116" t="n">
        <f aca="false">Q347-R347</f>
        <v>3024953.94109652</v>
      </c>
      <c r="P347" s="125" t="n">
        <f aca="false">O347/Q347</f>
        <v>0.631260602541117</v>
      </c>
      <c r="Q347" s="126" t="n">
        <f aca="false">Q346+E347+H347</f>
        <v>4791925.75763429</v>
      </c>
      <c r="R347" s="126" t="n">
        <f aca="false">(R346+E347)*(1+((1+Taxa)/(1+Inflação)-1))</f>
        <v>1766971.81653777</v>
      </c>
      <c r="S347" s="116" t="n">
        <f aca="false">IF('BANCO DE DADOS'!$AD$32="Sim",R347,Q347)</f>
        <v>1766971.81653777</v>
      </c>
      <c r="T347" s="123" t="n">
        <f aca="false">C347</f>
        <v>343</v>
      </c>
      <c r="U347" s="122" t="n">
        <f aca="false">DATE(YEAR(U346),MONTH(U346)+1,1)</f>
        <v>55335</v>
      </c>
      <c r="V347" s="219"/>
      <c r="W347" s="219"/>
      <c r="X347" s="219"/>
    </row>
    <row r="348" customFormat="false" ht="12.75" hidden="false" customHeight="false" outlineLevel="0" collapsed="false">
      <c r="B348" s="122" t="n">
        <f aca="false">DATE(YEAR(B347),MONTH(B347)+1,1)</f>
        <v>55335</v>
      </c>
      <c r="C348" s="123" t="n">
        <f aca="false">C347+1</f>
        <v>344</v>
      </c>
      <c r="D348" s="123"/>
      <c r="E348" s="116" t="n">
        <f aca="false">IF($AE$33,IF($AE$34,$E347*(1+Inflação)*(1+Crescimento_Salário),$E347*(1+Inflação)),IF($AE$34,$E347*(1+Crescimento_Salário),$E347))</f>
        <v>19918.5960972729</v>
      </c>
      <c r="F348" s="124" t="n">
        <f aca="false">F347+E348</f>
        <v>2194857.44562464</v>
      </c>
      <c r="G348" s="125" t="n">
        <f aca="false">IF(F348&lt;=0,0,F348/S348)</f>
        <v>1.23111890863924</v>
      </c>
      <c r="H348" s="116" t="n">
        <f aca="false">Q347*Taxa</f>
        <v>30831.39460952</v>
      </c>
      <c r="I348" s="116" t="n">
        <f aca="false">I347+H348</f>
        <v>2647818.30271644</v>
      </c>
      <c r="J348" s="125" t="n">
        <f aca="false">1-G348</f>
        <v>-0.23111890863924</v>
      </c>
      <c r="K348" s="116" t="n">
        <f aca="false">R348-F348</f>
        <v>-412042.292496479</v>
      </c>
      <c r="L348" s="116" t="n">
        <f aca="false">L347+K348</f>
        <v>-35777342.0001462</v>
      </c>
      <c r="M348" s="125" t="n">
        <f aca="false">K348/R348</f>
        <v>-0.231118908639239</v>
      </c>
      <c r="N348" s="116" t="n">
        <f aca="false">Q348*Inflação</f>
        <v>42298.8056809246</v>
      </c>
      <c r="O348" s="116" t="n">
        <f aca="false">Q348-R348</f>
        <v>3059860.59521292</v>
      </c>
      <c r="P348" s="125" t="n">
        <f aca="false">O348/Q348</f>
        <v>0.631853288187034</v>
      </c>
      <c r="Q348" s="126" t="n">
        <f aca="false">Q347+E348+H348</f>
        <v>4842675.74834108</v>
      </c>
      <c r="R348" s="126" t="n">
        <f aca="false">(R347+E348)*(1+((1+Taxa)/(1+Inflação)-1))</f>
        <v>1782815.15312816</v>
      </c>
      <c r="S348" s="116" t="n">
        <f aca="false">IF('BANCO DE DADOS'!$AD$32="Sim",R348,Q348)</f>
        <v>1782815.15312816</v>
      </c>
      <c r="T348" s="123" t="n">
        <f aca="false">C348</f>
        <v>344</v>
      </c>
      <c r="U348" s="122" t="n">
        <f aca="false">DATE(YEAR(U347),MONTH(U347)+1,1)</f>
        <v>55366</v>
      </c>
      <c r="V348" s="219"/>
      <c r="W348" s="219"/>
      <c r="X348" s="219"/>
    </row>
    <row r="349" customFormat="false" ht="12.75" hidden="false" customHeight="false" outlineLevel="0" collapsed="false">
      <c r="B349" s="122" t="n">
        <f aca="false">DATE(YEAR(B348),MONTH(B348)+1,1)</f>
        <v>55366</v>
      </c>
      <c r="C349" s="123" t="n">
        <f aca="false">C348+1</f>
        <v>345</v>
      </c>
      <c r="D349" s="123"/>
      <c r="E349" s="116" t="n">
        <f aca="false">IF($AE$33,IF($AE$34,$E348*(1+Inflação)*(1+Crescimento_Salário),$E348*(1+Inflação)),IF($AE$34,$E348*(1+Crescimento_Salário),$E348))</f>
        <v>20092.5769437179</v>
      </c>
      <c r="F349" s="124" t="n">
        <f aca="false">F348+E349</f>
        <v>2214950.02256836</v>
      </c>
      <c r="G349" s="125" t="n">
        <f aca="false">IF(F349&lt;=0,0,F349/S349)</f>
        <v>1.23135146814356</v>
      </c>
      <c r="H349" s="116" t="n">
        <f aca="false">Q348*Taxa</f>
        <v>31157.9215778099</v>
      </c>
      <c r="I349" s="116" t="n">
        <f aca="false">I348+H349</f>
        <v>2678976.22429425</v>
      </c>
      <c r="J349" s="125" t="n">
        <f aca="false">1-G349</f>
        <v>-0.231351468143558</v>
      </c>
      <c r="K349" s="116" t="n">
        <f aca="false">R349-F349</f>
        <v>-416154.081789794</v>
      </c>
      <c r="L349" s="116" t="n">
        <f aca="false">L348+K349</f>
        <v>-36193496.081936</v>
      </c>
      <c r="M349" s="125" t="n">
        <f aca="false">K349/R349</f>
        <v>-0.231351468143558</v>
      </c>
      <c r="N349" s="116" t="n">
        <f aca="false">Q349*Inflação</f>
        <v>42746.4579687647</v>
      </c>
      <c r="O349" s="116" t="n">
        <f aca="false">Q349-R349</f>
        <v>3095130.30608404</v>
      </c>
      <c r="P349" s="125" t="n">
        <f aca="false">O349/Q349</f>
        <v>0.632443185687211</v>
      </c>
      <c r="Q349" s="126" t="n">
        <f aca="false">Q348+E349+H349</f>
        <v>4893926.24686261</v>
      </c>
      <c r="R349" s="126" t="n">
        <f aca="false">(R348+E349)*(1+((1+Taxa)/(1+Inflação)-1))</f>
        <v>1798795.94077857</v>
      </c>
      <c r="S349" s="116" t="n">
        <f aca="false">IF('BANCO DE DADOS'!$AD$32="Sim",R349,Q349)</f>
        <v>1798795.94077857</v>
      </c>
      <c r="T349" s="123" t="n">
        <f aca="false">C349</f>
        <v>345</v>
      </c>
      <c r="U349" s="122" t="n">
        <f aca="false">DATE(YEAR(U348),MONTH(U348)+1,1)</f>
        <v>55397</v>
      </c>
      <c r="V349" s="219"/>
      <c r="W349" s="219"/>
      <c r="X349" s="219"/>
    </row>
    <row r="350" customFormat="false" ht="12.75" hidden="false" customHeight="false" outlineLevel="0" collapsed="false">
      <c r="B350" s="122" t="n">
        <f aca="false">DATE(YEAR(B349),MONTH(B349)+1,1)</f>
        <v>55397</v>
      </c>
      <c r="C350" s="123" t="n">
        <f aca="false">C349+1</f>
        <v>346</v>
      </c>
      <c r="D350" s="123"/>
      <c r="E350" s="116" t="n">
        <f aca="false">IF($AE$33,IF($AE$34,$E349*(1+Inflação)*(1+Crescimento_Salário),$E349*(1+Inflação)),IF($AE$34,$E349*(1+Crescimento_Salário),$E349))</f>
        <v>20268.0774421898</v>
      </c>
      <c r="F350" s="124" t="n">
        <f aca="false">F349+E350</f>
        <v>2235218.10001055</v>
      </c>
      <c r="G350" s="125" t="n">
        <f aca="false">IF(F350&lt;=0,0,F350/S350)</f>
        <v>1.23158254204835</v>
      </c>
      <c r="H350" s="116" t="n">
        <f aca="false">Q349*Taxa</f>
        <v>31487.6688284501</v>
      </c>
      <c r="I350" s="116" t="n">
        <f aca="false">I349+H350</f>
        <v>2710463.8931227</v>
      </c>
      <c r="J350" s="125" t="n">
        <f aca="false">1-G350</f>
        <v>-0.23158254204835</v>
      </c>
      <c r="K350" s="116" t="n">
        <f aca="false">R350-F350</f>
        <v>-420302.717812157</v>
      </c>
      <c r="L350" s="116" t="n">
        <f aca="false">L349+K350</f>
        <v>-36613798.7997482</v>
      </c>
      <c r="M350" s="125" t="n">
        <f aca="false">K350/R350</f>
        <v>-0.23158254204835</v>
      </c>
      <c r="N350" s="116" t="n">
        <f aca="false">Q350*Inflação</f>
        <v>43198.5233904735</v>
      </c>
      <c r="O350" s="116" t="n">
        <f aca="false">Q350-R350</f>
        <v>3130766.61093486</v>
      </c>
      <c r="P350" s="125" t="n">
        <f aca="false">O350/Q350</f>
        <v>0.633030311144493</v>
      </c>
      <c r="Q350" s="126" t="n">
        <f aca="false">Q349+E350+H350</f>
        <v>4945681.99313325</v>
      </c>
      <c r="R350" s="126" t="n">
        <f aca="false">(R349+E350)*(1+((1+Taxa)/(1+Inflação)-1))</f>
        <v>1814915.38219839</v>
      </c>
      <c r="S350" s="116" t="n">
        <f aca="false">IF('BANCO DE DADOS'!$AD$32="Sim",R350,Q350)</f>
        <v>1814915.38219839</v>
      </c>
      <c r="T350" s="123" t="n">
        <f aca="false">C350</f>
        <v>346</v>
      </c>
      <c r="U350" s="122" t="n">
        <f aca="false">DATE(YEAR(U349),MONTH(U349)+1,1)</f>
        <v>55427</v>
      </c>
      <c r="V350" s="219"/>
      <c r="W350" s="219"/>
      <c r="X350" s="219"/>
    </row>
    <row r="351" customFormat="false" ht="12.75" hidden="false" customHeight="false" outlineLevel="0" collapsed="false">
      <c r="B351" s="122" t="n">
        <f aca="false">DATE(YEAR(B350),MONTH(B350)+1,1)</f>
        <v>55427</v>
      </c>
      <c r="C351" s="123" t="n">
        <f aca="false">C350+1</f>
        <v>347</v>
      </c>
      <c r="D351" s="123"/>
      <c r="E351" s="116" t="n">
        <f aca="false">IF($AE$33,IF($AE$34,$E350*(1+Inflação)*(1+Crescimento_Salário),$E350*(1+Inflação)),IF($AE$34,$E350*(1+Crescimento_Salário),$E350))</f>
        <v>20445.1108662316</v>
      </c>
      <c r="F351" s="124" t="n">
        <f aca="false">F350+E351</f>
        <v>2255663.21087678</v>
      </c>
      <c r="G351" s="125" t="n">
        <f aca="false">IF(F351&lt;=0,0,F351/S351)</f>
        <v>1.23181213810951</v>
      </c>
      <c r="H351" s="116" t="n">
        <f aca="false">Q350*Taxa</f>
        <v>31820.6668583211</v>
      </c>
      <c r="I351" s="116" t="n">
        <f aca="false">I350+H351</f>
        <v>2742284.55998102</v>
      </c>
      <c r="J351" s="125" t="n">
        <f aca="false">1-G351</f>
        <v>-0.231812138109513</v>
      </c>
      <c r="K351" s="116" t="n">
        <f aca="false">R351-F351</f>
        <v>-424488.520279404</v>
      </c>
      <c r="L351" s="116" t="n">
        <f aca="false">L350+K351</f>
        <v>-37038287.3200276</v>
      </c>
      <c r="M351" s="125" t="n">
        <f aca="false">K351/R351</f>
        <v>-0.231812138109513</v>
      </c>
      <c r="N351" s="116" t="n">
        <f aca="false">Q351*Inflação</f>
        <v>43655.0437297696</v>
      </c>
      <c r="O351" s="116" t="n">
        <f aca="false">Q351-R351</f>
        <v>3166773.08026042</v>
      </c>
      <c r="P351" s="125" t="n">
        <f aca="false">O351/Q351</f>
        <v>0.633614680554557</v>
      </c>
      <c r="Q351" s="126" t="n">
        <f aca="false">Q350+E351+H351</f>
        <v>4997947.7708578</v>
      </c>
      <c r="R351" s="126" t="n">
        <f aca="false">(R350+E351)*(1+((1+Taxa)/(1+Inflação)-1))</f>
        <v>1831174.69059738</v>
      </c>
      <c r="S351" s="116" t="n">
        <f aca="false">IF('BANCO DE DADOS'!$AD$32="Sim",R351,Q351)</f>
        <v>1831174.69059738</v>
      </c>
      <c r="T351" s="123" t="n">
        <f aca="false">C351</f>
        <v>347</v>
      </c>
      <c r="U351" s="122" t="n">
        <f aca="false">DATE(YEAR(U350),MONTH(U350)+1,1)</f>
        <v>55458</v>
      </c>
      <c r="V351" s="219"/>
      <c r="W351" s="219"/>
      <c r="X351" s="219"/>
    </row>
    <row r="352" customFormat="false" ht="12.75" hidden="false" customHeight="false" outlineLevel="0" collapsed="false">
      <c r="B352" s="122" t="n">
        <f aca="false">DATE(YEAR(B351),MONTH(B351)+1,1)</f>
        <v>55458</v>
      </c>
      <c r="C352" s="123" t="n">
        <f aca="false">C351+1</f>
        <v>348</v>
      </c>
      <c r="D352" s="123" t="n">
        <v>29</v>
      </c>
      <c r="E352" s="116" t="n">
        <f aca="false">IF($AE$33,IF($AE$34,$E351*(1+Inflação)*(1+Crescimento_Salário),$E351*(1+Inflação)),IF($AE$34,$E351*(1+Crescimento_Salário),$E351))</f>
        <v>20623.6906053256</v>
      </c>
      <c r="F352" s="124" t="n">
        <f aca="false">F351+E352</f>
        <v>2276286.90148211</v>
      </c>
      <c r="G352" s="125" t="n">
        <f aca="false">IF(F352&lt;=0,0,F352/S352)</f>
        <v>1.23204026406119</v>
      </c>
      <c r="H352" s="116" t="n">
        <f aca="false">Q351*Taxa</f>
        <v>32156.9464459236</v>
      </c>
      <c r="I352" s="116" t="n">
        <f aca="false">I351+H352</f>
        <v>2774441.50642694</v>
      </c>
      <c r="J352" s="125" t="n">
        <f aca="false">1-G352</f>
        <v>-0.232040264061193</v>
      </c>
      <c r="K352" s="116" t="n">
        <f aca="false">R352-F352</f>
        <v>-428711.811704807</v>
      </c>
      <c r="L352" s="116" t="n">
        <f aca="false">L351+K352</f>
        <v>-37466999.1317324</v>
      </c>
      <c r="M352" s="125" t="n">
        <f aca="false">K352/R352</f>
        <v>-0.232040264061193</v>
      </c>
      <c r="N352" s="116" t="n">
        <f aca="false">Q352*Inflação</f>
        <v>44116.0611561605</v>
      </c>
      <c r="O352" s="116" t="n">
        <f aca="false">Q352-R352</f>
        <v>3203153.31813175</v>
      </c>
      <c r="P352" s="125" t="n">
        <f aca="false">O352/Q352</f>
        <v>0.634196309806693</v>
      </c>
      <c r="Q352" s="126" t="n">
        <f aca="false">Q351+E352+H352</f>
        <v>5050728.40790905</v>
      </c>
      <c r="R352" s="126" t="n">
        <f aca="false">(R351+E352)*(1+((1+Taxa)/(1+Inflação)-1))</f>
        <v>1847575.0897773</v>
      </c>
      <c r="S352" s="116" t="n">
        <f aca="false">IF('BANCO DE DADOS'!$AD$32="Sim",R352,Q352)</f>
        <v>1847575.0897773</v>
      </c>
      <c r="T352" s="123" t="n">
        <f aca="false">C352</f>
        <v>348</v>
      </c>
      <c r="U352" s="122" t="n">
        <f aca="false">DATE(YEAR(U351),MONTH(U351)+1,1)</f>
        <v>55488</v>
      </c>
      <c r="V352" s="219"/>
      <c r="W352" s="219"/>
      <c r="X352" s="219"/>
    </row>
    <row r="353" customFormat="false" ht="12.75" hidden="false" customHeight="false" outlineLevel="0" collapsed="false">
      <c r="B353" s="122" t="n">
        <f aca="false">DATE(YEAR(B352),MONTH(B352)+1,1)</f>
        <v>55488</v>
      </c>
      <c r="C353" s="123" t="n">
        <f aca="false">C352+1</f>
        <v>349</v>
      </c>
      <c r="D353" s="123"/>
      <c r="E353" s="116" t="n">
        <f aca="false">IF($AE$33,IF($AE$34,$E352*(1+Inflação)*(1+Crescimento_Salário),$E352*(1+Inflação)),IF($AE$34,$E352*(1+Crescimento_Salário),$E352))</f>
        <v>20803.8301659057</v>
      </c>
      <c r="F353" s="124" t="n">
        <f aca="false">F352+E353</f>
        <v>2297090.73164801</v>
      </c>
      <c r="G353" s="125" t="n">
        <f aca="false">IF(F353&lt;=0,0,F353/S353)</f>
        <v>1.23226692761563</v>
      </c>
      <c r="H353" s="116" t="n">
        <f aca="false">Q352*Taxa</f>
        <v>32496.5386539365</v>
      </c>
      <c r="I353" s="116" t="n">
        <f aca="false">I352+H353</f>
        <v>2806938.04508088</v>
      </c>
      <c r="J353" s="125" t="n">
        <f aca="false">1-G353</f>
        <v>-0.232266927615632</v>
      </c>
      <c r="K353" s="116" t="n">
        <f aca="false">R353-F353</f>
        <v>-432972.917423496</v>
      </c>
      <c r="L353" s="116" t="n">
        <f aca="false">L352+K353</f>
        <v>-37899972.0491559</v>
      </c>
      <c r="M353" s="125" t="n">
        <f aca="false">K353/R353</f>
        <v>-0.232266927615632</v>
      </c>
      <c r="N353" s="116" t="n">
        <f aca="false">Q353*Inflação</f>
        <v>44581.6182284474</v>
      </c>
      <c r="O353" s="116" t="n">
        <f aca="false">Q353-R353</f>
        <v>3239910.96250438</v>
      </c>
      <c r="P353" s="125" t="n">
        <f aca="false">O353/Q353</f>
        <v>0.634775214684584</v>
      </c>
      <c r="Q353" s="126" t="n">
        <f aca="false">Q352+E353+H353</f>
        <v>5104028.77672889</v>
      </c>
      <c r="R353" s="126" t="n">
        <f aca="false">(R352+E353)*(1+((1+Taxa)/(1+Inflação)-1))</f>
        <v>1864117.81422452</v>
      </c>
      <c r="S353" s="116" t="n">
        <f aca="false">IF('BANCO DE DADOS'!$AD$32="Sim",R353,Q353)</f>
        <v>1864117.81422452</v>
      </c>
      <c r="T353" s="123" t="n">
        <f aca="false">C353</f>
        <v>349</v>
      </c>
      <c r="U353" s="122" t="n">
        <f aca="false">DATE(YEAR(U352),MONTH(U352)+1,1)</f>
        <v>55519</v>
      </c>
      <c r="V353" s="219"/>
      <c r="W353" s="219"/>
      <c r="X353" s="219"/>
    </row>
    <row r="354" customFormat="false" ht="12.75" hidden="false" customHeight="false" outlineLevel="0" collapsed="false">
      <c r="B354" s="122" t="n">
        <f aca="false">DATE(YEAR(B353),MONTH(B353)+1,1)</f>
        <v>55519</v>
      </c>
      <c r="C354" s="123" t="n">
        <f aca="false">C353+1</f>
        <v>350</v>
      </c>
      <c r="D354" s="123"/>
      <c r="E354" s="116" t="n">
        <f aca="false">IF($AE$33,IF($AE$34,$E353*(1+Inflação)*(1+Crescimento_Salário),$E353*(1+Inflação)),IF($AE$34,$E353*(1+Crescimento_Salário),$E353))</f>
        <v>20985.5431723791</v>
      </c>
      <c r="F354" s="124" t="n">
        <f aca="false">F353+E354</f>
        <v>2318076.27482039</v>
      </c>
      <c r="G354" s="125" t="n">
        <f aca="false">IF(F354&lt;=0,0,F354/S354)</f>
        <v>1.23249213646302</v>
      </c>
      <c r="H354" s="116" t="n">
        <f aca="false">Q353*Taxa</f>
        <v>32839.4748317977</v>
      </c>
      <c r="I354" s="116" t="n">
        <f aca="false">I353+H354</f>
        <v>2839777.51991268</v>
      </c>
      <c r="J354" s="125" t="n">
        <f aca="false">1-G354</f>
        <v>-0.232492136463016</v>
      </c>
      <c r="K354" s="116" t="n">
        <f aca="false">R354-F354</f>
        <v>-437272.165617094</v>
      </c>
      <c r="L354" s="116" t="n">
        <f aca="false">L353+K354</f>
        <v>-38337244.214773</v>
      </c>
      <c r="M354" s="125" t="n">
        <f aca="false">K354/R354</f>
        <v>-0.232492136463016</v>
      </c>
      <c r="N354" s="116" t="n">
        <f aca="false">Q354*Inflação</f>
        <v>45051.7578982592</v>
      </c>
      <c r="O354" s="116" t="n">
        <f aca="false">Q354-R354</f>
        <v>3277049.68552977</v>
      </c>
      <c r="P354" s="125" t="n">
        <f aca="false">O354/Q354</f>
        <v>0.635351410867079</v>
      </c>
      <c r="Q354" s="126" t="n">
        <f aca="false">Q353+E354+H354</f>
        <v>5157853.79473307</v>
      </c>
      <c r="R354" s="126" t="n">
        <f aca="false">(R353+E354)*(1+((1+Taxa)/(1+Inflação)-1))</f>
        <v>1880804.1092033</v>
      </c>
      <c r="S354" s="116" t="n">
        <f aca="false">IF('BANCO DE DADOS'!$AD$32="Sim",R354,Q354)</f>
        <v>1880804.1092033</v>
      </c>
      <c r="T354" s="123" t="n">
        <f aca="false">C354</f>
        <v>350</v>
      </c>
      <c r="U354" s="122" t="n">
        <f aca="false">DATE(YEAR(U353),MONTH(U353)+1,1)</f>
        <v>55550</v>
      </c>
      <c r="V354" s="219"/>
      <c r="W354" s="219"/>
      <c r="X354" s="219"/>
    </row>
    <row r="355" customFormat="false" ht="12.75" hidden="false" customHeight="false" outlineLevel="0" collapsed="false">
      <c r="B355" s="122" t="n">
        <f aca="false">DATE(YEAR(B354),MONTH(B354)+1,1)</f>
        <v>55550</v>
      </c>
      <c r="C355" s="123" t="n">
        <f aca="false">C354+1</f>
        <v>351</v>
      </c>
      <c r="D355" s="123"/>
      <c r="E355" s="116" t="n">
        <f aca="false">IF($AE$33,IF($AE$34,$E354*(1+Inflação)*(1+Crescimento_Salário),$E354*(1+Inflação)),IF($AE$34,$E354*(1+Crescimento_Salário),$E354))</f>
        <v>21168.8433681564</v>
      </c>
      <c r="F355" s="124" t="n">
        <f aca="false">F354+E355</f>
        <v>2339245.11818855</v>
      </c>
      <c r="G355" s="125" t="n">
        <f aca="false">IF(F355&lt;=0,0,F355/S355)</f>
        <v>1.23271589827133</v>
      </c>
      <c r="H355" s="116" t="n">
        <f aca="false">Q354*Taxa</f>
        <v>33185.786618308</v>
      </c>
      <c r="I355" s="116" t="n">
        <f aca="false">I354+H355</f>
        <v>2872963.30653099</v>
      </c>
      <c r="J355" s="125" t="n">
        <f aca="false">1-G355</f>
        <v>-0.232715898271329</v>
      </c>
      <c r="K355" s="116" t="n">
        <f aca="false">R355-F355</f>
        <v>-441609.887338573</v>
      </c>
      <c r="L355" s="116" t="n">
        <f aca="false">L354+K355</f>
        <v>-38778854.1021116</v>
      </c>
      <c r="M355" s="125" t="n">
        <f aca="false">K355/R355</f>
        <v>-0.232715898271329</v>
      </c>
      <c r="N355" s="116" t="n">
        <f aca="false">Q355*Inflação</f>
        <v>45526.5235136205</v>
      </c>
      <c r="O355" s="116" t="n">
        <f aca="false">Q355-R355</f>
        <v>3314573.19386956</v>
      </c>
      <c r="P355" s="125" t="n">
        <f aca="false">O355/Q355</f>
        <v>0.635924913928958</v>
      </c>
      <c r="Q355" s="126" t="n">
        <f aca="false">Q354+E355+H355</f>
        <v>5212208.42471953</v>
      </c>
      <c r="R355" s="126" t="n">
        <f aca="false">(R354+E355)*(1+((1+Taxa)/(1+Inflação)-1))</f>
        <v>1897635.23084997</v>
      </c>
      <c r="S355" s="116" t="n">
        <f aca="false">IF('BANCO DE DADOS'!$AD$32="Sim",R355,Q355)</f>
        <v>1897635.23084997</v>
      </c>
      <c r="T355" s="123" t="n">
        <f aca="false">C355</f>
        <v>351</v>
      </c>
      <c r="U355" s="122" t="n">
        <f aca="false">DATE(YEAR(U354),MONTH(U354)+1,1)</f>
        <v>55579</v>
      </c>
      <c r="V355" s="219"/>
      <c r="W355" s="219"/>
      <c r="X355" s="219"/>
    </row>
    <row r="356" customFormat="false" ht="12.75" hidden="false" customHeight="false" outlineLevel="0" collapsed="false">
      <c r="B356" s="122" t="n">
        <f aca="false">DATE(YEAR(B355),MONTH(B355)+1,1)</f>
        <v>55579</v>
      </c>
      <c r="C356" s="123" t="n">
        <f aca="false">C355+1</f>
        <v>352</v>
      </c>
      <c r="D356" s="123"/>
      <c r="E356" s="116" t="n">
        <f aca="false">IF($AE$33,IF($AE$34,$E355*(1+Inflação)*(1+Crescimento_Salário),$E355*(1+Inflação)),IF($AE$34,$E355*(1+Crescimento_Salário),$E355))</f>
        <v>21353.7446166917</v>
      </c>
      <c r="F356" s="124" t="n">
        <f aca="false">F355+E356</f>
        <v>2360598.86280524</v>
      </c>
      <c r="G356" s="125" t="n">
        <f aca="false">IF(F356&lt;=0,0,F356/S356)</f>
        <v>1.23293822068621</v>
      </c>
      <c r="H356" s="116" t="n">
        <f aca="false">Q355*Taxa</f>
        <v>33535.505944259</v>
      </c>
      <c r="I356" s="116" t="n">
        <f aca="false">I355+H356</f>
        <v>2906498.81247524</v>
      </c>
      <c r="J356" s="125" t="n">
        <f aca="false">1-G356</f>
        <v>-0.232938220686212</v>
      </c>
      <c r="K356" s="116" t="n">
        <f aca="false">R356-F356</f>
        <v>-445986.416537323</v>
      </c>
      <c r="L356" s="116" t="n">
        <f aca="false">L355+K356</f>
        <v>-39224840.5186489</v>
      </c>
      <c r="M356" s="125" t="n">
        <f aca="false">K356/R356</f>
        <v>-0.232938220686212</v>
      </c>
      <c r="N356" s="116" t="n">
        <f aca="false">Q356*Inflação</f>
        <v>46005.9588225495</v>
      </c>
      <c r="O356" s="116" t="n">
        <f aca="false">Q356-R356</f>
        <v>3352485.22901257</v>
      </c>
      <c r="P356" s="125" t="n">
        <f aca="false">O356/Q356</f>
        <v>0.636495739341694</v>
      </c>
      <c r="Q356" s="126" t="n">
        <f aca="false">Q355+E356+H356</f>
        <v>5267097.67528049</v>
      </c>
      <c r="R356" s="126" t="n">
        <f aca="false">(R355+E356)*(1+((1+Taxa)/(1+Inflação)-1))</f>
        <v>1914612.44626792</v>
      </c>
      <c r="S356" s="116" t="n">
        <f aca="false">IF('BANCO DE DADOS'!$AD$32="Sim",R356,Q356)</f>
        <v>1914612.44626792</v>
      </c>
      <c r="T356" s="123" t="n">
        <f aca="false">C356</f>
        <v>352</v>
      </c>
      <c r="U356" s="122" t="n">
        <f aca="false">DATE(YEAR(U355),MONTH(U355)+1,1)</f>
        <v>55610</v>
      </c>
      <c r="V356" s="219"/>
      <c r="W356" s="219"/>
      <c r="X356" s="219"/>
    </row>
    <row r="357" customFormat="false" ht="12.75" hidden="false" customHeight="false" outlineLevel="0" collapsed="false">
      <c r="B357" s="122" t="n">
        <f aca="false">DATE(YEAR(B356),MONTH(B356)+1,1)</f>
        <v>55610</v>
      </c>
      <c r="C357" s="123" t="n">
        <f aca="false">C356+1</f>
        <v>353</v>
      </c>
      <c r="D357" s="123"/>
      <c r="E357" s="116" t="n">
        <f aca="false">IF($AE$33,IF($AE$34,$E356*(1+Inflação)*(1+Crescimento_Salário),$E356*(1+Inflação)),IF($AE$34,$E356*(1+Crescimento_Salário),$E356))</f>
        <v>21540.2609025303</v>
      </c>
      <c r="F357" s="124" t="n">
        <f aca="false">F356+E357</f>
        <v>2382139.12370777</v>
      </c>
      <c r="G357" s="125" t="n">
        <f aca="false">IF(F357&lt;=0,0,F357/S357)</f>
        <v>1.23315911133081</v>
      </c>
      <c r="H357" s="116" t="n">
        <f aca="false">Q356*Taxa</f>
        <v>33888.6650350837</v>
      </c>
      <c r="I357" s="116" t="n">
        <f aca="false">I356+H357</f>
        <v>2940387.47751033</v>
      </c>
      <c r="J357" s="125" t="n">
        <f aca="false">1-G357</f>
        <v>-0.233159111330813</v>
      </c>
      <c r="K357" s="116" t="n">
        <f aca="false">R357-F357</f>
        <v>-450402.090084437</v>
      </c>
      <c r="L357" s="116" t="n">
        <f aca="false">L356+K357</f>
        <v>-39675242.6087333</v>
      </c>
      <c r="M357" s="125" t="n">
        <f aca="false">K357/R357</f>
        <v>-0.233159111330813</v>
      </c>
      <c r="N357" s="116" t="n">
        <f aca="false">Q357*Inflação</f>
        <v>46490.1079766903</v>
      </c>
      <c r="O357" s="116" t="n">
        <f aca="false">Q357-R357</f>
        <v>3390789.56759477</v>
      </c>
      <c r="P357" s="125" t="n">
        <f aca="false">O357/Q357</f>
        <v>0.637063902474205</v>
      </c>
      <c r="Q357" s="126" t="n">
        <f aca="false">Q356+E357+H357</f>
        <v>5322526.6012181</v>
      </c>
      <c r="R357" s="126" t="n">
        <f aca="false">(R356+E357)*(1+((1+Taxa)/(1+Inflação)-1))</f>
        <v>1931737.03362333</v>
      </c>
      <c r="S357" s="116" t="n">
        <f aca="false">IF('BANCO DE DADOS'!$AD$32="Sim",R357,Q357)</f>
        <v>1931737.03362333</v>
      </c>
      <c r="T357" s="123" t="n">
        <f aca="false">C357</f>
        <v>353</v>
      </c>
      <c r="U357" s="122" t="n">
        <f aca="false">DATE(YEAR(U356),MONTH(U356)+1,1)</f>
        <v>55640</v>
      </c>
      <c r="V357" s="219"/>
      <c r="W357" s="219"/>
      <c r="X357" s="219"/>
    </row>
    <row r="358" customFormat="false" ht="12.75" hidden="false" customHeight="false" outlineLevel="0" collapsed="false">
      <c r="B358" s="122" t="n">
        <f aca="false">DATE(YEAR(B357),MONTH(B357)+1,1)</f>
        <v>55640</v>
      </c>
      <c r="C358" s="123" t="n">
        <f aca="false">C357+1</f>
        <v>354</v>
      </c>
      <c r="D358" s="123"/>
      <c r="E358" s="116" t="n">
        <f aca="false">IF($AE$33,IF($AE$34,$E357*(1+Inflação)*(1+Crescimento_Salário),$E357*(1+Inflação)),IF($AE$34,$E357*(1+Crescimento_Salário),$E357))</f>
        <v>21728.4063323673</v>
      </c>
      <c r="F358" s="124" t="n">
        <f aca="false">F357+E358</f>
        <v>2403867.53004014</v>
      </c>
      <c r="G358" s="125" t="n">
        <f aca="false">IF(F358&lt;=0,0,F358/S358)</f>
        <v>1.23337857780566</v>
      </c>
      <c r="H358" s="116" t="n">
        <f aca="false">Q357*Taxa</f>
        <v>34245.2964135315</v>
      </c>
      <c r="I358" s="116" t="n">
        <f aca="false">I357+H358</f>
        <v>2974632.77392386</v>
      </c>
      <c r="J358" s="125" t="n">
        <f aca="false">1-G358</f>
        <v>-0.233378577805657</v>
      </c>
      <c r="K358" s="116" t="n">
        <f aca="false">R358-F358</f>
        <v>-454857.24779822</v>
      </c>
      <c r="L358" s="116" t="n">
        <f aca="false">L357+K358</f>
        <v>-40130099.8565315</v>
      </c>
      <c r="M358" s="125" t="n">
        <f aca="false">K358/R358</f>
        <v>-0.233378577805657</v>
      </c>
      <c r="N358" s="116" t="n">
        <f aca="false">Q358*Inflação</f>
        <v>46979.015534976</v>
      </c>
      <c r="O358" s="116" t="n">
        <f aca="false">Q358-R358</f>
        <v>3429490.02172208</v>
      </c>
      <c r="P358" s="125" t="n">
        <f aca="false">O358/Q358</f>
        <v>0.637629418593603</v>
      </c>
      <c r="Q358" s="126" t="n">
        <f aca="false">Q357+E358+H358</f>
        <v>5378500.303964</v>
      </c>
      <c r="R358" s="126" t="n">
        <f aca="false">(R357+E358)*(1+((1+Taxa)/(1+Inflação)-1))</f>
        <v>1949010.28224192</v>
      </c>
      <c r="S358" s="116" t="n">
        <f aca="false">IF('BANCO DE DADOS'!$AD$32="Sim",R358,Q358)</f>
        <v>1949010.28224192</v>
      </c>
      <c r="T358" s="123" t="n">
        <f aca="false">C358</f>
        <v>354</v>
      </c>
      <c r="U358" s="122" t="n">
        <f aca="false">DATE(YEAR(U357),MONTH(U357)+1,1)</f>
        <v>55671</v>
      </c>
      <c r="V358" s="219"/>
      <c r="W358" s="219"/>
      <c r="X358" s="219"/>
    </row>
    <row r="359" customFormat="false" ht="12.75" hidden="false" customHeight="false" outlineLevel="0" collapsed="false">
      <c r="B359" s="122" t="n">
        <f aca="false">DATE(YEAR(B358),MONTH(B358)+1,1)</f>
        <v>55671</v>
      </c>
      <c r="C359" s="123" t="n">
        <f aca="false">C358+1</f>
        <v>355</v>
      </c>
      <c r="D359" s="123"/>
      <c r="E359" s="116" t="n">
        <f aca="false">IF($AE$33,IF($AE$34,$E358*(1+Inflação)*(1+Crescimento_Salário),$E358*(1+Inflação)),IF($AE$34,$E358*(1+Crescimento_Salário),$E358))</f>
        <v>21918.1951361136</v>
      </c>
      <c r="F359" s="124" t="n">
        <f aca="false">F358+E359</f>
        <v>2425785.72517625</v>
      </c>
      <c r="G359" s="125" t="n">
        <f aca="false">IF(F359&lt;=0,0,F359/S359)</f>
        <v>1.2335966276885</v>
      </c>
      <c r="H359" s="116" t="n">
        <f aca="false">Q358*Taxa</f>
        <v>34605.432902367</v>
      </c>
      <c r="I359" s="116" t="n">
        <f aca="false">I358+H359</f>
        <v>3009238.20682623</v>
      </c>
      <c r="J359" s="125" t="n">
        <f aca="false">1-G359</f>
        <v>-0.233596627688504</v>
      </c>
      <c r="K359" s="116" t="n">
        <f aca="false">R359-F359</f>
        <v>-459352.232469924</v>
      </c>
      <c r="L359" s="116" t="n">
        <f aca="false">L358+K359</f>
        <v>-40589452.0890015</v>
      </c>
      <c r="M359" s="125" t="n">
        <f aca="false">K359/R359</f>
        <v>-0.233596627688504</v>
      </c>
      <c r="N359" s="116" t="n">
        <f aca="false">Q359*Inflação</f>
        <v>47472.7264673257</v>
      </c>
      <c r="O359" s="116" t="n">
        <f aca="false">Q359-R359</f>
        <v>3468590.43929615</v>
      </c>
      <c r="P359" s="125" t="n">
        <f aca="false">O359/Q359</f>
        <v>0.638192302865939</v>
      </c>
      <c r="Q359" s="126" t="n">
        <f aca="false">Q358+E359+H359</f>
        <v>5435023.93200248</v>
      </c>
      <c r="R359" s="126" t="n">
        <f aca="false">(R358+E359)*(1+((1+Taxa)/(1+Inflação)-1))</f>
        <v>1966433.49270633</v>
      </c>
      <c r="S359" s="116" t="n">
        <f aca="false">IF('BANCO DE DADOS'!$AD$32="Sim",R359,Q359)</f>
        <v>1966433.49270633</v>
      </c>
      <c r="T359" s="123" t="n">
        <f aca="false">C359</f>
        <v>355</v>
      </c>
      <c r="U359" s="122" t="n">
        <f aca="false">DATE(YEAR(U358),MONTH(U358)+1,1)</f>
        <v>55701</v>
      </c>
      <c r="V359" s="219"/>
      <c r="W359" s="219"/>
      <c r="X359" s="219"/>
    </row>
    <row r="360" customFormat="false" ht="12.75" hidden="false" customHeight="false" outlineLevel="0" collapsed="false">
      <c r="B360" s="122" t="n">
        <f aca="false">DATE(YEAR(B359),MONTH(B359)+1,1)</f>
        <v>55701</v>
      </c>
      <c r="C360" s="123" t="n">
        <f aca="false">C359+1</f>
        <v>356</v>
      </c>
      <c r="D360" s="123"/>
      <c r="E360" s="116" t="n">
        <f aca="false">IF($AE$33,IF($AE$34,$E359*(1+Inflação)*(1+Crescimento_Salário),$E359*(1+Inflação)),IF($AE$34,$E359*(1+Crescimento_Salário),$E359))</f>
        <v>22109.6416679729</v>
      </c>
      <c r="F360" s="124" t="n">
        <f aca="false">F359+E360</f>
        <v>2447895.36684422</v>
      </c>
      <c r="G360" s="125" t="n">
        <f aca="false">IF(F360&lt;=0,0,F360/S360)</f>
        <v>1.23381326853422</v>
      </c>
      <c r="H360" s="116" t="n">
        <f aca="false">Q359*Taxa</f>
        <v>34969.1076270932</v>
      </c>
      <c r="I360" s="116" t="n">
        <f aca="false">I359+H360</f>
        <v>3044207.31445332</v>
      </c>
      <c r="J360" s="125" t="n">
        <f aca="false">1-G360</f>
        <v>-0.233813268534222</v>
      </c>
      <c r="K360" s="116" t="n">
        <f aca="false">R360-F360</f>
        <v>-463887.389889704</v>
      </c>
      <c r="L360" s="116" t="n">
        <f aca="false">L359+K360</f>
        <v>-41053339.4788912</v>
      </c>
      <c r="M360" s="125" t="n">
        <f aca="false">K360/R360</f>
        <v>-0.233813268534221</v>
      </c>
      <c r="N360" s="116" t="n">
        <f aca="false">Q360*Inflação</f>
        <v>47971.2861583744</v>
      </c>
      <c r="O360" s="116" t="n">
        <f aca="false">Q360-R360</f>
        <v>3508094.70434303</v>
      </c>
      <c r="P360" s="125" t="n">
        <f aca="false">O360/Q360</f>
        <v>0.638752570356936</v>
      </c>
      <c r="Q360" s="126" t="n">
        <f aca="false">Q359+E360+H360</f>
        <v>5492102.68129755</v>
      </c>
      <c r="R360" s="126" t="n">
        <f aca="false">(R359+E360)*(1+((1+Taxa)/(1+Inflação)-1))</f>
        <v>1984007.97695452</v>
      </c>
      <c r="S360" s="116" t="n">
        <f aca="false">IF('BANCO DE DADOS'!$AD$32="Sim",R360,Q360)</f>
        <v>1984007.97695452</v>
      </c>
      <c r="T360" s="123" t="n">
        <f aca="false">C360</f>
        <v>356</v>
      </c>
      <c r="U360" s="122" t="n">
        <f aca="false">DATE(YEAR(U359),MONTH(U359)+1,1)</f>
        <v>55732</v>
      </c>
      <c r="V360" s="219"/>
      <c r="W360" s="219"/>
      <c r="X360" s="219"/>
    </row>
    <row r="361" customFormat="false" ht="12.75" hidden="false" customHeight="false" outlineLevel="0" collapsed="false">
      <c r="B361" s="122" t="n">
        <f aca="false">DATE(YEAR(B360),MONTH(B360)+1,1)</f>
        <v>55732</v>
      </c>
      <c r="C361" s="123" t="n">
        <f aca="false">C360+1</f>
        <v>357</v>
      </c>
      <c r="D361" s="123"/>
      <c r="E361" s="116" t="n">
        <f aca="false">IF($AE$33,IF($AE$34,$E360*(1+Inflação)*(1+Crescimento_Salário),$E360*(1+Inflação)),IF($AE$34,$E360*(1+Crescimento_Salário),$E360))</f>
        <v>22302.7604075269</v>
      </c>
      <c r="F361" s="124" t="n">
        <f aca="false">F360+E361</f>
        <v>2470198.12725175</v>
      </c>
      <c r="G361" s="125" t="n">
        <f aca="false">IF(F361&lt;=0,0,F361/S361)</f>
        <v>1.23402850787465</v>
      </c>
      <c r="H361" s="116" t="n">
        <f aca="false">Q360*Taxa</f>
        <v>35336.354018699</v>
      </c>
      <c r="I361" s="116" t="n">
        <f aca="false">I360+H361</f>
        <v>3079543.66847202</v>
      </c>
      <c r="J361" s="125" t="n">
        <f aca="false">1-G361</f>
        <v>-0.234028507874648</v>
      </c>
      <c r="K361" s="116" t="n">
        <f aca="false">R361-F361</f>
        <v>-468463.068872798</v>
      </c>
      <c r="L361" s="116" t="n">
        <f aca="false">L360+K361</f>
        <v>-41521802.547764</v>
      </c>
      <c r="M361" s="125" t="n">
        <f aca="false">K361/R361</f>
        <v>-0.234028507874648</v>
      </c>
      <c r="N361" s="116" t="n">
        <f aca="false">Q361*Inflação</f>
        <v>48474.7404112367</v>
      </c>
      <c r="O361" s="116" t="n">
        <f aca="false">Q361-R361</f>
        <v>3548006.73734482</v>
      </c>
      <c r="P361" s="125" t="n">
        <f aca="false">O361/Q361</f>
        <v>0.639310236032721</v>
      </c>
      <c r="Q361" s="126" t="n">
        <f aca="false">Q360+E361+H361</f>
        <v>5549741.79572377</v>
      </c>
      <c r="R361" s="126" t="n">
        <f aca="false">(R360+E361)*(1+((1+Taxa)/(1+Inflação)-1))</f>
        <v>2001735.05837895</v>
      </c>
      <c r="S361" s="116" t="n">
        <f aca="false">IF('BANCO DE DADOS'!$AD$32="Sim",R361,Q361)</f>
        <v>2001735.05837895</v>
      </c>
      <c r="T361" s="123" t="n">
        <f aca="false">C361</f>
        <v>357</v>
      </c>
      <c r="U361" s="122" t="n">
        <f aca="false">DATE(YEAR(U360),MONTH(U360)+1,1)</f>
        <v>55763</v>
      </c>
      <c r="V361" s="219"/>
      <c r="W361" s="219"/>
      <c r="X361" s="219"/>
    </row>
    <row r="362" customFormat="false" ht="12.75" hidden="false" customHeight="false" outlineLevel="0" collapsed="false">
      <c r="B362" s="122" t="n">
        <f aca="false">DATE(YEAR(B361),MONTH(B361)+1,1)</f>
        <v>55763</v>
      </c>
      <c r="C362" s="123" t="n">
        <f aca="false">C361+1</f>
        <v>358</v>
      </c>
      <c r="D362" s="123"/>
      <c r="E362" s="116" t="n">
        <f aca="false">IF($AE$33,IF($AE$34,$E361*(1+Inflação)*(1+Crescimento_Salário),$E361*(1+Inflação)),IF($AE$34,$E361*(1+Crescimento_Salário),$E361))</f>
        <v>22497.5659608306</v>
      </c>
      <c r="F362" s="124" t="n">
        <f aca="false">F361+E362</f>
        <v>2492695.69321258</v>
      </c>
      <c r="G362" s="125" t="n">
        <f aca="false">IF(F362&lt;=0,0,F362/S362)</f>
        <v>1.23424235321847</v>
      </c>
      <c r="H362" s="116" t="n">
        <f aca="false">Q361*Taxa</f>
        <v>35707.2058164313</v>
      </c>
      <c r="I362" s="116" t="n">
        <f aca="false">I361+H362</f>
        <v>3115250.87428845</v>
      </c>
      <c r="J362" s="125" t="n">
        <f aca="false">1-G362</f>
        <v>-0.234242353218471</v>
      </c>
      <c r="K362" s="116" t="n">
        <f aca="false">R362-F362</f>
        <v>-473079.621285941</v>
      </c>
      <c r="L362" s="116" t="n">
        <f aca="false">L361+K362</f>
        <v>-41994882.1690499</v>
      </c>
      <c r="M362" s="125" t="n">
        <f aca="false">K362/R362</f>
        <v>-0.234242353218471</v>
      </c>
      <c r="N362" s="116" t="n">
        <f aca="false">Q362*Inflação</f>
        <v>48983.1354513036</v>
      </c>
      <c r="O362" s="116" t="n">
        <f aca="false">Q362-R362</f>
        <v>3588330.49557439</v>
      </c>
      <c r="P362" s="125" t="n">
        <f aca="false">O362/Q362</f>
        <v>0.63986531476055</v>
      </c>
      <c r="Q362" s="126" t="n">
        <f aca="false">Q361+E362+H362</f>
        <v>5607946.56750103</v>
      </c>
      <c r="R362" s="126" t="n">
        <f aca="false">(R361+E362)*(1+((1+Taxa)/(1+Inflação)-1))</f>
        <v>2019616.07192664</v>
      </c>
      <c r="S362" s="116" t="n">
        <f aca="false">IF('BANCO DE DADOS'!$AD$32="Sim",R362,Q362)</f>
        <v>2019616.07192664</v>
      </c>
      <c r="T362" s="123" t="n">
        <f aca="false">C362</f>
        <v>358</v>
      </c>
      <c r="U362" s="122" t="n">
        <f aca="false">DATE(YEAR(U361),MONTH(U361)+1,1)</f>
        <v>55793</v>
      </c>
      <c r="V362" s="219"/>
      <c r="W362" s="219"/>
      <c r="X362" s="219"/>
    </row>
    <row r="363" customFormat="false" ht="12.75" hidden="false" customHeight="false" outlineLevel="0" collapsed="false">
      <c r="B363" s="122" t="n">
        <f aca="false">DATE(YEAR(B362),MONTH(B362)+1,1)</f>
        <v>55793</v>
      </c>
      <c r="C363" s="123" t="n">
        <f aca="false">C362+1</f>
        <v>359</v>
      </c>
      <c r="D363" s="123"/>
      <c r="E363" s="116" t="n">
        <f aca="false">IF($AE$33,IF($AE$34,$E362*(1+Inflação)*(1+Crescimento_Salário),$E362*(1+Inflação)),IF($AE$34,$E362*(1+Crescimento_Salário),$E362))</f>
        <v>22694.0730615171</v>
      </c>
      <c r="F363" s="124" t="n">
        <f aca="false">F362+E363</f>
        <v>2515389.7662741</v>
      </c>
      <c r="G363" s="125" t="n">
        <f aca="false">IF(F363&lt;=0,0,F363/S363)</f>
        <v>1.2344548120511</v>
      </c>
      <c r="H363" s="116" t="n">
        <f aca="false">Q362*Taxa</f>
        <v>36081.697070592</v>
      </c>
      <c r="I363" s="116" t="n">
        <f aca="false">I362+H363</f>
        <v>3151332.57135904</v>
      </c>
      <c r="J363" s="125" t="n">
        <f aca="false">1-G363</f>
        <v>-0.234454812051099</v>
      </c>
      <c r="K363" s="116" t="n">
        <f aca="false">R363-F363</f>
        <v>-477737.402074009</v>
      </c>
      <c r="L363" s="116" t="n">
        <f aca="false">L362+K363</f>
        <v>-42472619.5711239</v>
      </c>
      <c r="M363" s="125" t="n">
        <f aca="false">K363/R363</f>
        <v>-0.234454812051099</v>
      </c>
      <c r="N363" s="116" t="n">
        <f aca="false">Q363*Inflação</f>
        <v>49496.5179300741</v>
      </c>
      <c r="O363" s="116" t="n">
        <f aca="false">Q363-R363</f>
        <v>3629069.97343306</v>
      </c>
      <c r="P363" s="125" t="n">
        <f aca="false">O363/Q363</f>
        <v>0.640417821309528</v>
      </c>
      <c r="Q363" s="126" t="n">
        <f aca="false">Q362+E363+H363</f>
        <v>5666722.33763314</v>
      </c>
      <c r="R363" s="126" t="n">
        <f aca="false">(R362+E363)*(1+((1+Taxa)/(1+Inflação)-1))</f>
        <v>2037652.36420009</v>
      </c>
      <c r="S363" s="116" t="n">
        <f aca="false">IF('BANCO DE DADOS'!$AD$32="Sim",R363,Q363)</f>
        <v>2037652.36420009</v>
      </c>
      <c r="T363" s="123" t="n">
        <f aca="false">C363</f>
        <v>359</v>
      </c>
      <c r="U363" s="122" t="n">
        <f aca="false">DATE(YEAR(U362),MONTH(U362)+1,1)</f>
        <v>55824</v>
      </c>
      <c r="V363" s="219"/>
      <c r="W363" s="219"/>
      <c r="X363" s="219"/>
    </row>
    <row r="364" customFormat="false" ht="12.75" hidden="false" customHeight="false" outlineLevel="0" collapsed="false">
      <c r="B364" s="122" t="n">
        <f aca="false">DATE(YEAR(B363),MONTH(B363)+1,1)</f>
        <v>55824</v>
      </c>
      <c r="C364" s="123" t="n">
        <f aca="false">C363+1</f>
        <v>360</v>
      </c>
      <c r="D364" s="123" t="n">
        <v>30</v>
      </c>
      <c r="E364" s="116" t="n">
        <f aca="false">IF($AE$33,IF($AE$34,$E363*(1+Inflação)*(1+Crescimento_Salário),$E363*(1+Inflação)),IF($AE$34,$E363*(1+Crescimento_Salário),$E363))</f>
        <v>22892.2965719114</v>
      </c>
      <c r="F364" s="124" t="n">
        <f aca="false">F363+E364</f>
        <v>2538282.06284601</v>
      </c>
      <c r="G364" s="125" t="n">
        <f aca="false">IF(F364&lt;=0,0,F364/S364)</f>
        <v>1.23466589183454</v>
      </c>
      <c r="H364" s="116" t="n">
        <f aca="false">Q363*Taxa</f>
        <v>36459.8621453607</v>
      </c>
      <c r="I364" s="116" t="n">
        <f aca="false">I363+H364</f>
        <v>3187792.4335044</v>
      </c>
      <c r="J364" s="125" t="n">
        <f aca="false">1-G364</f>
        <v>-0.234665891834542</v>
      </c>
      <c r="K364" s="116" t="n">
        <f aca="false">R364-F364</f>
        <v>-482436.769286895</v>
      </c>
      <c r="L364" s="116" t="n">
        <f aca="false">L363+K364</f>
        <v>-42955056.3404108</v>
      </c>
      <c r="M364" s="125" t="n">
        <f aca="false">K364/R364</f>
        <v>-0.234665891834542</v>
      </c>
      <c r="N364" s="116" t="n">
        <f aca="false">Q364*Inflação</f>
        <v>50014.9349290204</v>
      </c>
      <c r="O364" s="116" t="n">
        <f aca="false">Q364-R364</f>
        <v>3670229.2027913</v>
      </c>
      <c r="P364" s="125" t="n">
        <f aca="false">O364/Q364</f>
        <v>0.640967770351323</v>
      </c>
      <c r="Q364" s="126" t="n">
        <f aca="false">Q363+E364+H364</f>
        <v>5726074.49635041</v>
      </c>
      <c r="R364" s="126" t="n">
        <f aca="false">(R363+E364)*(1+((1+Taxa)/(1+Inflação)-1))</f>
        <v>2055845.29355911</v>
      </c>
      <c r="S364" s="116" t="n">
        <f aca="false">IF('BANCO DE DADOS'!$AD$32="Sim",R364,Q364)</f>
        <v>2055845.29355911</v>
      </c>
      <c r="T364" s="123" t="n">
        <f aca="false">C364</f>
        <v>360</v>
      </c>
      <c r="U364" s="122" t="n">
        <f aca="false">DATE(YEAR(U363),MONTH(U363)+1,1)</f>
        <v>55854</v>
      </c>
      <c r="V364" s="219"/>
      <c r="W364" s="219"/>
      <c r="X364" s="219"/>
    </row>
    <row r="365" customFormat="false" ht="12.75" hidden="false" customHeight="false" outlineLevel="0" collapsed="false">
      <c r="B365" s="122" t="n">
        <f aca="false">DATE(YEAR(B364),MONTH(B364)+1,1)</f>
        <v>55854</v>
      </c>
      <c r="C365" s="123" t="n">
        <f aca="false">C364+1</f>
        <v>361</v>
      </c>
      <c r="D365" s="123"/>
      <c r="E365" s="116" t="n">
        <f aca="false">IF($AE$33,IF($AE$34,$E364*(1+Inflação)*(1+Crescimento_Salário),$E364*(1+Inflação)),IF($AE$34,$E364*(1+Crescimento_Salário),$E364))</f>
        <v>23092.2514841554</v>
      </c>
      <c r="F365" s="124" t="n">
        <f aca="false">F364+E365</f>
        <v>2561374.31433016</v>
      </c>
      <c r="G365" s="125" t="n">
        <f aca="false">IF(F365&lt;=0,0,F365/S365)</f>
        <v>1.23487560000729</v>
      </c>
      <c r="H365" s="116" t="n">
        <f aca="false">Q364*Taxa</f>
        <v>36841.7357216413</v>
      </c>
      <c r="I365" s="116" t="n">
        <f aca="false">I364+H365</f>
        <v>3224634.16922604</v>
      </c>
      <c r="J365" s="125" t="n">
        <f aca="false">1-G365</f>
        <v>-0.23487560000729</v>
      </c>
      <c r="K365" s="116" t="n">
        <f aca="false">R365-F365</f>
        <v>-487178.084106615</v>
      </c>
      <c r="L365" s="116" t="n">
        <f aca="false">L364+K365</f>
        <v>-43442234.4245174</v>
      </c>
      <c r="M365" s="125" t="n">
        <f aca="false">K365/R365</f>
        <v>-0.23487560000729</v>
      </c>
      <c r="N365" s="116" t="n">
        <f aca="false">Q365*Inflação</f>
        <v>50538.433963489</v>
      </c>
      <c r="O365" s="116" t="n">
        <f aca="false">Q365-R365</f>
        <v>3711812.25333266</v>
      </c>
      <c r="P365" s="125" t="n">
        <f aca="false">O365/Q365</f>
        <v>0.641515176460872</v>
      </c>
      <c r="Q365" s="126" t="n">
        <f aca="false">Q364+E365+H365</f>
        <v>5786008.48355621</v>
      </c>
      <c r="R365" s="126" t="n">
        <f aca="false">(R364+E365)*(1+((1+Taxa)/(1+Inflação)-1))</f>
        <v>2074196.23022355</v>
      </c>
      <c r="S365" s="116" t="n">
        <f aca="false">IF('BANCO DE DADOS'!$AD$32="Sim",R365,Q365)</f>
        <v>2074196.23022355</v>
      </c>
      <c r="T365" s="123" t="n">
        <f aca="false">C365</f>
        <v>361</v>
      </c>
      <c r="U365" s="122" t="n">
        <f aca="false">DATE(YEAR(U364),MONTH(U364)+1,1)</f>
        <v>55885</v>
      </c>
    </row>
    <row r="366" customFormat="false" ht="12.75" hidden="false" customHeight="false" outlineLevel="0" collapsed="false">
      <c r="B366" s="122" t="n">
        <f aca="false">DATE(YEAR(B365),MONTH(B365)+1,1)</f>
        <v>55885</v>
      </c>
      <c r="C366" s="123" t="n">
        <f aca="false">C365+1</f>
        <v>362</v>
      </c>
      <c r="D366" s="123"/>
      <c r="E366" s="116" t="n">
        <f aca="false">IF($AE$33,IF($AE$34,$E365*(1+Inflação)*(1+Crescimento_Salário),$E365*(1+Inflação)),IF($AE$34,$E365*(1+Crescimento_Salário),$E365))</f>
        <v>23293.9529213408</v>
      </c>
      <c r="F366" s="124" t="n">
        <f aca="false">F365+E366</f>
        <v>2584668.2672515</v>
      </c>
      <c r="G366" s="125" t="n">
        <f aca="false">IF(F366&lt;=0,0,F366/S366)</f>
        <v>1.2350839439842</v>
      </c>
      <c r="H366" s="116" t="n">
        <f aca="false">Q365*Taxa</f>
        <v>37227.352799936</v>
      </c>
      <c r="I366" s="116" t="n">
        <f aca="false">I365+H366</f>
        <v>3261861.52202598</v>
      </c>
      <c r="J366" s="125" t="n">
        <f aca="false">1-G366</f>
        <v>-0.235083943984199</v>
      </c>
      <c r="K366" s="116" t="n">
        <f aca="false">R366-F366</f>
        <v>-491961.71087466</v>
      </c>
      <c r="L366" s="116" t="n">
        <f aca="false">L365+K366</f>
        <v>-43934196.1353921</v>
      </c>
      <c r="M366" s="125" t="n">
        <f aca="false">K366/R366</f>
        <v>-0.235083943984199</v>
      </c>
      <c r="N366" s="116" t="n">
        <f aca="false">Q366*Inflação</f>
        <v>51067.0629866354</v>
      </c>
      <c r="O366" s="116" t="n">
        <f aca="false">Q366-R366</f>
        <v>3753823.23290064</v>
      </c>
      <c r="P366" s="125" t="n">
        <f aca="false">O366/Q366</f>
        <v>0.642060054117083</v>
      </c>
      <c r="Q366" s="126" t="n">
        <f aca="false">Q365+E366+H366</f>
        <v>5846529.78927749</v>
      </c>
      <c r="R366" s="126" t="n">
        <f aca="false">(R365+E366)*(1+((1+Taxa)/(1+Inflação)-1))</f>
        <v>2092706.55637684</v>
      </c>
      <c r="S366" s="116" t="n">
        <f aca="false">IF('BANCO DE DADOS'!$AD$32="Sim",R366,Q366)</f>
        <v>2092706.55637684</v>
      </c>
      <c r="T366" s="123" t="n">
        <f aca="false">C366</f>
        <v>362</v>
      </c>
      <c r="U366" s="122" t="n">
        <f aca="false">DATE(YEAR(U365),MONTH(U365)+1,1)</f>
        <v>55916</v>
      </c>
    </row>
    <row r="367" customFormat="false" ht="12.75" hidden="false" customHeight="false" outlineLevel="0" collapsed="false">
      <c r="B367" s="122" t="n">
        <f aca="false">DATE(YEAR(B366),MONTH(B366)+1,1)</f>
        <v>55916</v>
      </c>
      <c r="C367" s="123" t="n">
        <f aca="false">C366+1</f>
        <v>363</v>
      </c>
      <c r="D367" s="123"/>
      <c r="E367" s="116" t="n">
        <f aca="false">IF($AE$33,IF($AE$34,$E366*(1+Inflação)*(1+Crescimento_Salário),$E366*(1+Inflação)),IF($AE$34,$E366*(1+Crescimento_Salário),$E366))</f>
        <v>23497.4161386536</v>
      </c>
      <c r="F367" s="124" t="n">
        <f aca="false">F366+E367</f>
        <v>2608165.68339016</v>
      </c>
      <c r="G367" s="125" t="n">
        <f aca="false">IF(F367&lt;=0,0,F367/S367)</f>
        <v>1.23529093115638</v>
      </c>
      <c r="H367" s="116" t="n">
        <f aca="false">Q366*Taxa</f>
        <v>37616.7487032434</v>
      </c>
      <c r="I367" s="116" t="n">
        <f aca="false">I366+H367</f>
        <v>3299478.27072922</v>
      </c>
      <c r="J367" s="125" t="n">
        <f aca="false">1-G367</f>
        <v>-0.235290931156375</v>
      </c>
      <c r="K367" s="116" t="n">
        <f aca="false">R367-F367</f>
        <v>-496788.017119579</v>
      </c>
      <c r="L367" s="116" t="n">
        <f aca="false">L366+K367</f>
        <v>-44430984.1525117</v>
      </c>
      <c r="M367" s="125" t="n">
        <f aca="false">K367/R367</f>
        <v>-0.235290931156375</v>
      </c>
      <c r="N367" s="116" t="n">
        <f aca="false">Q367*Inflação</f>
        <v>51600.870393395</v>
      </c>
      <c r="O367" s="116" t="n">
        <f aca="false">Q367-R367</f>
        <v>3796266.28784881</v>
      </c>
      <c r="P367" s="125" t="n">
        <f aca="false">O367/Q367</f>
        <v>0.642602417703538</v>
      </c>
      <c r="Q367" s="126" t="n">
        <f aca="false">Q366+E367+H367</f>
        <v>5907643.95411939</v>
      </c>
      <c r="R367" s="126" t="n">
        <f aca="false">(R366+E367)*(1+((1+Taxa)/(1+Inflação)-1))</f>
        <v>2111377.66627058</v>
      </c>
      <c r="S367" s="116" t="n">
        <f aca="false">IF('BANCO DE DADOS'!$AD$32="Sim",R367,Q367)</f>
        <v>2111377.66627058</v>
      </c>
      <c r="T367" s="123" t="n">
        <f aca="false">C367</f>
        <v>363</v>
      </c>
      <c r="U367" s="122" t="n">
        <f aca="false">DATE(YEAR(U366),MONTH(U366)+1,1)</f>
        <v>55944</v>
      </c>
    </row>
    <row r="368" customFormat="false" ht="12.75" hidden="false" customHeight="false" outlineLevel="0" collapsed="false">
      <c r="B368" s="122" t="n">
        <f aca="false">DATE(YEAR(B367),MONTH(B367)+1,1)</f>
        <v>55944</v>
      </c>
      <c r="C368" s="123" t="n">
        <f aca="false">C367+1</f>
        <v>364</v>
      </c>
      <c r="D368" s="123"/>
      <c r="E368" s="116" t="n">
        <f aca="false">IF($AE$33,IF($AE$34,$E367*(1+Inflação)*(1+Crescimento_Salário),$E367*(1+Inflação)),IF($AE$34,$E367*(1+Crescimento_Salário),$E367))</f>
        <v>23702.6565245277</v>
      </c>
      <c r="F368" s="124" t="n">
        <f aca="false">F367+E368</f>
        <v>2631868.33991469</v>
      </c>
      <c r="G368" s="125" t="n">
        <f aca="false">IF(F368&lt;=0,0,F368/S368)</f>
        <v>1.23549656889107</v>
      </c>
      <c r="H368" s="116" t="n">
        <f aca="false">Q367*Taxa</f>
        <v>38009.9590799839</v>
      </c>
      <c r="I368" s="116" t="n">
        <f aca="false">I367+H368</f>
        <v>3337488.22980921</v>
      </c>
      <c r="J368" s="125" t="n">
        <f aca="false">1-G368</f>
        <v>-0.235496568891065</v>
      </c>
      <c r="K368" s="116" t="n">
        <f aca="false">R368-F368</f>
        <v>-501657.373584806</v>
      </c>
      <c r="L368" s="116" t="n">
        <f aca="false">L367+K368</f>
        <v>-44932641.5260965</v>
      </c>
      <c r="M368" s="125" t="n">
        <f aca="false">K368/R368</f>
        <v>-0.235496568891065</v>
      </c>
      <c r="N368" s="116" t="n">
        <f aca="false">Q368*Inflação</f>
        <v>52139.9050244894</v>
      </c>
      <c r="O368" s="116" t="n">
        <f aca="false">Q368-R368</f>
        <v>3839145.60339402</v>
      </c>
      <c r="P368" s="125" t="n">
        <f aca="false">O368/Q368</f>
        <v>0.643142281509176</v>
      </c>
      <c r="Q368" s="126" t="n">
        <f aca="false">Q367+E368+H368</f>
        <v>5969356.5697239</v>
      </c>
      <c r="R368" s="126" t="n">
        <f aca="false">(R367+E368)*(1+((1+Taxa)/(1+Inflação)-1))</f>
        <v>2130210.96632988</v>
      </c>
      <c r="S368" s="116" t="n">
        <f aca="false">IF('BANCO DE DADOS'!$AD$32="Sim",R368,Q368)</f>
        <v>2130210.96632988</v>
      </c>
      <c r="T368" s="123" t="n">
        <f aca="false">C368</f>
        <v>364</v>
      </c>
      <c r="U368" s="122" t="n">
        <f aca="false">DATE(YEAR(U367),MONTH(U367)+1,1)</f>
        <v>55975</v>
      </c>
    </row>
    <row r="369" customFormat="false" ht="12.75" hidden="false" customHeight="false" outlineLevel="0" collapsed="false">
      <c r="B369" s="122" t="n">
        <f aca="false">DATE(YEAR(B368),MONTH(B368)+1,1)</f>
        <v>55975</v>
      </c>
      <c r="C369" s="123" t="n">
        <f aca="false">C368+1</f>
        <v>365</v>
      </c>
      <c r="D369" s="123"/>
      <c r="E369" s="116" t="n">
        <f aca="false">IF($AE$33,IF($AE$34,$E368*(1+Inflação)*(1+Crescimento_Salário),$E368*(1+Inflação)),IF($AE$34,$E368*(1+Crescimento_Salário),$E368))</f>
        <v>23909.6896018087</v>
      </c>
      <c r="F369" s="124" t="n">
        <f aca="false">F368+E369</f>
        <v>2655778.02951649</v>
      </c>
      <c r="G369" s="125" t="n">
        <f aca="false">IF(F369&lt;=0,0,F369/S369)</f>
        <v>1.23570086453155</v>
      </c>
      <c r="H369" s="116" t="n">
        <f aca="false">Q368*Taxa</f>
        <v>38407.0199069503</v>
      </c>
      <c r="I369" s="116" t="n">
        <f aca="false">I368+H369</f>
        <v>3375895.24971616</v>
      </c>
      <c r="J369" s="125" t="n">
        <f aca="false">1-G369</f>
        <v>-0.235700864531547</v>
      </c>
      <c r="K369" s="116" t="n">
        <f aca="false">R369-F369</f>
        <v>-506570.154256735</v>
      </c>
      <c r="L369" s="116" t="n">
        <f aca="false">L368+K369</f>
        <v>-45439211.6803532</v>
      </c>
      <c r="M369" s="125" t="n">
        <f aca="false">K369/R369</f>
        <v>-0.235700864531547</v>
      </c>
      <c r="N369" s="116" t="n">
        <f aca="false">Q369*Inflação</f>
        <v>52684.2161704686</v>
      </c>
      <c r="O369" s="116" t="n">
        <f aca="false">Q369-R369</f>
        <v>3882465.4039729</v>
      </c>
      <c r="P369" s="125" t="n">
        <f aca="false">O369/Q369</f>
        <v>0.643679659728987</v>
      </c>
      <c r="Q369" s="126" t="n">
        <f aca="false">Q368+E369+H369</f>
        <v>6031673.27923266</v>
      </c>
      <c r="R369" s="126" t="n">
        <f aca="false">(R368+E369)*(1+((1+Taxa)/(1+Inflação)-1))</f>
        <v>2149207.87525976</v>
      </c>
      <c r="S369" s="116" t="n">
        <f aca="false">IF('BANCO DE DADOS'!$AD$32="Sim",R369,Q369)</f>
        <v>2149207.87525976</v>
      </c>
      <c r="T369" s="123" t="n">
        <f aca="false">C369</f>
        <v>365</v>
      </c>
      <c r="U369" s="122" t="n">
        <f aca="false">DATE(YEAR(U368),MONTH(U368)+1,1)</f>
        <v>56005</v>
      </c>
    </row>
    <row r="370" customFormat="false" ht="12.75" hidden="false" customHeight="false" outlineLevel="0" collapsed="false">
      <c r="B370" s="122" t="n">
        <f aca="false">DATE(YEAR(B369),MONTH(B369)+1,1)</f>
        <v>56005</v>
      </c>
      <c r="C370" s="123" t="n">
        <f aca="false">C369+1</f>
        <v>366</v>
      </c>
      <c r="D370" s="123"/>
      <c r="E370" s="116" t="n">
        <f aca="false">IF($AE$33,IF($AE$34,$E369*(1+Inflação)*(1+Crescimento_Salário),$E369*(1+Inflação)),IF($AE$34,$E369*(1+Crescimento_Salário),$E369))</f>
        <v>24118.5310289277</v>
      </c>
      <c r="F370" s="124" t="n">
        <f aca="false">F369+E370</f>
        <v>2679896.56054542</v>
      </c>
      <c r="G370" s="125" t="n">
        <f aca="false">IF(F370&lt;=0,0,F370/S370)</f>
        <v>1.23590382539703</v>
      </c>
      <c r="H370" s="116" t="n">
        <f aca="false">Q369*Taxa</f>
        <v>38807.967492286</v>
      </c>
      <c r="I370" s="116" t="n">
        <f aca="false">I369+H370</f>
        <v>3414703.21720844</v>
      </c>
      <c r="J370" s="125" t="n">
        <f aca="false">1-G370</f>
        <v>-0.235903825397025</v>
      </c>
      <c r="K370" s="116" t="n">
        <f aca="false">R370-F370</f>
        <v>-511526.736393025</v>
      </c>
      <c r="L370" s="116" t="n">
        <f aca="false">L369+K370</f>
        <v>-45950738.4167462</v>
      </c>
      <c r="M370" s="125" t="n">
        <f aca="false">K370/R370</f>
        <v>-0.235903825397025</v>
      </c>
      <c r="N370" s="116" t="n">
        <f aca="false">Q370*Inflação</f>
        <v>53233.8535757898</v>
      </c>
      <c r="O370" s="116" t="n">
        <f aca="false">Q370-R370</f>
        <v>3926229.95360147</v>
      </c>
      <c r="P370" s="125" t="n">
        <f aca="false">O370/Q370</f>
        <v>0.644214566464685</v>
      </c>
      <c r="Q370" s="126" t="n">
        <f aca="false">Q369+E370+H370</f>
        <v>6094599.77775387</v>
      </c>
      <c r="R370" s="126" t="n">
        <f aca="false">(R369+E370)*(1+((1+Taxa)/(1+Inflação)-1))</f>
        <v>2168369.8241524</v>
      </c>
      <c r="S370" s="116" t="n">
        <f aca="false">IF('BANCO DE DADOS'!$AD$32="Sim",R370,Q370)</f>
        <v>2168369.8241524</v>
      </c>
      <c r="T370" s="123" t="n">
        <f aca="false">C370</f>
        <v>366</v>
      </c>
      <c r="U370" s="122" t="n">
        <f aca="false">DATE(YEAR(U369),MONTH(U369)+1,1)</f>
        <v>56036</v>
      </c>
    </row>
    <row r="371" customFormat="false" ht="12.75" hidden="false" customHeight="false" outlineLevel="0" collapsed="false">
      <c r="B371" s="122" t="n">
        <f aca="false">DATE(YEAR(B370),MONTH(B370)+1,1)</f>
        <v>56036</v>
      </c>
      <c r="C371" s="123" t="n">
        <f aca="false">C370+1</f>
        <v>367</v>
      </c>
      <c r="D371" s="123"/>
      <c r="E371" s="116" t="n">
        <f aca="false">IF($AE$33,IF($AE$34,$E370*(1+Inflação)*(1+Crescimento_Salário),$E370*(1+Inflação)),IF($AE$34,$E370*(1+Crescimento_Salário),$E370))</f>
        <v>24329.1966010861</v>
      </c>
      <c r="F371" s="124" t="n">
        <f aca="false">F370+E371</f>
        <v>2704225.75714651</v>
      </c>
      <c r="G371" s="125" t="n">
        <f aca="false">IF(F371&lt;=0,0,F371/S371)</f>
        <v>1.23610545878253</v>
      </c>
      <c r="H371" s="116" t="n">
        <f aca="false">Q370*Taxa</f>
        <v>39212.8384784886</v>
      </c>
      <c r="I371" s="116" t="n">
        <f aca="false">I370+H371</f>
        <v>3453916.05568693</v>
      </c>
      <c r="J371" s="125" t="n">
        <f aca="false">1-G371</f>
        <v>-0.236105458782527</v>
      </c>
      <c r="K371" s="116" t="n">
        <f aca="false">R371-F371</f>
        <v>-516527.500551175</v>
      </c>
      <c r="L371" s="116" t="n">
        <f aca="false">L370+K371</f>
        <v>-46467265.9172974</v>
      </c>
      <c r="M371" s="125" t="n">
        <f aca="false">K371/R371</f>
        <v>-0.236105458782527</v>
      </c>
      <c r="N371" s="116" t="n">
        <f aca="false">Q371*Inflação</f>
        <v>53788.8674429318</v>
      </c>
      <c r="O371" s="116" t="n">
        <f aca="false">Q371-R371</f>
        <v>3970443.55623811</v>
      </c>
      <c r="P371" s="125" t="n">
        <f aca="false">O371/Q371</f>
        <v>0.644747015725391</v>
      </c>
      <c r="Q371" s="126" t="n">
        <f aca="false">Q370+E371+H371</f>
        <v>6158141.81283345</v>
      </c>
      <c r="R371" s="126" t="n">
        <f aca="false">(R370+E371)*(1+((1+Taxa)/(1+Inflação)-1))</f>
        <v>2187698.25659533</v>
      </c>
      <c r="S371" s="116" t="n">
        <f aca="false">IF('BANCO DE DADOS'!$AD$32="Sim",R371,Q371)</f>
        <v>2187698.25659533</v>
      </c>
      <c r="T371" s="123" t="n">
        <f aca="false">C371</f>
        <v>367</v>
      </c>
      <c r="U371" s="122" t="n">
        <f aca="false">DATE(YEAR(U370),MONTH(U370)+1,1)</f>
        <v>56066</v>
      </c>
    </row>
    <row r="372" customFormat="false" ht="12.75" hidden="false" customHeight="false" outlineLevel="0" collapsed="false">
      <c r="B372" s="122" t="n">
        <f aca="false">DATE(YEAR(B371),MONTH(B371)+1,1)</f>
        <v>56066</v>
      </c>
      <c r="C372" s="123" t="n">
        <f aca="false">C371+1</f>
        <v>368</v>
      </c>
      <c r="D372" s="123"/>
      <c r="E372" s="116" t="n">
        <f aca="false">IF($AE$33,IF($AE$34,$E371*(1+Inflação)*(1+Crescimento_Salário),$E371*(1+Inflação)),IF($AE$34,$E371*(1+Crescimento_Salário),$E371))</f>
        <v>24541.7022514499</v>
      </c>
      <c r="F372" s="124" t="n">
        <f aca="false">F371+E372</f>
        <v>2728767.45939796</v>
      </c>
      <c r="G372" s="125" t="n">
        <f aca="false">IF(F372&lt;=0,0,F372/S372)</f>
        <v>1.2363057719588</v>
      </c>
      <c r="H372" s="116" t="n">
        <f aca="false">Q371*Taxa</f>
        <v>39621.6698454415</v>
      </c>
      <c r="I372" s="116" t="n">
        <f aca="false">I371+H372</f>
        <v>3493537.72553237</v>
      </c>
      <c r="J372" s="125" t="n">
        <f aca="false">1-G372</f>
        <v>-0.236305771958801</v>
      </c>
      <c r="K372" s="116" t="n">
        <f aca="false">R372-F372</f>
        <v>-521572.830617326</v>
      </c>
      <c r="L372" s="116" t="n">
        <f aca="false">L371+K372</f>
        <v>-46988838.7479147</v>
      </c>
      <c r="M372" s="125" t="n">
        <f aca="false">K372/R372</f>
        <v>-0.236305771958801</v>
      </c>
      <c r="N372" s="116" t="n">
        <f aca="false">Q372*Inflação</f>
        <v>54349.3084365475</v>
      </c>
      <c r="O372" s="116" t="n">
        <f aca="false">Q372-R372</f>
        <v>4015110.5561497</v>
      </c>
      <c r="P372" s="125" t="n">
        <f aca="false">O372/Q372</f>
        <v>0.645277021428298</v>
      </c>
      <c r="Q372" s="126" t="n">
        <f aca="false">Q371+E372+H372</f>
        <v>6222305.18493034</v>
      </c>
      <c r="R372" s="126" t="n">
        <f aca="false">(R371+E372)*(1+((1+Taxa)/(1+Inflação)-1))</f>
        <v>2207194.62878063</v>
      </c>
      <c r="S372" s="116" t="n">
        <f aca="false">IF('BANCO DE DADOS'!$AD$32="Sim",R372,Q372)</f>
        <v>2207194.62878063</v>
      </c>
      <c r="T372" s="123" t="n">
        <f aca="false">C372</f>
        <v>368</v>
      </c>
      <c r="U372" s="122" t="n">
        <f aca="false">DATE(YEAR(U371),MONTH(U371)+1,1)</f>
        <v>56097</v>
      </c>
    </row>
    <row r="373" customFormat="false" ht="12.75" hidden="false" customHeight="false" outlineLevel="0" collapsed="false">
      <c r="B373" s="122" t="n">
        <f aca="false">DATE(YEAR(B372),MONTH(B372)+1,1)</f>
        <v>56097</v>
      </c>
      <c r="C373" s="123" t="n">
        <f aca="false">C372+1</f>
        <v>369</v>
      </c>
      <c r="D373" s="123"/>
      <c r="E373" s="116" t="n">
        <f aca="false">IF($AE$33,IF($AE$34,$E372*(1+Inflação)*(1+Crescimento_Salário),$E372*(1+Inflação)),IF($AE$34,$E372*(1+Crescimento_Salário),$E372))</f>
        <v>24756.0640523549</v>
      </c>
      <c r="F373" s="124" t="n">
        <f aca="false">F372+E373</f>
        <v>2753523.52345031</v>
      </c>
      <c r="G373" s="125" t="n">
        <f aca="false">IF(F373&lt;=0,0,F373/S373)</f>
        <v>1.23650477217222</v>
      </c>
      <c r="H373" s="116" t="n">
        <f aca="false">Q372*Taxa</f>
        <v>40034.4989134723</v>
      </c>
      <c r="I373" s="116" t="n">
        <f aca="false">I372+H373</f>
        <v>3533572.22444585</v>
      </c>
      <c r="J373" s="125" t="n">
        <f aca="false">1-G373</f>
        <v>-0.236504772172221</v>
      </c>
      <c r="K373" s="116" t="n">
        <f aca="false">R373-F373</f>
        <v>-526663.113835331</v>
      </c>
      <c r="L373" s="116" t="n">
        <f aca="false">L372+K373</f>
        <v>-47515501.86175</v>
      </c>
      <c r="M373" s="125" t="n">
        <f aca="false">K373/R373</f>
        <v>-0.236504772172221</v>
      </c>
      <c r="N373" s="116" t="n">
        <f aca="false">Q373*Inflação</f>
        <v>54915.2276876533</v>
      </c>
      <c r="O373" s="116" t="n">
        <f aca="false">Q373-R373</f>
        <v>4060235.33828118</v>
      </c>
      <c r="P373" s="125" t="n">
        <f aca="false">O373/Q373</f>
        <v>0.645804597399339</v>
      </c>
      <c r="Q373" s="126" t="n">
        <f aca="false">Q372+E373+H373</f>
        <v>6287095.74789616</v>
      </c>
      <c r="R373" s="126" t="n">
        <f aca="false">(R372+E373)*(1+((1+Taxa)/(1+Inflação)-1))</f>
        <v>2226860.40961498</v>
      </c>
      <c r="S373" s="116" t="n">
        <f aca="false">IF('BANCO DE DADOS'!$AD$32="Sim",R373,Q373)</f>
        <v>2226860.40961498</v>
      </c>
      <c r="T373" s="123" t="n">
        <f aca="false">C373</f>
        <v>369</v>
      </c>
      <c r="U373" s="122" t="n">
        <f aca="false">DATE(YEAR(U372),MONTH(U372)+1,1)</f>
        <v>56128</v>
      </c>
    </row>
    <row r="374" customFormat="false" ht="12.75" hidden="false" customHeight="false" outlineLevel="0" collapsed="false">
      <c r="B374" s="122" t="n">
        <f aca="false">DATE(YEAR(B373),MONTH(B373)+1,1)</f>
        <v>56128</v>
      </c>
      <c r="C374" s="123" t="n">
        <f aca="false">C373+1</f>
        <v>370</v>
      </c>
      <c r="D374" s="123"/>
      <c r="E374" s="116" t="n">
        <f aca="false">IF($AE$33,IF($AE$34,$E373*(1+Inflação)*(1+Crescimento_Salário),$E373*(1+Inflação)),IF($AE$34,$E373*(1+Crescimento_Salário),$E373))</f>
        <v>24972.298216522</v>
      </c>
      <c r="F374" s="124" t="n">
        <f aca="false">F373+E374</f>
        <v>2778495.82166684</v>
      </c>
      <c r="G374" s="125" t="n">
        <f aca="false">IF(F374&lt;=0,0,F374/S374)</f>
        <v>1.23670246664469</v>
      </c>
      <c r="H374" s="116" t="n">
        <f aca="false">Q373*Taxa</f>
        <v>40451.3633464385</v>
      </c>
      <c r="I374" s="116" t="n">
        <f aca="false">I373+H374</f>
        <v>3574023.58779228</v>
      </c>
      <c r="J374" s="125" t="n">
        <f aca="false">1-G374</f>
        <v>-0.236702466644691</v>
      </c>
      <c r="K374" s="116" t="n">
        <f aca="false">R374-F374</f>
        <v>-531798.740836069</v>
      </c>
      <c r="L374" s="116" t="n">
        <f aca="false">L373+K374</f>
        <v>-48047300.6025861</v>
      </c>
      <c r="M374" s="125" t="n">
        <f aca="false">K374/R374</f>
        <v>-0.236702466644691</v>
      </c>
      <c r="N374" s="116" t="n">
        <f aca="false">Q374*Inflação</f>
        <v>55486.6767978553</v>
      </c>
      <c r="O374" s="116" t="n">
        <f aca="false">Q374-R374</f>
        <v>4105822.32862836</v>
      </c>
      <c r="P374" s="125" t="n">
        <f aca="false">O374/Q374</f>
        <v>0.646329757373845</v>
      </c>
      <c r="Q374" s="126" t="n">
        <f aca="false">Q373+E374+H374</f>
        <v>6352519.40945912</v>
      </c>
      <c r="R374" s="126" t="n">
        <f aca="false">(R373+E374)*(1+((1+Taxa)/(1+Inflação)-1))</f>
        <v>2246697.08083077</v>
      </c>
      <c r="S374" s="116" t="n">
        <f aca="false">IF('BANCO DE DADOS'!$AD$32="Sim",R374,Q374)</f>
        <v>2246697.08083077</v>
      </c>
      <c r="T374" s="123" t="n">
        <f aca="false">C374</f>
        <v>370</v>
      </c>
      <c r="U374" s="122" t="n">
        <f aca="false">DATE(YEAR(U373),MONTH(U373)+1,1)</f>
        <v>56158</v>
      </c>
    </row>
    <row r="375" customFormat="false" ht="12.75" hidden="false" customHeight="false" outlineLevel="0" collapsed="false">
      <c r="B375" s="122" t="n">
        <f aca="false">DATE(YEAR(B374),MONTH(B374)+1,1)</f>
        <v>56158</v>
      </c>
      <c r="C375" s="123" t="n">
        <f aca="false">C374+1</f>
        <v>371</v>
      </c>
      <c r="D375" s="123"/>
      <c r="E375" s="116" t="n">
        <f aca="false">IF($AE$33,IF($AE$34,$E374*(1+Inflação)*(1+Crescimento_Salário),$E374*(1+Inflação)),IF($AE$34,$E374*(1+Crescimento_Salário),$E374))</f>
        <v>25190.4210982839</v>
      </c>
      <c r="F375" s="124" t="n">
        <f aca="false">F374+E375</f>
        <v>2803686.24276512</v>
      </c>
      <c r="G375" s="125" t="n">
        <f aca="false">IF(F375&lt;=0,0,F375/S375)</f>
        <v>1.23689886257355</v>
      </c>
      <c r="H375" s="116" t="n">
        <f aca="false">Q374*Taxa</f>
        <v>40872.3011548412</v>
      </c>
      <c r="I375" s="116" t="n">
        <f aca="false">I374+H375</f>
        <v>3614895.88894712</v>
      </c>
      <c r="J375" s="125" t="n">
        <f aca="false">1-G375</f>
        <v>-0.236898862573548</v>
      </c>
      <c r="K375" s="116" t="n">
        <f aca="false">R375-F375</f>
        <v>-536980.105667021</v>
      </c>
      <c r="L375" s="116" t="n">
        <f aca="false">L374+K375</f>
        <v>-48584280.7082531</v>
      </c>
      <c r="M375" s="125" t="n">
        <f aca="false">K375/R375</f>
        <v>-0.236898862573548</v>
      </c>
      <c r="N375" s="116" t="n">
        <f aca="false">Q375*Inflação</f>
        <v>56063.7078436144</v>
      </c>
      <c r="O375" s="116" t="n">
        <f aca="false">Q375-R375</f>
        <v>4151875.99461415</v>
      </c>
      <c r="P375" s="125" t="n">
        <f aca="false">O375/Q375</f>
        <v>0.646852514997199</v>
      </c>
      <c r="Q375" s="126" t="n">
        <f aca="false">Q374+E375+H375</f>
        <v>6418582.13171225</v>
      </c>
      <c r="R375" s="126" t="n">
        <f aca="false">(R374+E375)*(1+((1+Taxa)/(1+Inflação)-1))</f>
        <v>2266706.1370981</v>
      </c>
      <c r="S375" s="116" t="n">
        <f aca="false">IF('BANCO DE DADOS'!$AD$32="Sim",R375,Q375)</f>
        <v>2266706.1370981</v>
      </c>
      <c r="T375" s="123" t="n">
        <f aca="false">C375</f>
        <v>371</v>
      </c>
      <c r="U375" s="122" t="n">
        <f aca="false">DATE(YEAR(U374),MONTH(U374)+1,1)</f>
        <v>56189</v>
      </c>
    </row>
    <row r="376" customFormat="false" ht="12.75" hidden="false" customHeight="false" outlineLevel="0" collapsed="false">
      <c r="B376" s="122" t="n">
        <f aca="false">DATE(YEAR(B375),MONTH(B375)+1,1)</f>
        <v>56189</v>
      </c>
      <c r="C376" s="123" t="n">
        <f aca="false">C375+1</f>
        <v>372</v>
      </c>
      <c r="D376" s="123" t="n">
        <v>31</v>
      </c>
      <c r="E376" s="116" t="n">
        <f aca="false">IF($AE$33,IF($AE$34,$E375*(1+Inflação)*(1+Crescimento_Salário),$E375*(1+Inflação)),IF($AE$34,$E375*(1+Crescimento_Salário),$E375))</f>
        <v>25410.4491948217</v>
      </c>
      <c r="F376" s="124" t="n">
        <f aca="false">F375+E376</f>
        <v>2829096.69195994</v>
      </c>
      <c r="G376" s="125" t="n">
        <f aca="false">IF(F376&lt;=0,0,F376/S376)</f>
        <v>1.23709396713148</v>
      </c>
      <c r="H376" s="116" t="n">
        <f aca="false">Q375*Taxa</f>
        <v>41297.3506989666</v>
      </c>
      <c r="I376" s="116" t="n">
        <f aca="false">I375+H376</f>
        <v>3656193.23964609</v>
      </c>
      <c r="J376" s="125" t="n">
        <f aca="false">1-G376</f>
        <v>-0.237093967131478</v>
      </c>
      <c r="K376" s="116" t="n">
        <f aca="false">R376-F376</f>
        <v>-542207.605822101</v>
      </c>
      <c r="L376" s="116" t="n">
        <f aca="false">L375+K376</f>
        <v>-49126488.3140752</v>
      </c>
      <c r="M376" s="125" t="n">
        <f aca="false">K376/R376</f>
        <v>-0.237093967131478</v>
      </c>
      <c r="N376" s="116" t="n">
        <f aca="false">Q376*Inflação</f>
        <v>56646.3733805495</v>
      </c>
      <c r="O376" s="116" t="n">
        <f aca="false">Q376-R376</f>
        <v>4198400.8454682</v>
      </c>
      <c r="P376" s="125" t="n">
        <f aca="false">O376/Q376</f>
        <v>0.647372883825487</v>
      </c>
      <c r="Q376" s="126" t="n">
        <f aca="false">Q375+E376+H376</f>
        <v>6485289.93160604</v>
      </c>
      <c r="R376" s="126" t="n">
        <f aca="false">(R375+E376)*(1+((1+Taxa)/(1+Inflação)-1))</f>
        <v>2286889.08613784</v>
      </c>
      <c r="S376" s="116" t="n">
        <f aca="false">IF('BANCO DE DADOS'!$AD$32="Sim",R376,Q376)</f>
        <v>2286889.08613784</v>
      </c>
      <c r="T376" s="123" t="n">
        <f aca="false">C376</f>
        <v>372</v>
      </c>
      <c r="U376" s="122" t="n">
        <f aca="false">DATE(YEAR(U375),MONTH(U375)+1,1)</f>
        <v>56219</v>
      </c>
    </row>
    <row r="377" customFormat="false" ht="12.75" hidden="false" customHeight="false" outlineLevel="0" collapsed="false">
      <c r="B377" s="122" t="n">
        <f aca="false">DATE(YEAR(B376),MONTH(B376)+1,1)</f>
        <v>56219</v>
      </c>
      <c r="C377" s="123" t="n">
        <f aca="false">C376+1</f>
        <v>373</v>
      </c>
      <c r="D377" s="123"/>
      <c r="E377" s="116" t="n">
        <f aca="false">IF($AE$33,IF($AE$34,$E376*(1+Inflação)*(1+Crescimento_Salário),$E376*(1+Inflação)),IF($AE$34,$E376*(1+Crescimento_Salário),$E376))</f>
        <v>25632.3991474125</v>
      </c>
      <c r="F377" s="124" t="n">
        <f aca="false">F376+E377</f>
        <v>2854729.09110735</v>
      </c>
      <c r="G377" s="125" t="n">
        <f aca="false">IF(F377&lt;=0,0,F377/S377)</f>
        <v>1.23728778746642</v>
      </c>
      <c r="H377" s="116" t="n">
        <f aca="false">Q376*Taxa</f>
        <v>41726.5506920553</v>
      </c>
      <c r="I377" s="116" t="n">
        <f aca="false">I376+H377</f>
        <v>3697919.79033815</v>
      </c>
      <c r="J377" s="125" t="n">
        <f aca="false">1-G377</f>
        <v>-0.237287787466424</v>
      </c>
      <c r="K377" s="116" t="n">
        <f aca="false">R377-F377</f>
        <v>-547481.642271751</v>
      </c>
      <c r="L377" s="116" t="n">
        <f aca="false">L376+K377</f>
        <v>-49673969.956347</v>
      </c>
      <c r="M377" s="125" t="n">
        <f aca="false">K377/R377</f>
        <v>-0.237287787466424</v>
      </c>
      <c r="N377" s="116" t="n">
        <f aca="false">Q377*Inflação</f>
        <v>57234.7264477782</v>
      </c>
      <c r="O377" s="116" t="n">
        <f aca="false">Q377-R377</f>
        <v>4245401.4326099</v>
      </c>
      <c r="P377" s="125" t="n">
        <f aca="false">O377/Q377</f>
        <v>0.647890877326144</v>
      </c>
      <c r="Q377" s="126" t="n">
        <f aca="false">Q376+E377+H377</f>
        <v>6552648.88144551</v>
      </c>
      <c r="R377" s="126" t="n">
        <f aca="false">(R376+E377)*(1+((1+Taxa)/(1+Inflação)-1))</f>
        <v>2307247.4488356</v>
      </c>
      <c r="S377" s="116" t="n">
        <f aca="false">IF('BANCO DE DADOS'!$AD$32="Sim",R377,Q377)</f>
        <v>2307247.4488356</v>
      </c>
      <c r="T377" s="123" t="n">
        <f aca="false">C377</f>
        <v>373</v>
      </c>
      <c r="U377" s="122" t="n">
        <f aca="false">DATE(YEAR(U376),MONTH(U376)+1,1)</f>
        <v>56250</v>
      </c>
    </row>
    <row r="378" customFormat="false" ht="12.75" hidden="false" customHeight="false" outlineLevel="0" collapsed="false">
      <c r="B378" s="122" t="n">
        <f aca="false">DATE(YEAR(B377),MONTH(B377)+1,1)</f>
        <v>56250</v>
      </c>
      <c r="C378" s="123" t="n">
        <f aca="false">C377+1</f>
        <v>374</v>
      </c>
      <c r="D378" s="123"/>
      <c r="E378" s="116" t="n">
        <f aca="false">IF($AE$33,IF($AE$34,$E377*(1+Inflação)*(1+Crescimento_Salário),$E377*(1+Inflação)),IF($AE$34,$E377*(1+Crescimento_Salário),$E377))</f>
        <v>25856.2877426883</v>
      </c>
      <c r="F378" s="124" t="n">
        <f aca="false">F377+E378</f>
        <v>2880585.37885004</v>
      </c>
      <c r="G378" s="125" t="n">
        <f aca="false">IF(F378&lt;=0,0,F378/S378)</f>
        <v>1.2374803307015</v>
      </c>
      <c r="H378" s="116" t="n">
        <f aca="false">Q377*Taxa</f>
        <v>42159.9402035007</v>
      </c>
      <c r="I378" s="116" t="n">
        <f aca="false">I377+H378</f>
        <v>3740079.73054165</v>
      </c>
      <c r="J378" s="125" t="n">
        <f aca="false">1-G378</f>
        <v>-0.237480330701501</v>
      </c>
      <c r="K378" s="116" t="n">
        <f aca="false">R378-F378</f>
        <v>-552802.619493293</v>
      </c>
      <c r="L378" s="116" t="n">
        <f aca="false">L377+K378</f>
        <v>-50226772.5758403</v>
      </c>
      <c r="M378" s="125" t="n">
        <f aca="false">K378/R378</f>
        <v>-0.237480330701501</v>
      </c>
      <c r="N378" s="116" t="n">
        <f aca="false">Q378*Inflação</f>
        <v>57828.8205722983</v>
      </c>
      <c r="O378" s="116" t="n">
        <f aca="false">Q378-R378</f>
        <v>4292882.35003495</v>
      </c>
      <c r="P378" s="125" t="n">
        <f aca="false">O378/Q378</f>
        <v>0.648406508878588</v>
      </c>
      <c r="Q378" s="126" t="n">
        <f aca="false">Q377+E378+H378</f>
        <v>6620665.10939169</v>
      </c>
      <c r="R378" s="126" t="n">
        <f aca="false">(R377+E378)*(1+((1+Taxa)/(1+Inflação)-1))</f>
        <v>2327782.75935675</v>
      </c>
      <c r="S378" s="116" t="n">
        <f aca="false">IF('BANCO DE DADOS'!$AD$32="Sim",R378,Q378)</f>
        <v>2327782.75935675</v>
      </c>
      <c r="T378" s="123" t="n">
        <f aca="false">C378</f>
        <v>374</v>
      </c>
      <c r="U378" s="122" t="n">
        <f aca="false">DATE(YEAR(U377),MONTH(U377)+1,1)</f>
        <v>56281</v>
      </c>
    </row>
    <row r="379" customFormat="false" ht="12.75" hidden="false" customHeight="false" outlineLevel="0" collapsed="false">
      <c r="B379" s="122" t="n">
        <f aca="false">DATE(YEAR(B378),MONTH(B378)+1,1)</f>
        <v>56281</v>
      </c>
      <c r="C379" s="123" t="n">
        <f aca="false">C378+1</f>
        <v>375</v>
      </c>
      <c r="D379" s="123"/>
      <c r="E379" s="116" t="n">
        <f aca="false">IF($AE$33,IF($AE$34,$E378*(1+Inflação)*(1+Crescimento_Salário),$E378*(1+Inflação)),IF($AE$34,$E378*(1+Crescimento_Salário),$E378))</f>
        <v>26082.1319139055</v>
      </c>
      <c r="F379" s="124" t="n">
        <f aca="false">F378+E379</f>
        <v>2906667.51076395</v>
      </c>
      <c r="G379" s="125" t="n">
        <f aca="false">IF(F379&lt;=0,0,F379/S379)</f>
        <v>1.23767160393491</v>
      </c>
      <c r="H379" s="116" t="n">
        <f aca="false">Q378*Taxa</f>
        <v>42597.5586620753</v>
      </c>
      <c r="I379" s="116" t="n">
        <f aca="false">I378+H379</f>
        <v>3782677.28920372</v>
      </c>
      <c r="J379" s="125" t="n">
        <f aca="false">1-G379</f>
        <v>-0.237671603934914</v>
      </c>
      <c r="K379" s="116" t="n">
        <f aca="false">R379-F379</f>
        <v>-558170.945501551</v>
      </c>
      <c r="L379" s="116" t="n">
        <f aca="false">L378+K379</f>
        <v>-50784943.5213418</v>
      </c>
      <c r="M379" s="125" t="n">
        <f aca="false">K379/R379</f>
        <v>-0.237671603934914</v>
      </c>
      <c r="N379" s="116" t="n">
        <f aca="false">Q379*Inflação</f>
        <v>58428.7097734067</v>
      </c>
      <c r="O379" s="116" t="n">
        <f aca="false">Q379-R379</f>
        <v>4340848.23470528</v>
      </c>
      <c r="P379" s="125" t="n">
        <f aca="false">O379/Q379</f>
        <v>0.648919791774862</v>
      </c>
      <c r="Q379" s="126" t="n">
        <f aca="false">Q378+E379+H379</f>
        <v>6689344.79996768</v>
      </c>
      <c r="R379" s="126" t="n">
        <f aca="false">(R378+E379)*(1+((1+Taxa)/(1+Inflação)-1))</f>
        <v>2348496.5652624</v>
      </c>
      <c r="S379" s="116" t="n">
        <f aca="false">IF('BANCO DE DADOS'!$AD$32="Sim",R379,Q379)</f>
        <v>2348496.5652624</v>
      </c>
      <c r="T379" s="123" t="n">
        <f aca="false">C379</f>
        <v>375</v>
      </c>
      <c r="U379" s="122" t="n">
        <f aca="false">DATE(YEAR(U378),MONTH(U378)+1,1)</f>
        <v>56309</v>
      </c>
    </row>
    <row r="380" customFormat="false" ht="12.75" hidden="false" customHeight="false" outlineLevel="0" collapsed="false">
      <c r="B380" s="122" t="n">
        <f aca="false">DATE(YEAR(B379),MONTH(B379)+1,1)</f>
        <v>56309</v>
      </c>
      <c r="C380" s="123" t="n">
        <f aca="false">C379+1</f>
        <v>376</v>
      </c>
      <c r="D380" s="123"/>
      <c r="E380" s="116" t="n">
        <f aca="false">IF($AE$33,IF($AE$34,$E379*(1+Inflação)*(1+Crescimento_Salário),$E379*(1+Inflação)),IF($AE$34,$E379*(1+Crescimento_Salário),$E379))</f>
        <v>26309.9487422258</v>
      </c>
      <c r="F380" s="124" t="n">
        <f aca="false">F379+E380</f>
        <v>2932977.45950617</v>
      </c>
      <c r="G380" s="125" t="n">
        <f aca="false">IF(F380&lt;=0,0,F380/S380)</f>
        <v>1.23786161423988</v>
      </c>
      <c r="H380" s="116" t="n">
        <f aca="false">Q379*Taxa</f>
        <v>43039.4458591869</v>
      </c>
      <c r="I380" s="116" t="n">
        <f aca="false">I379+H380</f>
        <v>3825716.73506291</v>
      </c>
      <c r="J380" s="125" t="n">
        <f aca="false">1-G380</f>
        <v>-0.23786161423988</v>
      </c>
      <c r="K380" s="116" t="n">
        <f aca="false">R380-F380</f>
        <v>-563587.031879742</v>
      </c>
      <c r="L380" s="116" t="n">
        <f aca="false">L379+K380</f>
        <v>-51348530.5532216</v>
      </c>
      <c r="M380" s="125" t="n">
        <f aca="false">K380/R380</f>
        <v>-0.23786161423988</v>
      </c>
      <c r="N380" s="116" t="n">
        <f aca="false">Q380*Inflação</f>
        <v>59034.4485671593</v>
      </c>
      <c r="O380" s="116" t="n">
        <f aca="false">Q380-R380</f>
        <v>4389303.76694266</v>
      </c>
      <c r="P380" s="125" t="n">
        <f aca="false">O380/Q380</f>
        <v>0.649430739220256</v>
      </c>
      <c r="Q380" s="126" t="n">
        <f aca="false">Q379+E380+H380</f>
        <v>6758694.19456909</v>
      </c>
      <c r="R380" s="126" t="n">
        <f aca="false">(R379+E380)*(1+((1+Taxa)/(1+Inflação)-1))</f>
        <v>2369390.42762643</v>
      </c>
      <c r="S380" s="116" t="n">
        <f aca="false">IF('BANCO DE DADOS'!$AD$32="Sim",R380,Q380)</f>
        <v>2369390.42762643</v>
      </c>
      <c r="T380" s="123" t="n">
        <f aca="false">C380</f>
        <v>376</v>
      </c>
      <c r="U380" s="122" t="n">
        <f aca="false">DATE(YEAR(U379),MONTH(U379)+1,1)</f>
        <v>56340</v>
      </c>
    </row>
    <row r="381" customFormat="false" ht="12.75" hidden="false" customHeight="false" outlineLevel="0" collapsed="false">
      <c r="B381" s="122" t="n">
        <f aca="false">DATE(YEAR(B380),MONTH(B380)+1,1)</f>
        <v>56340</v>
      </c>
      <c r="C381" s="123" t="n">
        <f aca="false">C380+1</f>
        <v>377</v>
      </c>
      <c r="D381" s="123"/>
      <c r="E381" s="116" t="n">
        <f aca="false">IF($AE$33,IF($AE$34,$E380*(1+Inflação)*(1+Crescimento_Salário),$E380*(1+Inflação)),IF($AE$34,$E380*(1+Crescimento_Salário),$E380))</f>
        <v>26539.7554580076</v>
      </c>
      <c r="F381" s="124" t="n">
        <f aca="false">F380+E381</f>
        <v>2959517.21496418</v>
      </c>
      <c r="G381" s="125" t="n">
        <f aca="false">IF(F381&lt;=0,0,F381/S381)</f>
        <v>1.23805036866454</v>
      </c>
      <c r="H381" s="116" t="n">
        <f aca="false">Q380*Taxa</f>
        <v>43485.6419521629</v>
      </c>
      <c r="I381" s="116" t="n">
        <f aca="false">I380+H381</f>
        <v>3869202.37701507</v>
      </c>
      <c r="J381" s="125" t="n">
        <f aca="false">1-G381</f>
        <v>-0.238050368664543</v>
      </c>
      <c r="K381" s="116" t="n">
        <f aca="false">R381-F381</f>
        <v>-569051.293810629</v>
      </c>
      <c r="L381" s="116" t="n">
        <f aca="false">L380+K381</f>
        <v>-51917581.8470322</v>
      </c>
      <c r="M381" s="125" t="n">
        <f aca="false">K381/R381</f>
        <v>-0.238050368664543</v>
      </c>
      <c r="N381" s="116" t="n">
        <f aca="false">Q381*Inflação</f>
        <v>59646.0919708699</v>
      </c>
      <c r="O381" s="116" t="n">
        <f aca="false">Q381-R381</f>
        <v>4438253.67082571</v>
      </c>
      <c r="P381" s="125" t="n">
        <f aca="false">O381/Q381</f>
        <v>0.649939364333938</v>
      </c>
      <c r="Q381" s="126" t="n">
        <f aca="false">Q380+E381+H381</f>
        <v>6828719.59197926</v>
      </c>
      <c r="R381" s="126" t="n">
        <f aca="false">(R380+E381)*(1+((1+Taxa)/(1+Inflação)-1))</f>
        <v>2390465.92115355</v>
      </c>
      <c r="S381" s="116" t="n">
        <f aca="false">IF('BANCO DE DADOS'!$AD$32="Sim",R381,Q381)</f>
        <v>2390465.92115355</v>
      </c>
      <c r="T381" s="123" t="n">
        <f aca="false">C381</f>
        <v>377</v>
      </c>
      <c r="U381" s="122" t="n">
        <f aca="false">DATE(YEAR(U380),MONTH(U380)+1,1)</f>
        <v>56370</v>
      </c>
    </row>
    <row r="382" customFormat="false" ht="12.75" hidden="false" customHeight="false" outlineLevel="0" collapsed="false">
      <c r="B382" s="122" t="n">
        <f aca="false">DATE(YEAR(B381),MONTH(B381)+1,1)</f>
        <v>56370</v>
      </c>
      <c r="C382" s="123" t="n">
        <f aca="false">C381+1</f>
        <v>378</v>
      </c>
      <c r="D382" s="123"/>
      <c r="E382" s="116" t="n">
        <f aca="false">IF($AE$33,IF($AE$34,$E381*(1+Inflação)*(1+Crescimento_Salário),$E381*(1+Inflação)),IF($AE$34,$E381*(1+Crescimento_Salário),$E381))</f>
        <v>26771.5694421097</v>
      </c>
      <c r="F382" s="124" t="n">
        <f aca="false">F381+E382</f>
        <v>2986288.78440629</v>
      </c>
      <c r="G382" s="125" t="n">
        <f aca="false">IF(F382&lt;=0,0,F382/S382)</f>
        <v>1.23823787423191</v>
      </c>
      <c r="H382" s="116" t="n">
        <f aca="false">Q381*Taxa</f>
        <v>43936.1874675649</v>
      </c>
      <c r="I382" s="116" t="n">
        <f aca="false">I381+H382</f>
        <v>3913138.56448264</v>
      </c>
      <c r="J382" s="125" t="n">
        <f aca="false">1-G382</f>
        <v>-0.238237874231907</v>
      </c>
      <c r="K382" s="116" t="n">
        <f aca="false">R382-F382</f>
        <v>-574564.150107958</v>
      </c>
      <c r="L382" s="116" t="n">
        <f aca="false">L381+K382</f>
        <v>-52492145.9971401</v>
      </c>
      <c r="M382" s="125" t="n">
        <f aca="false">K382/R382</f>
        <v>-0.238237874231907</v>
      </c>
      <c r="N382" s="116" t="n">
        <f aca="false">Q382*Inflação</f>
        <v>60263.6955076504</v>
      </c>
      <c r="O382" s="116" t="n">
        <f aca="false">Q382-R382</f>
        <v>4487702.7145906</v>
      </c>
      <c r="P382" s="125" t="n">
        <f aca="false">O382/Q382</f>
        <v>0.650445680149569</v>
      </c>
      <c r="Q382" s="126" t="n">
        <f aca="false">Q381+E382+H382</f>
        <v>6899427.34888894</v>
      </c>
      <c r="R382" s="126" t="n">
        <f aca="false">(R381+E382)*(1+((1+Taxa)/(1+Inflação)-1))</f>
        <v>2411724.63429833</v>
      </c>
      <c r="S382" s="116" t="n">
        <f aca="false">IF('BANCO DE DADOS'!$AD$32="Sim",R382,Q382)</f>
        <v>2411724.63429833</v>
      </c>
      <c r="T382" s="123" t="n">
        <f aca="false">C382</f>
        <v>378</v>
      </c>
      <c r="U382" s="122" t="n">
        <f aca="false">DATE(YEAR(U381),MONTH(U381)+1,1)</f>
        <v>56401</v>
      </c>
    </row>
    <row r="383" customFormat="false" ht="12.75" hidden="false" customHeight="false" outlineLevel="0" collapsed="false">
      <c r="B383" s="122" t="n">
        <f aca="false">DATE(YEAR(B382),MONTH(B382)+1,1)</f>
        <v>56401</v>
      </c>
      <c r="C383" s="123" t="n">
        <f aca="false">C382+1</f>
        <v>379</v>
      </c>
      <c r="D383" s="123"/>
      <c r="E383" s="116" t="n">
        <f aca="false">IF($AE$33,IF($AE$34,$E382*(1+Inflação)*(1+Crescimento_Salário),$E382*(1+Inflação)),IF($AE$34,$E382*(1+Crescimento_Salário),$E382))</f>
        <v>27005.4082272055</v>
      </c>
      <c r="F383" s="124" t="n">
        <f aca="false">F382+E383</f>
        <v>3013294.1926335</v>
      </c>
      <c r="G383" s="125" t="n">
        <f aca="false">IF(F383&lt;=0,0,F383/S383)</f>
        <v>1.23842413793976</v>
      </c>
      <c r="H383" s="116" t="n">
        <f aca="false">Q382*Taxa</f>
        <v>44391.1233045326</v>
      </c>
      <c r="I383" s="116" t="n">
        <f aca="false">I382+H383</f>
        <v>3957529.68778717</v>
      </c>
      <c r="J383" s="125" t="n">
        <f aca="false">1-G383</f>
        <v>-0.238424137939756</v>
      </c>
      <c r="K383" s="116" t="n">
        <f aca="false">R383-F383</f>
        <v>-580126.023248155</v>
      </c>
      <c r="L383" s="116" t="n">
        <f aca="false">L382+K383</f>
        <v>-53072272.0203883</v>
      </c>
      <c r="M383" s="125" t="n">
        <f aca="false">K383/R383</f>
        <v>-0.238424137939756</v>
      </c>
      <c r="N383" s="116" t="n">
        <f aca="false">Q383*Inflação</f>
        <v>60887.3152109905</v>
      </c>
      <c r="O383" s="116" t="n">
        <f aca="false">Q383-R383</f>
        <v>4537655.71103533</v>
      </c>
      <c r="P383" s="125" t="n">
        <f aca="false">O383/Q383</f>
        <v>0.650949699615922</v>
      </c>
      <c r="Q383" s="126" t="n">
        <f aca="false">Q382+E383+H383</f>
        <v>6970823.88042067</v>
      </c>
      <c r="R383" s="126" t="n">
        <f aca="false">(R382+E383)*(1+((1+Taxa)/(1+Inflação)-1))</f>
        <v>2433168.16938534</v>
      </c>
      <c r="S383" s="116" t="n">
        <f aca="false">IF('BANCO DE DADOS'!$AD$32="Sim",R383,Q383)</f>
        <v>2433168.16938534</v>
      </c>
      <c r="T383" s="123" t="n">
        <f aca="false">C383</f>
        <v>379</v>
      </c>
      <c r="U383" s="122" t="n">
        <f aca="false">DATE(YEAR(U382),MONTH(U382)+1,1)</f>
        <v>56431</v>
      </c>
    </row>
    <row r="384" customFormat="false" ht="12.75" hidden="false" customHeight="false" outlineLevel="0" collapsed="false">
      <c r="B384" s="122" t="n">
        <f aca="false">DATE(YEAR(B383),MONTH(B383)+1,1)</f>
        <v>56431</v>
      </c>
      <c r="C384" s="123" t="n">
        <f aca="false">C383+1</f>
        <v>380</v>
      </c>
      <c r="D384" s="123"/>
      <c r="E384" s="116" t="n">
        <f aca="false">IF($AE$33,IF($AE$34,$E383*(1+Inflação)*(1+Crescimento_Salário),$E383*(1+Inflação)),IF($AE$34,$E383*(1+Crescimento_Salário),$E383))</f>
        <v>27241.2894991094</v>
      </c>
      <c r="F384" s="124" t="n">
        <f aca="false">F383+E384</f>
        <v>3040535.48213261</v>
      </c>
      <c r="G384" s="125" t="n">
        <f aca="false">IF(F384&lt;=0,0,F384/S384)</f>
        <v>1.23860916676059</v>
      </c>
      <c r="H384" s="116" t="n">
        <f aca="false">Q383*Taxa</f>
        <v>44850.4907381576</v>
      </c>
      <c r="I384" s="116" t="n">
        <f aca="false">I383+H384</f>
        <v>4002380.17852533</v>
      </c>
      <c r="J384" s="125" t="n">
        <f aca="false">1-G384</f>
        <v>-0.238609166760588</v>
      </c>
      <c r="K384" s="116" t="n">
        <f aca="false">R384-F384</f>
        <v>-585737.339402313</v>
      </c>
      <c r="L384" s="116" t="n">
        <f aca="false">L383+K384</f>
        <v>-53658009.3597906</v>
      </c>
      <c r="M384" s="125" t="n">
        <f aca="false">K384/R384</f>
        <v>-0.238609166760588</v>
      </c>
      <c r="N384" s="116" t="n">
        <f aca="false">Q384*Inflação</f>
        <v>61517.0076293798</v>
      </c>
      <c r="O384" s="116" t="n">
        <f aca="false">Q384-R384</f>
        <v>4588117.51792765</v>
      </c>
      <c r="P384" s="125" t="n">
        <f aca="false">O384/Q384</f>
        <v>0.651451435597488</v>
      </c>
      <c r="Q384" s="126" t="n">
        <f aca="false">Q383+E384+H384</f>
        <v>7042915.66065794</v>
      </c>
      <c r="R384" s="126" t="n">
        <f aca="false">(R383+E384)*(1+((1+Taxa)/(1+Inflação)-1))</f>
        <v>2454798.14273029</v>
      </c>
      <c r="S384" s="116" t="n">
        <f aca="false">IF('BANCO DE DADOS'!$AD$32="Sim",R384,Q384)</f>
        <v>2454798.14273029</v>
      </c>
      <c r="T384" s="123" t="n">
        <f aca="false">C384</f>
        <v>380</v>
      </c>
      <c r="U384" s="122" t="n">
        <f aca="false">DATE(YEAR(U383),MONTH(U383)+1,1)</f>
        <v>56462</v>
      </c>
    </row>
    <row r="385" customFormat="false" ht="12.75" hidden="false" customHeight="false" outlineLevel="0" collapsed="false">
      <c r="B385" s="122" t="n">
        <f aca="false">DATE(YEAR(B384),MONTH(B384)+1,1)</f>
        <v>56462</v>
      </c>
      <c r="C385" s="123" t="n">
        <f aca="false">C384+1</f>
        <v>381</v>
      </c>
      <c r="D385" s="123"/>
      <c r="E385" s="116" t="n">
        <f aca="false">IF($AE$33,IF($AE$34,$E384*(1+Inflação)*(1+Crescimento_Salário),$E384*(1+Inflação)),IF($AE$34,$E384*(1+Crescimento_Salário),$E384))</f>
        <v>27479.2310981139</v>
      </c>
      <c r="F385" s="124" t="n">
        <f aca="false">F384+E385</f>
        <v>3068014.71323072</v>
      </c>
      <c r="G385" s="125" t="n">
        <f aca="false">IF(F385&lt;=0,0,F385/S385)</f>
        <v>1.23879296764154</v>
      </c>
      <c r="H385" s="116" t="n">
        <f aca="false">Q384*Taxa</f>
        <v>45314.3314228879</v>
      </c>
      <c r="I385" s="116" t="n">
        <f aca="false">I384+H385</f>
        <v>4047694.50994822</v>
      </c>
      <c r="J385" s="125" t="n">
        <f aca="false">1-G385</f>
        <v>-0.238792967641542</v>
      </c>
      <c r="K385" s="116" t="n">
        <f aca="false">R385-F385</f>
        <v>-591398.528468454</v>
      </c>
      <c r="L385" s="116" t="n">
        <f aca="false">L384+K385</f>
        <v>-54249407.8882591</v>
      </c>
      <c r="M385" s="125" t="n">
        <f aca="false">K385/R385</f>
        <v>-0.238792967641542</v>
      </c>
      <c r="N385" s="116" t="n">
        <f aca="false">Q385*Inflação</f>
        <v>62152.8298309701</v>
      </c>
      <c r="O385" s="116" t="n">
        <f aca="false">Q385-R385</f>
        <v>4639093.03841668</v>
      </c>
      <c r="P385" s="125" t="n">
        <f aca="false">O385/Q385</f>
        <v>0.651950900875087</v>
      </c>
      <c r="Q385" s="126" t="n">
        <f aca="false">Q384+E385+H385</f>
        <v>7115709.22317894</v>
      </c>
      <c r="R385" s="126" t="n">
        <f aca="false">(R384+E385)*(1+((1+Taxa)/(1+Inflação)-1))</f>
        <v>2476616.18476226</v>
      </c>
      <c r="S385" s="116" t="n">
        <f aca="false">IF('BANCO DE DADOS'!$AD$32="Sim",R385,Q385)</f>
        <v>2476616.18476226</v>
      </c>
      <c r="T385" s="123" t="n">
        <f aca="false">C385</f>
        <v>381</v>
      </c>
      <c r="U385" s="122" t="n">
        <f aca="false">DATE(YEAR(U384),MONTH(U384)+1,1)</f>
        <v>56493</v>
      </c>
    </row>
    <row r="386" customFormat="false" ht="12.75" hidden="false" customHeight="false" outlineLevel="0" collapsed="false">
      <c r="B386" s="122" t="n">
        <f aca="false">DATE(YEAR(B385),MONTH(B385)+1,1)</f>
        <v>56493</v>
      </c>
      <c r="C386" s="123" t="n">
        <f aca="false">C385+1</f>
        <v>382</v>
      </c>
      <c r="D386" s="123"/>
      <c r="E386" s="116" t="n">
        <f aca="false">IF($AE$33,IF($AE$34,$E385*(1+Inflação)*(1+Crescimento_Salário),$E385*(1+Inflação)),IF($AE$34,$E385*(1+Crescimento_Salário),$E385))</f>
        <v>27719.2510203394</v>
      </c>
      <c r="F386" s="124" t="n">
        <f aca="false">F385+E386</f>
        <v>3095733.96425106</v>
      </c>
      <c r="G386" s="125" t="n">
        <f aca="false">IF(F386&lt;=0,0,F386/S386)</f>
        <v>1.23897554750434</v>
      </c>
      <c r="H386" s="116" t="n">
        <f aca="false">Q385*Taxa</f>
        <v>45782.6873959624</v>
      </c>
      <c r="I386" s="116" t="n">
        <f aca="false">I385+H386</f>
        <v>4093477.19734418</v>
      </c>
      <c r="J386" s="125" t="n">
        <f aca="false">1-G386</f>
        <v>-0.238975547504335</v>
      </c>
      <c r="K386" s="116" t="n">
        <f aca="false">R386-F386</f>
        <v>-597110.024104067</v>
      </c>
      <c r="L386" s="116" t="n">
        <f aca="false">L385+K386</f>
        <v>-54846517.9123631</v>
      </c>
      <c r="M386" s="125" t="n">
        <f aca="false">K386/R386</f>
        <v>-0.238975547504335</v>
      </c>
      <c r="N386" s="116" t="n">
        <f aca="false">Q386*Inflação</f>
        <v>62794.8394082802</v>
      </c>
      <c r="O386" s="116" t="n">
        <f aca="false">Q386-R386</f>
        <v>4690587.22144825</v>
      </c>
      <c r="P386" s="125" t="n">
        <f aca="false">O386/Q386</f>
        <v>0.652448108146463</v>
      </c>
      <c r="Q386" s="126" t="n">
        <f aca="false">Q385+E386+H386</f>
        <v>7189211.16159524</v>
      </c>
      <c r="R386" s="126" t="n">
        <f aca="false">(R385+E386)*(1+((1+Taxa)/(1+Inflação)-1))</f>
        <v>2498623.94014699</v>
      </c>
      <c r="S386" s="116" t="n">
        <f aca="false">IF('BANCO DE DADOS'!$AD$32="Sim",R386,Q386)</f>
        <v>2498623.94014699</v>
      </c>
      <c r="T386" s="123" t="n">
        <f aca="false">C386</f>
        <v>382</v>
      </c>
      <c r="U386" s="122" t="n">
        <f aca="false">DATE(YEAR(U385),MONTH(U385)+1,1)</f>
        <v>56523</v>
      </c>
    </row>
    <row r="387" customFormat="false" ht="12.75" hidden="false" customHeight="false" outlineLevel="0" collapsed="false">
      <c r="B387" s="122" t="n">
        <f aca="false">DATE(YEAR(B386),MONTH(B386)+1,1)</f>
        <v>56523</v>
      </c>
      <c r="C387" s="123" t="n">
        <f aca="false">C386+1</f>
        <v>383</v>
      </c>
      <c r="D387" s="123"/>
      <c r="E387" s="116" t="n">
        <f aca="false">IF($AE$33,IF($AE$34,$E386*(1+Inflação)*(1+Crescimento_Salário),$E386*(1+Inflação)),IF($AE$34,$E386*(1+Crescimento_Salário),$E386))</f>
        <v>27961.3674190952</v>
      </c>
      <c r="F387" s="124" t="n">
        <f aca="false">F386+E387</f>
        <v>3123695.33167015</v>
      </c>
      <c r="G387" s="125" t="n">
        <f aca="false">IF(F387&lt;=0,0,F387/S387)</f>
        <v>1.2391569132452</v>
      </c>
      <c r="H387" s="116" t="n">
        <f aca="false">Q386*Taxa</f>
        <v>46255.6010808765</v>
      </c>
      <c r="I387" s="116" t="n">
        <f aca="false">I386+H387</f>
        <v>4139732.79842505</v>
      </c>
      <c r="J387" s="125" t="n">
        <f aca="false">1-G387</f>
        <v>-0.239156913245199</v>
      </c>
      <c r="K387" s="116" t="n">
        <f aca="false">R387-F387</f>
        <v>-602872.263758939</v>
      </c>
      <c r="L387" s="116" t="n">
        <f aca="false">L386+K387</f>
        <v>-55449390.1761221</v>
      </c>
      <c r="M387" s="125" t="n">
        <f aca="false">K387/R387</f>
        <v>-0.239156913245199</v>
      </c>
      <c r="N387" s="116" t="n">
        <f aca="false">Q387*Inflação</f>
        <v>63443.0944829428</v>
      </c>
      <c r="O387" s="116" t="n">
        <f aca="false">Q387-R387</f>
        <v>4742605.062184</v>
      </c>
      <c r="P387" s="125" t="n">
        <f aca="false">O387/Q387</f>
        <v>0.652943070026884</v>
      </c>
      <c r="Q387" s="126" t="n">
        <f aca="false">Q386+E387+H387</f>
        <v>7263428.13009521</v>
      </c>
      <c r="R387" s="126" t="n">
        <f aca="false">(R386+E387)*(1+((1+Taxa)/(1+Inflação)-1))</f>
        <v>2520823.06791121</v>
      </c>
      <c r="S387" s="116" t="n">
        <f aca="false">IF('BANCO DE DADOS'!$AD$32="Sim",R387,Q387)</f>
        <v>2520823.06791121</v>
      </c>
      <c r="T387" s="123" t="n">
        <f aca="false">C387</f>
        <v>383</v>
      </c>
      <c r="U387" s="122" t="n">
        <f aca="false">DATE(YEAR(U386),MONTH(U386)+1,1)</f>
        <v>56554</v>
      </c>
    </row>
    <row r="388" customFormat="false" ht="12.75" hidden="false" customHeight="false" outlineLevel="0" collapsed="false">
      <c r="B388" s="122" t="n">
        <f aca="false">DATE(YEAR(B387),MONTH(B387)+1,1)</f>
        <v>56554</v>
      </c>
      <c r="C388" s="123" t="n">
        <f aca="false">C387+1</f>
        <v>384</v>
      </c>
      <c r="D388" s="123" t="n">
        <v>32</v>
      </c>
      <c r="E388" s="116" t="n">
        <f aca="false">IF($AE$33,IF($AE$34,$E387*(1+Inflação)*(1+Crescimento_Salário),$E387*(1+Inflação)),IF($AE$34,$E387*(1+Crescimento_Salário),$E387))</f>
        <v>28205.5986062521</v>
      </c>
      <c r="F388" s="124" t="n">
        <f aca="false">F387+E388</f>
        <v>3151900.93027641</v>
      </c>
      <c r="G388" s="125" t="n">
        <f aca="false">IF(F388&lt;=0,0,F388/S388)</f>
        <v>1.23933707173481</v>
      </c>
      <c r="H388" s="116" t="n">
        <f aca="false">Q387*Taxa</f>
        <v>46733.1152908785</v>
      </c>
      <c r="I388" s="116" t="n">
        <f aca="false">I387+H388</f>
        <v>4186465.91371593</v>
      </c>
      <c r="J388" s="125" t="n">
        <f aca="false">1-G388</f>
        <v>-0.239337071734815</v>
      </c>
      <c r="K388" s="116" t="n">
        <f aca="false">R388-F388</f>
        <v>-608685.688708268</v>
      </c>
      <c r="L388" s="116" t="n">
        <f aca="false">L387+K388</f>
        <v>-56058075.8648303</v>
      </c>
      <c r="M388" s="125" t="n">
        <f aca="false">K388/R388</f>
        <v>-0.239337071734815</v>
      </c>
      <c r="N388" s="116" t="n">
        <f aca="false">Q388*Inflação</f>
        <v>64097.6537104936</v>
      </c>
      <c r="O388" s="116" t="n">
        <f aca="false">Q388-R388</f>
        <v>4795151.60242421</v>
      </c>
      <c r="P388" s="125" t="n">
        <f aca="false">O388/Q388</f>
        <v>0.653435799049733</v>
      </c>
      <c r="Q388" s="126" t="n">
        <f aca="false">Q387+E388+H388</f>
        <v>7338366.84399234</v>
      </c>
      <c r="R388" s="126" t="n">
        <f aca="false">(R387+E388)*(1+((1+Taxa)/(1+Inflação)-1))</f>
        <v>2543215.24156814</v>
      </c>
      <c r="S388" s="116" t="n">
        <f aca="false">IF('BANCO DE DADOS'!$AD$32="Sim",R388,Q388)</f>
        <v>2543215.24156814</v>
      </c>
      <c r="T388" s="123" t="n">
        <f aca="false">C388</f>
        <v>384</v>
      </c>
      <c r="U388" s="122" t="n">
        <f aca="false">DATE(YEAR(U387),MONTH(U387)+1,1)</f>
        <v>56584</v>
      </c>
    </row>
    <row r="389" customFormat="false" ht="12.75" hidden="false" customHeight="false" outlineLevel="0" collapsed="false">
      <c r="B389" s="122" t="n">
        <f aca="false">DATE(YEAR(B388),MONTH(B388)+1,1)</f>
        <v>56584</v>
      </c>
      <c r="C389" s="123" t="n">
        <f aca="false">C388+1</f>
        <v>385</v>
      </c>
      <c r="D389" s="123"/>
      <c r="E389" s="116" t="n">
        <f aca="false">IF($AE$33,IF($AE$34,$E388*(1+Inflação)*(1+Crescimento_Salário),$E388*(1+Inflação)),IF($AE$34,$E388*(1+Crescimento_Salário),$E388))</f>
        <v>28451.9630536278</v>
      </c>
      <c r="F389" s="124" t="n">
        <f aca="false">F388+E389</f>
        <v>3180352.89333003</v>
      </c>
      <c r="G389" s="125" t="n">
        <f aca="false">IF(F389&lt;=0,0,F389/S389)</f>
        <v>1.23951602981826</v>
      </c>
      <c r="H389" s="116" t="n">
        <f aca="false">Q388*Taxa</f>
        <v>47215.2732324976</v>
      </c>
      <c r="I389" s="116" t="n">
        <f aca="false">I388+H389</f>
        <v>4233681.18694843</v>
      </c>
      <c r="J389" s="125" t="n">
        <f aca="false">1-G389</f>
        <v>-0.239516029818257</v>
      </c>
      <c r="K389" s="116" t="n">
        <f aca="false">R389-F389</f>
        <v>-614550.744086065</v>
      </c>
      <c r="L389" s="116" t="n">
        <f aca="false">L388+K389</f>
        <v>-56672626.6089164</v>
      </c>
      <c r="M389" s="125" t="n">
        <f aca="false">K389/R389</f>
        <v>-0.239516029818257</v>
      </c>
      <c r="N389" s="116" t="n">
        <f aca="false">Q389*Inflação</f>
        <v>64758.5762852037</v>
      </c>
      <c r="O389" s="116" t="n">
        <f aca="false">Q389-R389</f>
        <v>4848231.9310345</v>
      </c>
      <c r="P389" s="125" t="n">
        <f aca="false">O389/Q389</f>
        <v>0.653926307667094</v>
      </c>
      <c r="Q389" s="126" t="n">
        <f aca="false">Q388+E389+H389</f>
        <v>7414034.08027847</v>
      </c>
      <c r="R389" s="126" t="n">
        <f aca="false">(R388+E389)*(1+((1+Taxa)/(1+Inflação)-1))</f>
        <v>2565802.14924397</v>
      </c>
      <c r="S389" s="116" t="n">
        <f aca="false">IF('BANCO DE DADOS'!$AD$32="Sim",R389,Q389)</f>
        <v>2565802.14924397</v>
      </c>
      <c r="T389" s="123" t="n">
        <f aca="false">C389</f>
        <v>385</v>
      </c>
      <c r="U389" s="122" t="n">
        <f aca="false">DATE(YEAR(U388),MONTH(U388)+1,1)</f>
        <v>56615</v>
      </c>
    </row>
    <row r="390" customFormat="false" ht="12.75" hidden="false" customHeight="false" outlineLevel="0" collapsed="false">
      <c r="B390" s="122" t="n">
        <f aca="false">DATE(YEAR(B389),MONTH(B389)+1,1)</f>
        <v>56615</v>
      </c>
      <c r="C390" s="123" t="n">
        <f aca="false">C389+1</f>
        <v>386</v>
      </c>
      <c r="D390" s="123"/>
      <c r="E390" s="116" t="n">
        <f aca="false">IF($AE$33,IF($AE$34,$E389*(1+Inflação)*(1+Crescimento_Salário),$E389*(1+Inflação)),IF($AE$34,$E389*(1+Crescimento_Salário),$E389))</f>
        <v>28700.479394384</v>
      </c>
      <c r="F390" s="124" t="n">
        <f aca="false">F389+E390</f>
        <v>3209053.37272442</v>
      </c>
      <c r="G390" s="125" t="n">
        <f aca="false">IF(F390&lt;=0,0,F390/S390)</f>
        <v>1.23969379431493</v>
      </c>
      <c r="H390" s="116" t="n">
        <f aca="false">Q389*Taxa</f>
        <v>47702.1185091033</v>
      </c>
      <c r="I390" s="116" t="n">
        <f aca="false">I389+H390</f>
        <v>4281383.30545753</v>
      </c>
      <c r="J390" s="125" t="n">
        <f aca="false">1-G390</f>
        <v>-0.239693794314934</v>
      </c>
      <c r="K390" s="116" t="n">
        <f aca="false">R390-F390</f>
        <v>-620467.878918853</v>
      </c>
      <c r="L390" s="116" t="n">
        <f aca="false">L389+K390</f>
        <v>-57293094.4878353</v>
      </c>
      <c r="M390" s="125" t="n">
        <f aca="false">K390/R390</f>
        <v>-0.239693794314934</v>
      </c>
      <c r="N390" s="116" t="n">
        <f aca="false">Q390*Inflação</f>
        <v>65425.9219449548</v>
      </c>
      <c r="O390" s="116" t="n">
        <f aca="false">Q390-R390</f>
        <v>4901851.18437639</v>
      </c>
      <c r="P390" s="125" t="n">
        <f aca="false">O390/Q390</f>
        <v>0.654414608250336</v>
      </c>
      <c r="Q390" s="126" t="n">
        <f aca="false">Q389+E390+H390</f>
        <v>7490436.67818196</v>
      </c>
      <c r="R390" s="126" t="n">
        <f aca="false">(R389+E390)*(1+((1+Taxa)/(1+Inflação)-1))</f>
        <v>2588585.49380556</v>
      </c>
      <c r="S390" s="116" t="n">
        <f aca="false">IF('BANCO DE DADOS'!$AD$32="Sim",R390,Q390)</f>
        <v>2588585.49380556</v>
      </c>
      <c r="T390" s="123" t="n">
        <f aca="false">C390</f>
        <v>386</v>
      </c>
      <c r="U390" s="122" t="n">
        <f aca="false">DATE(YEAR(U389),MONTH(U389)+1,1)</f>
        <v>56646</v>
      </c>
    </row>
    <row r="391" customFormat="false" ht="12.75" hidden="false" customHeight="false" outlineLevel="0" collapsed="false">
      <c r="B391" s="122" t="n">
        <f aca="false">DATE(YEAR(B390),MONTH(B390)+1,1)</f>
        <v>56646</v>
      </c>
      <c r="C391" s="123" t="n">
        <f aca="false">C390+1</f>
        <v>387</v>
      </c>
      <c r="D391" s="123"/>
      <c r="E391" s="116" t="n">
        <f aca="false">IF($AE$33,IF($AE$34,$E390*(1+Inflação)*(1+Crescimento_Salário),$E390*(1+Inflação)),IF($AE$34,$E390*(1+Crescimento_Salário),$E390))</f>
        <v>28951.1664244351</v>
      </c>
      <c r="F391" s="124" t="n">
        <f aca="false">F390+E391</f>
        <v>3238004.53914885</v>
      </c>
      <c r="G391" s="125" t="n">
        <f aca="false">IF(F391&lt;=0,0,F391/S391)</f>
        <v>1.23987037201854</v>
      </c>
      <c r="H391" s="116" t="n">
        <f aca="false">Q390*Taxa</f>
        <v>48193.6951244968</v>
      </c>
      <c r="I391" s="116" t="n">
        <f aca="false">I390+H391</f>
        <v>4329577.00058203</v>
      </c>
      <c r="J391" s="125" t="n">
        <f aca="false">1-G391</f>
        <v>-0.239870372018536</v>
      </c>
      <c r="K391" s="116" t="n">
        <f aca="false">R391-F391</f>
        <v>-626437.546159651</v>
      </c>
      <c r="L391" s="116" t="n">
        <f aca="false">L390+K391</f>
        <v>-57919532.0339949</v>
      </c>
      <c r="M391" s="125" t="n">
        <f aca="false">K391/R391</f>
        <v>-0.239870372018536</v>
      </c>
      <c r="N391" s="116" t="n">
        <f aca="false">Q391*Inflação</f>
        <v>66099.7509761588</v>
      </c>
      <c r="O391" s="116" t="n">
        <f aca="false">Q391-R391</f>
        <v>4956014.54674169</v>
      </c>
      <c r="P391" s="125" t="n">
        <f aca="false">O391/Q391</f>
        <v>0.654900713090688</v>
      </c>
      <c r="Q391" s="126" t="n">
        <f aca="false">Q390+E391+H391</f>
        <v>7567581.53973089</v>
      </c>
      <c r="R391" s="126" t="n">
        <f aca="false">(R390+E391)*(1+((1+Taxa)/(1+Inflação)-1))</f>
        <v>2611566.9929892</v>
      </c>
      <c r="S391" s="116" t="n">
        <f aca="false">IF('BANCO DE DADOS'!$AD$32="Sim",R391,Q391)</f>
        <v>2611566.9929892</v>
      </c>
      <c r="T391" s="123" t="n">
        <f aca="false">C391</f>
        <v>387</v>
      </c>
      <c r="U391" s="122" t="n">
        <f aca="false">DATE(YEAR(U390),MONTH(U390)+1,1)</f>
        <v>56674</v>
      </c>
    </row>
    <row r="392" customFormat="false" ht="12.75" hidden="false" customHeight="false" outlineLevel="0" collapsed="false">
      <c r="B392" s="122" t="n">
        <f aca="false">DATE(YEAR(B391),MONTH(B391)+1,1)</f>
        <v>56674</v>
      </c>
      <c r="C392" s="123" t="n">
        <f aca="false">C391+1</f>
        <v>388</v>
      </c>
      <c r="D392" s="123"/>
      <c r="E392" s="116" t="n">
        <f aca="false">IF($AE$33,IF($AE$34,$E391*(1+Inflação)*(1+Crescimento_Salário),$E391*(1+Inflação)),IF($AE$34,$E391*(1+Crescimento_Salário),$E391))</f>
        <v>29204.0431038706</v>
      </c>
      <c r="F392" s="124" t="n">
        <f aca="false">F391+E392</f>
        <v>3267208.58225272</v>
      </c>
      <c r="G392" s="125" t="n">
        <f aca="false">IF(F392&lt;=0,0,F392/S392)</f>
        <v>1.24004576969698</v>
      </c>
      <c r="H392" s="116" t="n">
        <f aca="false">Q391*Taxa</f>
        <v>48690.0474865347</v>
      </c>
      <c r="I392" s="116" t="n">
        <f aca="false">I391+H392</f>
        <v>4378267.04806856</v>
      </c>
      <c r="J392" s="125" t="n">
        <f aca="false">1-G392</f>
        <v>-0.240045769696981</v>
      </c>
      <c r="K392" s="116" t="n">
        <f aca="false">R392-F392</f>
        <v>-632460.202722263</v>
      </c>
      <c r="L392" s="116" t="n">
        <f aca="false">L391+K392</f>
        <v>-58551992.2367172</v>
      </c>
      <c r="M392" s="125" t="n">
        <f aca="false">K392/R392</f>
        <v>-0.240045769696981</v>
      </c>
      <c r="N392" s="116" t="n">
        <f aca="false">Q392*Inflação</f>
        <v>66780.124218721</v>
      </c>
      <c r="O392" s="116" t="n">
        <f aca="false">Q392-R392</f>
        <v>5010727.25079083</v>
      </c>
      <c r="P392" s="125" t="n">
        <f aca="false">O392/Q392</f>
        <v>0.655384634399817</v>
      </c>
      <c r="Q392" s="126" t="n">
        <f aca="false">Q391+E392+H392</f>
        <v>7645475.63032129</v>
      </c>
      <c r="R392" s="126" t="n">
        <f aca="false">(R391+E392)*(1+((1+Taxa)/(1+Inflação)-1))</f>
        <v>2634748.37953046</v>
      </c>
      <c r="S392" s="116" t="n">
        <f aca="false">IF('BANCO DE DADOS'!$AD$32="Sim",R392,Q392)</f>
        <v>2634748.37953046</v>
      </c>
      <c r="T392" s="123" t="n">
        <f aca="false">C392</f>
        <v>388</v>
      </c>
      <c r="U392" s="122" t="n">
        <f aca="false">DATE(YEAR(U391),MONTH(U391)+1,1)</f>
        <v>56705</v>
      </c>
    </row>
    <row r="393" customFormat="false" ht="12.75" hidden="false" customHeight="false" outlineLevel="0" collapsed="false">
      <c r="B393" s="122" t="n">
        <f aca="false">DATE(YEAR(B392),MONTH(B392)+1,1)</f>
        <v>56705</v>
      </c>
      <c r="C393" s="123" t="n">
        <f aca="false">C392+1</f>
        <v>389</v>
      </c>
      <c r="D393" s="123"/>
      <c r="E393" s="116" t="n">
        <f aca="false">IF($AE$33,IF($AE$34,$E392*(1+Inflação)*(1+Crescimento_Salário),$E392*(1+Inflação)),IF($AE$34,$E392*(1+Crescimento_Salário),$E392))</f>
        <v>29459.1285583884</v>
      </c>
      <c r="F393" s="124" t="n">
        <f aca="false">F392+E393</f>
        <v>3296667.71081111</v>
      </c>
      <c r="G393" s="125" t="n">
        <f aca="false">IF(F393&lt;=0,0,F393/S393)</f>
        <v>1.24021999409236</v>
      </c>
      <c r="H393" s="116" t="n">
        <f aca="false">Q392*Taxa</f>
        <v>49191.2204107847</v>
      </c>
      <c r="I393" s="116" t="n">
        <f aca="false">I392+H393</f>
        <v>4427458.26847935</v>
      </c>
      <c r="J393" s="125" t="n">
        <f aca="false">1-G393</f>
        <v>-0.240219994092361</v>
      </c>
      <c r="K393" s="116" t="n">
        <f aca="false">R393-F393</f>
        <v>-638536.309515865</v>
      </c>
      <c r="L393" s="116" t="n">
        <f aca="false">L392+K393</f>
        <v>-59190528.546233</v>
      </c>
      <c r="M393" s="125" t="n">
        <f aca="false">K393/R393</f>
        <v>-0.240219994092362</v>
      </c>
      <c r="N393" s="116" t="n">
        <f aca="false">Q393*Inflação</f>
        <v>67467.1030710473</v>
      </c>
      <c r="O393" s="116" t="n">
        <f aca="false">Q393-R393</f>
        <v>5065994.57799522</v>
      </c>
      <c r="P393" s="125" t="n">
        <f aca="false">O393/Q393</f>
        <v>0.655866384310394</v>
      </c>
      <c r="Q393" s="126" t="n">
        <f aca="false">Q392+E393+H393</f>
        <v>7724125.97929047</v>
      </c>
      <c r="R393" s="126" t="n">
        <f aca="false">(R392+E393)*(1+((1+Taxa)/(1+Inflação)-1))</f>
        <v>2658131.40129525</v>
      </c>
      <c r="S393" s="116" t="n">
        <f aca="false">IF('BANCO DE DADOS'!$AD$32="Sim",R393,Q393)</f>
        <v>2658131.40129525</v>
      </c>
      <c r="T393" s="123" t="n">
        <f aca="false">C393</f>
        <v>389</v>
      </c>
      <c r="U393" s="122" t="n">
        <f aca="false">DATE(YEAR(U392),MONTH(U392)+1,1)</f>
        <v>56735</v>
      </c>
    </row>
    <row r="394" customFormat="false" ht="12.75" hidden="false" customHeight="false" outlineLevel="0" collapsed="false">
      <c r="B394" s="122" t="n">
        <f aca="false">DATE(YEAR(B393),MONTH(B393)+1,1)</f>
        <v>56735</v>
      </c>
      <c r="C394" s="123" t="n">
        <f aca="false">C393+1</f>
        <v>390</v>
      </c>
      <c r="D394" s="123"/>
      <c r="E394" s="116" t="n">
        <f aca="false">IF($AE$33,IF($AE$34,$E393*(1+Inflação)*(1+Crescimento_Salário),$E393*(1+Inflação)),IF($AE$34,$E393*(1+Crescimento_Salário),$E393))</f>
        <v>29716.4420807418</v>
      </c>
      <c r="F394" s="124" t="n">
        <f aca="false">F393+E394</f>
        <v>3326384.15289185</v>
      </c>
      <c r="G394" s="125" t="n">
        <f aca="false">IF(F394&lt;=0,0,F394/S394)</f>
        <v>1.2403930519209</v>
      </c>
      <c r="H394" s="116" t="n">
        <f aca="false">Q393*Taxa</f>
        <v>49697.2591242146</v>
      </c>
      <c r="I394" s="116" t="n">
        <f aca="false">I393+H394</f>
        <v>4477155.52760356</v>
      </c>
      <c r="J394" s="125" t="n">
        <f aca="false">1-G394</f>
        <v>-0.2403930519209</v>
      </c>
      <c r="K394" s="116" t="n">
        <f aca="false">R394-F394</f>
        <v>-644666.33147989</v>
      </c>
      <c r="L394" s="116" t="n">
        <f aca="false">L393+K394</f>
        <v>-59835194.8777129</v>
      </c>
      <c r="M394" s="125" t="n">
        <f aca="false">K394/R394</f>
        <v>-0.2403930519209</v>
      </c>
      <c r="N394" s="116" t="n">
        <f aca="false">Q394*Inflação</f>
        <v>68160.7494950975</v>
      </c>
      <c r="O394" s="116" t="n">
        <f aca="false">Q394-R394</f>
        <v>5121821.85908346</v>
      </c>
      <c r="P394" s="125" t="n">
        <f aca="false">O394/Q394</f>
        <v>0.656345974876659</v>
      </c>
      <c r="Q394" s="126" t="n">
        <f aca="false">Q393+E394+H394</f>
        <v>7803539.68049542</v>
      </c>
      <c r="R394" s="126" t="n">
        <f aca="false">(R393+E394)*(1+((1+Taxa)/(1+Inflação)-1))</f>
        <v>2681717.82141196</v>
      </c>
      <c r="S394" s="116" t="n">
        <f aca="false">IF('BANCO DE DADOS'!$AD$32="Sim",R394,Q394)</f>
        <v>2681717.82141196</v>
      </c>
      <c r="T394" s="123" t="n">
        <f aca="false">C394</f>
        <v>390</v>
      </c>
      <c r="U394" s="122" t="n">
        <f aca="false">DATE(YEAR(U393),MONTH(U393)+1,1)</f>
        <v>56766</v>
      </c>
    </row>
    <row r="395" customFormat="false" ht="12.75" hidden="false" customHeight="false" outlineLevel="0" collapsed="false">
      <c r="B395" s="122" t="n">
        <f aca="false">DATE(YEAR(B394),MONTH(B394)+1,1)</f>
        <v>56766</v>
      </c>
      <c r="C395" s="123" t="n">
        <f aca="false">C394+1</f>
        <v>391</v>
      </c>
      <c r="D395" s="123"/>
      <c r="E395" s="116" t="n">
        <f aca="false">IF($AE$33,IF($AE$34,$E394*(1+Inflação)*(1+Crescimento_Salário),$E394*(1+Inflação)),IF($AE$34,$E394*(1+Crescimento_Salário),$E394))</f>
        <v>29976.0031321982</v>
      </c>
      <c r="F395" s="124" t="n">
        <f aca="false">F394+E395</f>
        <v>3356360.15602405</v>
      </c>
      <c r="G395" s="125" t="n">
        <f aca="false">IF(F395&lt;=0,0,F395/S395)</f>
        <v>1.2405649498729</v>
      </c>
      <c r="H395" s="116" t="n">
        <f aca="false">Q394*Taxa</f>
        <v>50208.2092689141</v>
      </c>
      <c r="I395" s="116" t="n">
        <f aca="false">I394+H395</f>
        <v>4527363.73687248</v>
      </c>
      <c r="J395" s="125" t="n">
        <f aca="false">1-G395</f>
        <v>-0.240564949872902</v>
      </c>
      <c r="K395" s="116" t="n">
        <f aca="false">R395-F395</f>
        <v>-650850.737619223</v>
      </c>
      <c r="L395" s="116" t="n">
        <f aca="false">L394+K395</f>
        <v>-60486045.6153321</v>
      </c>
      <c r="M395" s="125" t="n">
        <f aca="false">K395/R395</f>
        <v>-0.240564949872902</v>
      </c>
      <c r="N395" s="116" t="n">
        <f aca="false">Q395*Inflação</f>
        <v>68861.1260214827</v>
      </c>
      <c r="O395" s="116" t="n">
        <f aca="false">Q395-R395</f>
        <v>5178214.47449171</v>
      </c>
      <c r="P395" s="125" t="n">
        <f aca="false">O395/Q395</f>
        <v>0.656823418074982</v>
      </c>
      <c r="Q395" s="126" t="n">
        <f aca="false">Q394+E395+H395</f>
        <v>7883723.89289654</v>
      </c>
      <c r="R395" s="126" t="n">
        <f aca="false">(R394+E395)*(1+((1+Taxa)/(1+Inflação)-1))</f>
        <v>2705509.41840483</v>
      </c>
      <c r="S395" s="116" t="n">
        <f aca="false">IF('BANCO DE DADOS'!$AD$32="Sim",R395,Q395)</f>
        <v>2705509.41840483</v>
      </c>
      <c r="T395" s="123" t="n">
        <f aca="false">C395</f>
        <v>391</v>
      </c>
      <c r="U395" s="122" t="n">
        <f aca="false">DATE(YEAR(U394),MONTH(U394)+1,1)</f>
        <v>56796</v>
      </c>
    </row>
    <row r="396" customFormat="false" ht="12.75" hidden="false" customHeight="false" outlineLevel="0" collapsed="false">
      <c r="B396" s="122" t="n">
        <f aca="false">DATE(YEAR(B395),MONTH(B395)+1,1)</f>
        <v>56796</v>
      </c>
      <c r="C396" s="123" t="n">
        <f aca="false">C395+1</f>
        <v>392</v>
      </c>
      <c r="D396" s="123"/>
      <c r="E396" s="116" t="n">
        <f aca="false">IF($AE$33,IF($AE$34,$E395*(1+Inflação)*(1+Crescimento_Salário),$E395*(1+Inflação)),IF($AE$34,$E395*(1+Crescimento_Salário),$E395))</f>
        <v>30237.8313440114</v>
      </c>
      <c r="F396" s="124" t="n">
        <f aca="false">F395+E396</f>
        <v>3386597.98736806</v>
      </c>
      <c r="G396" s="125" t="n">
        <f aca="false">IF(F396&lt;=0,0,F396/S396)</f>
        <v>1.24073569461271</v>
      </c>
      <c r="H396" s="116" t="n">
        <f aca="false">Q395*Taxa</f>
        <v>50724.1169058498</v>
      </c>
      <c r="I396" s="116" t="n">
        <f aca="false">I395+H396</f>
        <v>4578087.85377833</v>
      </c>
      <c r="J396" s="125" t="n">
        <f aca="false">1-G396</f>
        <v>-0.24073569461271</v>
      </c>
      <c r="K396" s="116" t="n">
        <f aca="false">R396-F396</f>
        <v>-657090.001039699</v>
      </c>
      <c r="L396" s="116" t="n">
        <f aca="false">L395+K396</f>
        <v>-61143135.6163718</v>
      </c>
      <c r="M396" s="125" t="n">
        <f aca="false">K396/R396</f>
        <v>-0.24073569461271</v>
      </c>
      <c r="N396" s="116" t="n">
        <f aca="false">Q396*Inflação</f>
        <v>69568.2957546086</v>
      </c>
      <c r="O396" s="116" t="n">
        <f aca="false">Q396-R396</f>
        <v>5235177.85481803</v>
      </c>
      <c r="P396" s="125" t="n">
        <f aca="false">O396/Q396</f>
        <v>0.65729872580442</v>
      </c>
      <c r="Q396" s="126" t="n">
        <f aca="false">Q395+E396+H396</f>
        <v>7964685.8411464</v>
      </c>
      <c r="R396" s="126" t="n">
        <f aca="false">(R395+E396)*(1+((1+Taxa)/(1+Inflação)-1))</f>
        <v>2729507.98632836</v>
      </c>
      <c r="S396" s="116" t="n">
        <f aca="false">IF('BANCO DE DADOS'!$AD$32="Sim",R396,Q396)</f>
        <v>2729507.98632836</v>
      </c>
      <c r="T396" s="123" t="n">
        <f aca="false">C396</f>
        <v>392</v>
      </c>
      <c r="U396" s="122" t="n">
        <f aca="false">DATE(YEAR(U395),MONTH(U395)+1,1)</f>
        <v>56827</v>
      </c>
    </row>
    <row r="397" customFormat="false" ht="12.75" hidden="false" customHeight="false" outlineLevel="0" collapsed="false">
      <c r="B397" s="122" t="n">
        <f aca="false">DATE(YEAR(B396),MONTH(B396)+1,1)</f>
        <v>56827</v>
      </c>
      <c r="C397" s="123" t="n">
        <f aca="false">C396+1</f>
        <v>393</v>
      </c>
      <c r="D397" s="123"/>
      <c r="E397" s="116" t="n">
        <f aca="false">IF($AE$33,IF($AE$34,$E396*(1+Inflação)*(1+Crescimento_Salário),$E396*(1+Inflação)),IF($AE$34,$E396*(1+Crescimento_Salário),$E396))</f>
        <v>30501.9465189064</v>
      </c>
      <c r="F397" s="124" t="n">
        <f aca="false">F396+E397</f>
        <v>3417099.93388697</v>
      </c>
      <c r="G397" s="125" t="n">
        <f aca="false">IF(F397&lt;=0,0,F397/S397)</f>
        <v>1.24090529277866</v>
      </c>
      <c r="H397" s="116" t="n">
        <f aca="false">Q396*Taxa</f>
        <v>51245.0285186539</v>
      </c>
      <c r="I397" s="116" t="n">
        <f aca="false">I396+H397</f>
        <v>4629332.88229698</v>
      </c>
      <c r="J397" s="125" t="n">
        <f aca="false">1-G397</f>
        <v>-0.240905292778663</v>
      </c>
      <c r="K397" s="116" t="n">
        <f aca="false">R397-F397</f>
        <v>-663384.598983915</v>
      </c>
      <c r="L397" s="116" t="n">
        <f aca="false">L396+K397</f>
        <v>-61806520.2153557</v>
      </c>
      <c r="M397" s="125" t="n">
        <f aca="false">K397/R397</f>
        <v>-0.240905292778663</v>
      </c>
      <c r="N397" s="116" t="n">
        <f aca="false">Q397*Inflação</f>
        <v>70282.3223778658</v>
      </c>
      <c r="O397" s="116" t="n">
        <f aca="false">Q397-R397</f>
        <v>5292717.4812809</v>
      </c>
      <c r="P397" s="125" t="n">
        <f aca="false">O397/Q397</f>
        <v>0.657771909887267</v>
      </c>
      <c r="Q397" s="126" t="n">
        <f aca="false">Q396+E397+H397</f>
        <v>8046432.81618396</v>
      </c>
      <c r="R397" s="126" t="n">
        <f aca="false">(R396+E397)*(1+((1+Taxa)/(1+Inflação)-1))</f>
        <v>2753715.33490305</v>
      </c>
      <c r="S397" s="116" t="n">
        <f aca="false">IF('BANCO DE DADOS'!$AD$32="Sim",R397,Q397)</f>
        <v>2753715.33490305</v>
      </c>
      <c r="T397" s="123" t="n">
        <f aca="false">C397</f>
        <v>393</v>
      </c>
      <c r="U397" s="122" t="n">
        <f aca="false">DATE(YEAR(U396),MONTH(U396)+1,1)</f>
        <v>56858</v>
      </c>
    </row>
    <row r="398" customFormat="false" ht="12.75" hidden="false" customHeight="false" outlineLevel="0" collapsed="false">
      <c r="B398" s="122" t="n">
        <f aca="false">DATE(YEAR(B397),MONTH(B397)+1,1)</f>
        <v>56858</v>
      </c>
      <c r="C398" s="123" t="n">
        <f aca="false">C397+1</f>
        <v>394</v>
      </c>
      <c r="D398" s="123"/>
      <c r="E398" s="116" t="n">
        <f aca="false">IF($AE$33,IF($AE$34,$E397*(1+Inflação)*(1+Crescimento_Salário),$E397*(1+Inflação)),IF($AE$34,$E397*(1+Crescimento_Salário),$E397))</f>
        <v>30768.3686325768</v>
      </c>
      <c r="F398" s="124" t="n">
        <f aca="false">F397+E398</f>
        <v>3447868.30251955</v>
      </c>
      <c r="G398" s="125" t="n">
        <f aca="false">IF(F398&lt;=0,0,F398/S398)</f>
        <v>1.24107375098306</v>
      </c>
      <c r="H398" s="116" t="n">
        <f aca="false">Q397*Taxa</f>
        <v>51770.9910174473</v>
      </c>
      <c r="I398" s="116" t="n">
        <f aca="false">I397+H398</f>
        <v>4681103.87331443</v>
      </c>
      <c r="J398" s="125" t="n">
        <f aca="false">1-G398</f>
        <v>-0.241073750983057</v>
      </c>
      <c r="K398" s="116" t="n">
        <f aca="false">R398-F398</f>
        <v>-669735.012867353</v>
      </c>
      <c r="L398" s="116" t="n">
        <f aca="false">L397+K398</f>
        <v>-62476255.2282231</v>
      </c>
      <c r="M398" s="125" t="n">
        <f aca="false">K398/R398</f>
        <v>-0.241073750983057</v>
      </c>
      <c r="N398" s="116" t="n">
        <f aca="false">Q398*Inflação</f>
        <v>71003.2701588648</v>
      </c>
      <c r="O398" s="116" t="n">
        <f aca="false">Q398-R398</f>
        <v>5350838.88618179</v>
      </c>
      <c r="P398" s="125" t="n">
        <f aca="false">O398/Q398</f>
        <v>0.658242982069603</v>
      </c>
      <c r="Q398" s="126" t="n">
        <f aca="false">Q397+E398+H398</f>
        <v>8128972.17583398</v>
      </c>
      <c r="R398" s="126" t="n">
        <f aca="false">(R397+E398)*(1+((1+Taxa)/(1+Inflação)-1))</f>
        <v>2778133.28965219</v>
      </c>
      <c r="S398" s="116" t="n">
        <f aca="false">IF('BANCO DE DADOS'!$AD$32="Sim",R398,Q398)</f>
        <v>2778133.28965219</v>
      </c>
      <c r="T398" s="123" t="n">
        <f aca="false">C398</f>
        <v>394</v>
      </c>
      <c r="U398" s="122" t="n">
        <f aca="false">DATE(YEAR(U397),MONTH(U397)+1,1)</f>
        <v>56888</v>
      </c>
    </row>
    <row r="399" customFormat="false" ht="12.75" hidden="false" customHeight="false" outlineLevel="0" collapsed="false">
      <c r="B399" s="122" t="n">
        <f aca="false">DATE(YEAR(B398),MONTH(B398)+1,1)</f>
        <v>56888</v>
      </c>
      <c r="C399" s="123" t="n">
        <f aca="false">C398+1</f>
        <v>395</v>
      </c>
      <c r="D399" s="123"/>
      <c r="E399" s="116" t="n">
        <f aca="false">IF($AE$33,IF($AE$34,$E398*(1+Inflação)*(1+Crescimento_Salário),$E398*(1+Inflação)),IF($AE$34,$E398*(1+Crescimento_Salário),$E398))</f>
        <v>31037.1178351957</v>
      </c>
      <c r="F399" s="124" t="n">
        <f aca="false">F398+E399</f>
        <v>3478905.42035474</v>
      </c>
      <c r="G399" s="125" t="n">
        <f aca="false">IF(F399&lt;=0,0,F399/S399)</f>
        <v>1.2412410758121</v>
      </c>
      <c r="H399" s="116" t="n">
        <f aca="false">Q398*Taxa</f>
        <v>52302.0517426959</v>
      </c>
      <c r="I399" s="116" t="n">
        <f aca="false">I398+H399</f>
        <v>4733405.92505712</v>
      </c>
      <c r="J399" s="125" t="n">
        <f aca="false">1-G399</f>
        <v>-0.241241075812104</v>
      </c>
      <c r="K399" s="116" t="n">
        <f aca="false">R399-F399</f>
        <v>-676141.728314816</v>
      </c>
      <c r="L399" s="116" t="n">
        <f aca="false">L398+K399</f>
        <v>-63152396.9565379</v>
      </c>
      <c r="M399" s="125" t="n">
        <f aca="false">K399/R399</f>
        <v>-0.241241075812104</v>
      </c>
      <c r="N399" s="116" t="n">
        <f aca="false">Q399*Inflação</f>
        <v>71731.2039547198</v>
      </c>
      <c r="O399" s="116" t="n">
        <f aca="false">Q399-R399</f>
        <v>5409547.65337195</v>
      </c>
      <c r="P399" s="125" t="n">
        <f aca="false">O399/Q399</f>
        <v>0.658711954021836</v>
      </c>
      <c r="Q399" s="126" t="n">
        <f aca="false">Q398+E399+H399</f>
        <v>8212311.34541187</v>
      </c>
      <c r="R399" s="126" t="n">
        <f aca="false">(R398+E399)*(1+((1+Taxa)/(1+Inflação)-1))</f>
        <v>2802763.69203993</v>
      </c>
      <c r="S399" s="116" t="n">
        <f aca="false">IF('BANCO DE DADOS'!$AD$32="Sim",R399,Q399)</f>
        <v>2802763.69203993</v>
      </c>
      <c r="T399" s="123" t="n">
        <f aca="false">C399</f>
        <v>395</v>
      </c>
      <c r="U399" s="122" t="n">
        <f aca="false">DATE(YEAR(U398),MONTH(U398)+1,1)</f>
        <v>56919</v>
      </c>
    </row>
    <row r="400" customFormat="false" ht="12.75" hidden="false" customHeight="false" outlineLevel="0" collapsed="false">
      <c r="B400" s="122" t="n">
        <f aca="false">DATE(YEAR(B399),MONTH(B399)+1,1)</f>
        <v>56919</v>
      </c>
      <c r="C400" s="123" t="n">
        <f aca="false">C399+1</f>
        <v>396</v>
      </c>
      <c r="D400" s="123" t="n">
        <v>33</v>
      </c>
      <c r="E400" s="116" t="n">
        <f aca="false">IF($AE$33,IF($AE$34,$E399*(1+Inflação)*(1+Crescimento_Salário),$E399*(1+Inflação)),IF($AE$34,$E399*(1+Crescimento_Salário),$E399))</f>
        <v>31308.2144529398</v>
      </c>
      <c r="F400" s="124" t="n">
        <f aca="false">F399+E400</f>
        <v>3510213.63480768</v>
      </c>
      <c r="G400" s="125" t="n">
        <f aca="false">IF(F400&lt;=0,0,F400/S400)</f>
        <v>1.2414072738259</v>
      </c>
      <c r="H400" s="116" t="n">
        <f aca="false">Q399*Taxa</f>
        <v>52838.2584691028</v>
      </c>
      <c r="I400" s="116" t="n">
        <f aca="false">I399+H400</f>
        <v>4786244.18352623</v>
      </c>
      <c r="J400" s="125" t="n">
        <f aca="false">1-G400</f>
        <v>-0.241407273825901</v>
      </c>
      <c r="K400" s="116" t="n">
        <f aca="false">R400-F400</f>
        <v>-682605.235197187</v>
      </c>
      <c r="L400" s="116" t="n">
        <f aca="false">L399+K400</f>
        <v>-63835002.1917351</v>
      </c>
      <c r="M400" s="125" t="n">
        <f aca="false">K400/R400</f>
        <v>-0.2414072738259</v>
      </c>
      <c r="N400" s="116" t="n">
        <f aca="false">Q400*Inflação</f>
        <v>72466.1892173783</v>
      </c>
      <c r="O400" s="116" t="n">
        <f aca="false">Q400-R400</f>
        <v>5468849.41872342</v>
      </c>
      <c r="P400" s="125" t="n">
        <f aca="false">O400/Q400</f>
        <v>0.659178837339243</v>
      </c>
      <c r="Q400" s="126" t="n">
        <f aca="false">Q399+E400+H400</f>
        <v>8296457.81833391</v>
      </c>
      <c r="R400" s="126" t="n">
        <f aca="false">(R399+E400)*(1+((1+Taxa)/(1+Inflação)-1))</f>
        <v>2827608.39961049</v>
      </c>
      <c r="S400" s="116" t="n">
        <f aca="false">IF('BANCO DE DADOS'!$AD$32="Sim",R400,Q400)</f>
        <v>2827608.39961049</v>
      </c>
      <c r="T400" s="123" t="n">
        <f aca="false">C400</f>
        <v>396</v>
      </c>
      <c r="U400" s="122" t="n">
        <f aca="false">DATE(YEAR(U399),MONTH(U399)+1,1)</f>
        <v>56949</v>
      </c>
    </row>
    <row r="401" customFormat="false" ht="12.75" hidden="false" customHeight="false" outlineLevel="0" collapsed="false">
      <c r="B401" s="122" t="n">
        <f aca="false">DATE(YEAR(B400),MONTH(B400)+1,1)</f>
        <v>56949</v>
      </c>
      <c r="C401" s="123" t="n">
        <f aca="false">C400+1</f>
        <v>397</v>
      </c>
      <c r="D401" s="123"/>
      <c r="E401" s="116" t="n">
        <f aca="false">IF($AE$33,IF($AE$34,$E400*(1+Inflação)*(1+Crescimento_Salário),$E400*(1+Inflação)),IF($AE$34,$E400*(1+Crescimento_Salário),$E400))</f>
        <v>31581.6789895269</v>
      </c>
      <c r="F401" s="124" t="n">
        <f aca="false">F400+E401</f>
        <v>3541795.31379721</v>
      </c>
      <c r="G401" s="125" t="n">
        <f aca="false">IF(F401&lt;=0,0,F401/S401)</f>
        <v>1.24157235155839</v>
      </c>
      <c r="H401" s="116" t="n">
        <f aca="false">Q400*Taxa</f>
        <v>53379.6594095338</v>
      </c>
      <c r="I401" s="116" t="n">
        <f aca="false">I400+H401</f>
        <v>4839623.84293576</v>
      </c>
      <c r="J401" s="125" t="n">
        <f aca="false">1-G401</f>
        <v>-0.241572351558391</v>
      </c>
      <c r="K401" s="116" t="n">
        <f aca="false">R401-F401</f>
        <v>-689126.027668507</v>
      </c>
      <c r="L401" s="116" t="n">
        <f aca="false">L400+K401</f>
        <v>-64524128.2194036</v>
      </c>
      <c r="M401" s="125" t="n">
        <f aca="false">K401/R401</f>
        <v>-0.241572351558391</v>
      </c>
      <c r="N401" s="116" t="n">
        <f aca="false">Q401*Inflação</f>
        <v>73208.2919989995</v>
      </c>
      <c r="O401" s="116" t="n">
        <f aca="false">Q401-R401</f>
        <v>5528749.87060427</v>
      </c>
      <c r="P401" s="125" t="n">
        <f aca="false">O401/Q401</f>
        <v>0.659643643542503</v>
      </c>
      <c r="Q401" s="126" t="n">
        <f aca="false">Q400+E401+H401</f>
        <v>8381419.15673298</v>
      </c>
      <c r="R401" s="126" t="n">
        <f aca="false">(R400+E401)*(1+((1+Taxa)/(1+Inflação)-1))</f>
        <v>2852669.2861287</v>
      </c>
      <c r="S401" s="116" t="n">
        <f aca="false">IF('BANCO DE DADOS'!$AD$32="Sim",R401,Q401)</f>
        <v>2852669.2861287</v>
      </c>
      <c r="T401" s="123" t="n">
        <f aca="false">C401</f>
        <v>397</v>
      </c>
      <c r="U401" s="122" t="n">
        <f aca="false">DATE(YEAR(U400),MONTH(U400)+1,1)</f>
        <v>56980</v>
      </c>
    </row>
    <row r="402" customFormat="false" ht="12.75" hidden="false" customHeight="false" outlineLevel="0" collapsed="false">
      <c r="B402" s="122" t="n">
        <f aca="false">DATE(YEAR(B401),MONTH(B401)+1,1)</f>
        <v>56980</v>
      </c>
      <c r="C402" s="123" t="n">
        <f aca="false">C401+1</f>
        <v>398</v>
      </c>
      <c r="D402" s="123"/>
      <c r="E402" s="116" t="n">
        <f aca="false">IF($AE$33,IF($AE$34,$E401*(1+Inflação)*(1+Crescimento_Salário),$E401*(1+Inflação)),IF($AE$34,$E401*(1+Crescimento_Salário),$E401))</f>
        <v>31857.5321277662</v>
      </c>
      <c r="F402" s="124" t="n">
        <f aca="false">F401+E402</f>
        <v>3573652.84592497</v>
      </c>
      <c r="G402" s="125" t="n">
        <f aca="false">IF(F402&lt;=0,0,F402/S402)</f>
        <v>1.24173631551734</v>
      </c>
      <c r="H402" s="116" t="n">
        <f aca="false">Q401*Taxa</f>
        <v>53926.3032189795</v>
      </c>
      <c r="I402" s="116" t="n">
        <f aca="false">I401+H402</f>
        <v>4893550.14615474</v>
      </c>
      <c r="J402" s="125" t="n">
        <f aca="false">1-G402</f>
        <v>-0.241736315517336</v>
      </c>
      <c r="K402" s="116" t="n">
        <f aca="false">R402-F402</f>
        <v>-695704.604203376</v>
      </c>
      <c r="L402" s="116" t="n">
        <f aca="false">L401+K402</f>
        <v>-65219832.823607</v>
      </c>
      <c r="M402" s="125" t="n">
        <f aca="false">K402/R402</f>
        <v>-0.241736315517336</v>
      </c>
      <c r="N402" s="116" t="n">
        <f aca="false">Q402*Inflação</f>
        <v>73957.5789573798</v>
      </c>
      <c r="O402" s="116" t="n">
        <f aca="false">Q402-R402</f>
        <v>5589254.75035812</v>
      </c>
      <c r="P402" s="125" t="n">
        <f aca="false">O402/Q402</f>
        <v>0.660106384078231</v>
      </c>
      <c r="Q402" s="126" t="n">
        <f aca="false">Q401+E402+H402</f>
        <v>8467202.99207972</v>
      </c>
      <c r="R402" s="126" t="n">
        <f aca="false">(R401+E402)*(1+((1+Taxa)/(1+Inflação)-1))</f>
        <v>2877948.2417216</v>
      </c>
      <c r="S402" s="116" t="n">
        <f aca="false">IF('BANCO DE DADOS'!$AD$32="Sim",R402,Q402)</f>
        <v>2877948.2417216</v>
      </c>
      <c r="T402" s="123" t="n">
        <f aca="false">C402</f>
        <v>398</v>
      </c>
      <c r="U402" s="122" t="n">
        <f aca="false">DATE(YEAR(U401),MONTH(U401)+1,1)</f>
        <v>57011</v>
      </c>
    </row>
    <row r="403" customFormat="false" ht="12.75" hidden="false" customHeight="false" outlineLevel="0" collapsed="false">
      <c r="B403" s="122" t="n">
        <f aca="false">DATE(YEAR(B402),MONTH(B402)+1,1)</f>
        <v>57011</v>
      </c>
      <c r="C403" s="123" t="n">
        <f aca="false">C402+1</f>
        <v>399</v>
      </c>
      <c r="D403" s="123"/>
      <c r="E403" s="116" t="n">
        <f aca="false">IF($AE$33,IF($AE$34,$E402*(1+Inflação)*(1+Crescimento_Salário),$E402*(1+Inflação)),IF($AE$34,$E402*(1+Crescimento_Salário),$E402))</f>
        <v>32135.794731123</v>
      </c>
      <c r="F403" s="124" t="n">
        <f aca="false">F402+E403</f>
        <v>3605788.6406561</v>
      </c>
      <c r="G403" s="125" t="n">
        <f aca="false">IF(F403&lt;=0,0,F403/S403)</f>
        <v>1.24189917218428</v>
      </c>
      <c r="H403" s="116" t="n">
        <f aca="false">Q402*Taxa</f>
        <v>54478.2389985521</v>
      </c>
      <c r="I403" s="116" t="n">
        <f aca="false">I402+H403</f>
        <v>4948028.38515329</v>
      </c>
      <c r="J403" s="125" t="n">
        <f aca="false">1-G403</f>
        <v>-0.241899172184284</v>
      </c>
      <c r="K403" s="116" t="n">
        <f aca="false">R403-F403</f>
        <v>-702341.467634681</v>
      </c>
      <c r="L403" s="116" t="n">
        <f aca="false">L402+K403</f>
        <v>-65922174.2912417</v>
      </c>
      <c r="M403" s="125" t="n">
        <f aca="false">K403/R403</f>
        <v>-0.241899172184284</v>
      </c>
      <c r="N403" s="116" t="n">
        <f aca="false">Q403*Inflação</f>
        <v>74714.1173614279</v>
      </c>
      <c r="O403" s="116" t="n">
        <f aca="false">Q403-R403</f>
        <v>5650369.85278798</v>
      </c>
      <c r="P403" s="125" t="n">
        <f aca="false">O403/Q403</f>
        <v>0.660567070319501</v>
      </c>
      <c r="Q403" s="126" t="n">
        <f aca="false">Q402+E403+H403</f>
        <v>8553817.0258094</v>
      </c>
      <c r="R403" s="126" t="n">
        <f aca="false">(R402+E403)*(1+((1+Taxa)/(1+Inflação)-1))</f>
        <v>2903447.17302142</v>
      </c>
      <c r="S403" s="116" t="n">
        <f aca="false">IF('BANCO DE DADOS'!$AD$32="Sim",R403,Q403)</f>
        <v>2903447.17302142</v>
      </c>
      <c r="T403" s="123" t="n">
        <f aca="false">C403</f>
        <v>399</v>
      </c>
      <c r="U403" s="122" t="n">
        <f aca="false">DATE(YEAR(U402),MONTH(U402)+1,1)</f>
        <v>57040</v>
      </c>
    </row>
    <row r="404" customFormat="false" ht="12.75" hidden="false" customHeight="false" outlineLevel="0" collapsed="false">
      <c r="B404" s="122" t="n">
        <f aca="false">DATE(YEAR(B403),MONTH(B403)+1,1)</f>
        <v>57040</v>
      </c>
      <c r="C404" s="123" t="n">
        <f aca="false">C403+1</f>
        <v>400</v>
      </c>
      <c r="D404" s="123"/>
      <c r="E404" s="116" t="n">
        <f aca="false">IF($AE$33,IF($AE$34,$E403*(1+Inflação)*(1+Crescimento_Salário),$E403*(1+Inflação)),IF($AE$34,$E403*(1+Crescimento_Salário),$E403))</f>
        <v>32416.4878452964</v>
      </c>
      <c r="F404" s="124" t="n">
        <f aca="false">F403+E404</f>
        <v>3638205.12850139</v>
      </c>
      <c r="G404" s="125" t="n">
        <f aca="false">IF(F404&lt;=0,0,F404/S404)</f>
        <v>1.24206092801454</v>
      </c>
      <c r="H404" s="116" t="n">
        <f aca="false">Q403*Taxa</f>
        <v>55035.5162995177</v>
      </c>
      <c r="I404" s="116" t="n">
        <f aca="false">I403+H404</f>
        <v>5003063.90145281</v>
      </c>
      <c r="J404" s="125" t="n">
        <f aca="false">1-G404</f>
        <v>-0.24206092801454</v>
      </c>
      <c r="K404" s="116" t="n">
        <f aca="false">R404-F404</f>
        <v>-709037.125191654</v>
      </c>
      <c r="L404" s="116" t="n">
        <f aca="false">L403+K404</f>
        <v>-66631211.4164333</v>
      </c>
      <c r="M404" s="125" t="n">
        <f aca="false">K404/R404</f>
        <v>-0.24206092801454</v>
      </c>
      <c r="N404" s="116" t="n">
        <f aca="false">Q404*Inflação</f>
        <v>75477.9750966884</v>
      </c>
      <c r="O404" s="116" t="n">
        <f aca="false">Q404-R404</f>
        <v>5712101.02664447</v>
      </c>
      <c r="P404" s="125" t="n">
        <f aca="false">O404/Q404</f>
        <v>0.661025713566372</v>
      </c>
      <c r="Q404" s="126" t="n">
        <f aca="false">Q403+E404+H404</f>
        <v>8641269.02995421</v>
      </c>
      <c r="R404" s="126" t="n">
        <f aca="false">(R403+E404)*(1+((1+Taxa)/(1+Inflação)-1))</f>
        <v>2929168.00330974</v>
      </c>
      <c r="S404" s="116" t="n">
        <f aca="false">IF('BANCO DE DADOS'!$AD$32="Sim",R404,Q404)</f>
        <v>2929168.00330974</v>
      </c>
      <c r="T404" s="123" t="n">
        <f aca="false">C404</f>
        <v>400</v>
      </c>
      <c r="U404" s="122" t="n">
        <f aca="false">DATE(YEAR(U403),MONTH(U403)+1,1)</f>
        <v>57071</v>
      </c>
    </row>
    <row r="405" customFormat="false" ht="12.75" hidden="false" customHeight="false" outlineLevel="0" collapsed="false">
      <c r="B405" s="122" t="n">
        <f aca="false">DATE(YEAR(B404),MONTH(B404)+1,1)</f>
        <v>57071</v>
      </c>
      <c r="C405" s="123" t="n">
        <f aca="false">C404+1</f>
        <v>401</v>
      </c>
      <c r="D405" s="123"/>
      <c r="E405" s="116" t="n">
        <f aca="false">IF($AE$33,IF($AE$34,$E404*(1+Inflação)*(1+Crescimento_Salário),$E404*(1+Inflação)),IF($AE$34,$E404*(1+Crescimento_Salário),$E404))</f>
        <v>32699.6326998112</v>
      </c>
      <c r="F405" s="124" t="n">
        <f aca="false">F404+E405</f>
        <v>3670904.76120121</v>
      </c>
      <c r="G405" s="125" t="n">
        <f aca="false">IF(F405&lt;=0,0,F405/S405)</f>
        <v>1.24222158943714</v>
      </c>
      <c r="H405" s="116" t="n">
        <f aca="false">Q404*Taxa</f>
        <v>55598.1851273655</v>
      </c>
      <c r="I405" s="116" t="n">
        <f aca="false">I404+H405</f>
        <v>5058662.08658018</v>
      </c>
      <c r="J405" s="125" t="n">
        <f aca="false">1-G405</f>
        <v>-0.242221589437144</v>
      </c>
      <c r="K405" s="116" t="n">
        <f aca="false">R405-F405</f>
        <v>-715792.088538265</v>
      </c>
      <c r="L405" s="116" t="n">
        <f aca="false">L404+K405</f>
        <v>-67347003.5049716</v>
      </c>
      <c r="M405" s="125" t="n">
        <f aca="false">K405/R405</f>
        <v>-0.242221589437144</v>
      </c>
      <c r="N405" s="116" t="n">
        <f aca="false">Q405*Inflação</f>
        <v>76249.2206709148</v>
      </c>
      <c r="O405" s="116" t="n">
        <f aca="false">Q405-R405</f>
        <v>5774454.17511845</v>
      </c>
      <c r="P405" s="125" t="n">
        <f aca="false">O405/Q405</f>
        <v>0.661482325046405</v>
      </c>
      <c r="Q405" s="126" t="n">
        <f aca="false">Q404+E405+H405</f>
        <v>8729566.84778139</v>
      </c>
      <c r="R405" s="126" t="n">
        <f aca="false">(R404+E405)*(1+((1+Taxa)/(1+Inflação)-1))</f>
        <v>2955112.67266294</v>
      </c>
      <c r="S405" s="116" t="n">
        <f aca="false">IF('BANCO DE DADOS'!$AD$32="Sim",R405,Q405)</f>
        <v>2955112.67266294</v>
      </c>
      <c r="T405" s="123" t="n">
        <f aca="false">C405</f>
        <v>401</v>
      </c>
      <c r="U405" s="122" t="n">
        <f aca="false">DATE(YEAR(U404),MONTH(U404)+1,1)</f>
        <v>57101</v>
      </c>
    </row>
    <row r="406" customFormat="false" ht="12.75" hidden="false" customHeight="false" outlineLevel="0" collapsed="false">
      <c r="B406" s="122" t="n">
        <f aca="false">DATE(YEAR(B405),MONTH(B405)+1,1)</f>
        <v>57101</v>
      </c>
      <c r="C406" s="123" t="n">
        <f aca="false">C405+1</f>
        <v>402</v>
      </c>
      <c r="D406" s="123"/>
      <c r="E406" s="116" t="n">
        <f aca="false">IF($AE$33,IF($AE$34,$E405*(1+Inflação)*(1+Crescimento_Salário),$E405*(1+Inflação)),IF($AE$34,$E405*(1+Crescimento_Salário),$E405))</f>
        <v>32985.2507096234</v>
      </c>
      <c r="F406" s="124" t="n">
        <f aca="false">F405+E406</f>
        <v>3703890.01191083</v>
      </c>
      <c r="G406" s="125" t="n">
        <f aca="false">IF(F406&lt;=0,0,F406/S406)</f>
        <v>1.24238116285484</v>
      </c>
      <c r="H406" s="116" t="n">
        <f aca="false">Q405*Taxa</f>
        <v>56166.2959459132</v>
      </c>
      <c r="I406" s="116" t="n">
        <f aca="false">I405+H406</f>
        <v>5114828.38252609</v>
      </c>
      <c r="J406" s="125" t="n">
        <f aca="false">1-G406</f>
        <v>-0.242381162854844</v>
      </c>
      <c r="K406" s="116" t="n">
        <f aca="false">R406-F406</f>
        <v>-722606.873811945</v>
      </c>
      <c r="L406" s="116" t="n">
        <f aca="false">L405+K406</f>
        <v>-68069610.3787835</v>
      </c>
      <c r="M406" s="125" t="n">
        <f aca="false">K406/R406</f>
        <v>-0.242381162854844</v>
      </c>
      <c r="N406" s="116" t="n">
        <f aca="false">Q406*Inflação</f>
        <v>77027.9232196924</v>
      </c>
      <c r="O406" s="116" t="n">
        <f aca="false">Q406-R406</f>
        <v>5837435.25633804</v>
      </c>
      <c r="P406" s="125" t="n">
        <f aca="false">O406/Q406</f>
        <v>0.661936915915179</v>
      </c>
      <c r="Q406" s="126" t="n">
        <f aca="false">Q405+E406+H406</f>
        <v>8818718.39443693</v>
      </c>
      <c r="R406" s="126" t="n">
        <f aca="false">(R405+E406)*(1+((1+Taxa)/(1+Inflação)-1))</f>
        <v>2981283.13809888</v>
      </c>
      <c r="S406" s="116" t="n">
        <f aca="false">IF('BANCO DE DADOS'!$AD$32="Sim",R406,Q406)</f>
        <v>2981283.13809888</v>
      </c>
      <c r="T406" s="123" t="n">
        <f aca="false">C406</f>
        <v>402</v>
      </c>
      <c r="U406" s="122" t="n">
        <f aca="false">DATE(YEAR(U405),MONTH(U405)+1,1)</f>
        <v>57132</v>
      </c>
    </row>
    <row r="407" customFormat="false" ht="12.75" hidden="false" customHeight="false" outlineLevel="0" collapsed="false">
      <c r="B407" s="122" t="n">
        <f aca="false">DATE(YEAR(B406),MONTH(B406)+1,1)</f>
        <v>57132</v>
      </c>
      <c r="C407" s="123" t="n">
        <f aca="false">C406+1</f>
        <v>403</v>
      </c>
      <c r="D407" s="123"/>
      <c r="E407" s="116" t="n">
        <f aca="false">IF($AE$33,IF($AE$34,$E406*(1+Inflação)*(1+Crescimento_Salário),$E406*(1+Inflação)),IF($AE$34,$E406*(1+Crescimento_Salário),$E406))</f>
        <v>33273.3634767399</v>
      </c>
      <c r="F407" s="124" t="n">
        <f aca="false">F406+E407</f>
        <v>3737163.37538757</v>
      </c>
      <c r="G407" s="125" t="n">
        <f aca="false">IF(F407&lt;=0,0,F407/S407)</f>
        <v>1.24253965464407</v>
      </c>
      <c r="H407" s="116" t="n">
        <f aca="false">Q406*Taxa</f>
        <v>56739.8996814483</v>
      </c>
      <c r="I407" s="116" t="n">
        <f aca="false">I406+H407</f>
        <v>5171568.28220754</v>
      </c>
      <c r="J407" s="125" t="n">
        <f aca="false">1-G407</f>
        <v>-0.242539654644072</v>
      </c>
      <c r="K407" s="116" t="n">
        <f aca="false">R407-F407</f>
        <v>-729482.001662651</v>
      </c>
      <c r="L407" s="116" t="n">
        <f aca="false">L406+K407</f>
        <v>-68799092.3804462</v>
      </c>
      <c r="M407" s="125" t="n">
        <f aca="false">K407/R407</f>
        <v>-0.242539654644072</v>
      </c>
      <c r="N407" s="116" t="n">
        <f aca="false">Q407*Inflação</f>
        <v>77814.1525121116</v>
      </c>
      <c r="O407" s="116" t="n">
        <f aca="false">Q407-R407</f>
        <v>5901050.2838702</v>
      </c>
      <c r="P407" s="125" t="n">
        <f aca="false">O407/Q407</f>
        <v>0.662389497256803</v>
      </c>
      <c r="Q407" s="126" t="n">
        <f aca="false">Q406+E407+H407</f>
        <v>8908731.65759512</v>
      </c>
      <c r="R407" s="126" t="n">
        <f aca="false">(R406+E407)*(1+((1+Taxa)/(1+Inflação)-1))</f>
        <v>3007681.37372492</v>
      </c>
      <c r="S407" s="116" t="n">
        <f aca="false">IF('BANCO DE DADOS'!$AD$32="Sim",R407,Q407)</f>
        <v>3007681.37372492</v>
      </c>
      <c r="T407" s="123" t="n">
        <f aca="false">C407</f>
        <v>403</v>
      </c>
      <c r="U407" s="122" t="n">
        <f aca="false">DATE(YEAR(U406),MONTH(U406)+1,1)</f>
        <v>57162</v>
      </c>
    </row>
    <row r="408" customFormat="false" ht="12.75" hidden="false" customHeight="false" outlineLevel="0" collapsed="false">
      <c r="B408" s="122" t="n">
        <f aca="false">DATE(YEAR(B407),MONTH(B407)+1,1)</f>
        <v>57162</v>
      </c>
      <c r="C408" s="123" t="n">
        <f aca="false">C407+1</f>
        <v>404</v>
      </c>
      <c r="D408" s="123"/>
      <c r="E408" s="116" t="n">
        <f aca="false">IF($AE$33,IF($AE$34,$E407*(1+Inflação)*(1+Crescimento_Salário),$E407*(1+Inflação)),IF($AE$34,$E407*(1+Crescimento_Salário),$E407))</f>
        <v>33563.9927918527</v>
      </c>
      <c r="F408" s="124" t="n">
        <f aca="false">F407+E408</f>
        <v>3770727.36817942</v>
      </c>
      <c r="G408" s="125" t="n">
        <f aca="false">IF(F408&lt;=0,0,F408/S408)</f>
        <v>1.24269707115493</v>
      </c>
      <c r="H408" s="116" t="n">
        <f aca="false">Q407*Taxa</f>
        <v>57319.0477269077</v>
      </c>
      <c r="I408" s="116" t="n">
        <f aca="false">I407+H408</f>
        <v>5228887.32993445</v>
      </c>
      <c r="J408" s="125" t="n">
        <f aca="false">1-G408</f>
        <v>-0.24269707115493</v>
      </c>
      <c r="K408" s="116" t="n">
        <f aca="false">R408-F408</f>
        <v>-736417.99729227</v>
      </c>
      <c r="L408" s="116" t="n">
        <f aca="false">L407+K408</f>
        <v>-69535510.3777384</v>
      </c>
      <c r="M408" s="125" t="n">
        <f aca="false">K408/R408</f>
        <v>-0.24269707115493</v>
      </c>
      <c r="N408" s="116" t="n">
        <f aca="false">Q408*Inflação</f>
        <v>78607.9789564924</v>
      </c>
      <c r="O408" s="116" t="n">
        <f aca="false">Q408-R408</f>
        <v>5965305.32722672</v>
      </c>
      <c r="P408" s="125" t="n">
        <f aca="false">O408/Q408</f>
        <v>0.66284008008442</v>
      </c>
      <c r="Q408" s="126" t="n">
        <f aca="false">Q407+E408+H408</f>
        <v>8999614.69811387</v>
      </c>
      <c r="R408" s="126" t="n">
        <f aca="false">(R407+E408)*(1+((1+Taxa)/(1+Inflação)-1))</f>
        <v>3034309.37088715</v>
      </c>
      <c r="S408" s="116" t="n">
        <f aca="false">IF('BANCO DE DADOS'!$AD$32="Sim",R408,Q408)</f>
        <v>3034309.37088715</v>
      </c>
      <c r="T408" s="123" t="n">
        <f aca="false">C408</f>
        <v>404</v>
      </c>
      <c r="U408" s="122" t="n">
        <f aca="false">DATE(YEAR(U407),MONTH(U407)+1,1)</f>
        <v>57193</v>
      </c>
    </row>
    <row r="409" customFormat="false" ht="12.75" hidden="false" customHeight="false" outlineLevel="0" collapsed="false">
      <c r="B409" s="122" t="n">
        <f aca="false">DATE(YEAR(B408),MONTH(B408)+1,1)</f>
        <v>57193</v>
      </c>
      <c r="C409" s="123" t="n">
        <f aca="false">C408+1</f>
        <v>405</v>
      </c>
      <c r="D409" s="123"/>
      <c r="E409" s="116" t="n">
        <f aca="false">IF($AE$33,IF($AE$34,$E408*(1+Inflação)*(1+Crescimento_Salário),$E408*(1+Inflação)),IF($AE$34,$E408*(1+Crescimento_Salário),$E408))</f>
        <v>33857.1606359861</v>
      </c>
      <c r="F409" s="124" t="n">
        <f aca="false">F408+E409</f>
        <v>3804584.52881541</v>
      </c>
      <c r="G409" s="125" t="n">
        <f aca="false">IF(F409&lt;=0,0,F409/S409)</f>
        <v>1.24285341871116</v>
      </c>
      <c r="H409" s="116" t="n">
        <f aca="false">Q408*Taxa</f>
        <v>57903.7919460941</v>
      </c>
      <c r="I409" s="116" t="n">
        <f aca="false">I408+H409</f>
        <v>5286791.12188054</v>
      </c>
      <c r="J409" s="125" t="n">
        <f aca="false">1-G409</f>
        <v>-0.242853418711164</v>
      </c>
      <c r="K409" s="116" t="n">
        <f aca="false">R409-F409</f>
        <v>-743415.390494372</v>
      </c>
      <c r="L409" s="116" t="n">
        <f aca="false">L408+K409</f>
        <v>-70278925.7682328</v>
      </c>
      <c r="M409" s="125" t="n">
        <f aca="false">K409/R409</f>
        <v>-0.242853418711164</v>
      </c>
      <c r="N409" s="116" t="n">
        <f aca="false">Q409*Inflação</f>
        <v>79409.4736061591</v>
      </c>
      <c r="O409" s="116" t="n">
        <f aca="false">Q409-R409</f>
        <v>6030206.51237492</v>
      </c>
      <c r="P409" s="125" t="n">
        <f aca="false">O409/Q409</f>
        <v>0.663288675340711</v>
      </c>
      <c r="Q409" s="126" t="n">
        <f aca="false">Q408+E409+H409</f>
        <v>9091375.65069595</v>
      </c>
      <c r="R409" s="126" t="n">
        <f aca="false">(R408+E409)*(1+((1+Taxa)/(1+Inflação)-1))</f>
        <v>3061169.13832104</v>
      </c>
      <c r="S409" s="116" t="n">
        <f aca="false">IF('BANCO DE DADOS'!$AD$32="Sim",R409,Q409)</f>
        <v>3061169.13832104</v>
      </c>
      <c r="T409" s="123" t="n">
        <f aca="false">C409</f>
        <v>405</v>
      </c>
      <c r="U409" s="122" t="n">
        <f aca="false">DATE(YEAR(U408),MONTH(U408)+1,1)</f>
        <v>57224</v>
      </c>
    </row>
    <row r="410" customFormat="false" ht="12.75" hidden="false" customHeight="false" outlineLevel="0" collapsed="false">
      <c r="B410" s="122" t="n">
        <f aca="false">DATE(YEAR(B409),MONTH(B409)+1,1)</f>
        <v>57224</v>
      </c>
      <c r="C410" s="123" t="n">
        <f aca="false">C409+1</f>
        <v>406</v>
      </c>
      <c r="D410" s="123"/>
      <c r="E410" s="116" t="n">
        <f aca="false">IF($AE$33,IF($AE$34,$E409*(1+Inflação)*(1+Crescimento_Salário),$E409*(1+Inflação)),IF($AE$34,$E409*(1+Crescimento_Salário),$E409))</f>
        <v>34152.8891821602</v>
      </c>
      <c r="F410" s="124" t="n">
        <f aca="false">F409+E410</f>
        <v>3838737.41799757</v>
      </c>
      <c r="G410" s="125" t="n">
        <f aca="false">IF(F410&lt;=0,0,F410/S410)</f>
        <v>1.24300870361015</v>
      </c>
      <c r="H410" s="116" t="n">
        <f aca="false">Q409*Taxa</f>
        <v>58494.1846779298</v>
      </c>
      <c r="I410" s="116" t="n">
        <f aca="false">I409+H410</f>
        <v>5345285.30655847</v>
      </c>
      <c r="J410" s="125" t="n">
        <f aca="false">1-G410</f>
        <v>-0.243008703610153</v>
      </c>
      <c r="K410" s="116" t="n">
        <f aca="false">R410-F410</f>
        <v>-750474.715694303</v>
      </c>
      <c r="L410" s="116" t="n">
        <f aca="false">L409+K410</f>
        <v>-71029400.4839271</v>
      </c>
      <c r="M410" s="125" t="n">
        <f aca="false">K410/R410</f>
        <v>-0.243008703610153</v>
      </c>
      <c r="N410" s="116" t="n">
        <f aca="false">Q410*Inflação</f>
        <v>80218.7081652676</v>
      </c>
      <c r="O410" s="116" t="n">
        <f aca="false">Q410-R410</f>
        <v>6095760.02225278</v>
      </c>
      <c r="P410" s="125" t="n">
        <f aca="false">O410/Q410</f>
        <v>0.663735293898399</v>
      </c>
      <c r="Q410" s="126" t="n">
        <f aca="false">Q409+E410+H410</f>
        <v>9184022.72455604</v>
      </c>
      <c r="R410" s="126" t="n">
        <f aca="false">(R409+E410)*(1+((1+Taxa)/(1+Inflação)-1))</f>
        <v>3088262.70230327</v>
      </c>
      <c r="S410" s="116" t="n">
        <f aca="false">IF('BANCO DE DADOS'!$AD$32="Sim",R410,Q410)</f>
        <v>3088262.70230327</v>
      </c>
      <c r="T410" s="123" t="n">
        <f aca="false">C410</f>
        <v>406</v>
      </c>
      <c r="U410" s="122" t="n">
        <f aca="false">DATE(YEAR(U409),MONTH(U409)+1,1)</f>
        <v>57254</v>
      </c>
    </row>
    <row r="411" customFormat="false" ht="12.75" hidden="false" customHeight="false" outlineLevel="0" collapsed="false">
      <c r="B411" s="122" t="n">
        <f aca="false">DATE(YEAR(B410),MONTH(B410)+1,1)</f>
        <v>57254</v>
      </c>
      <c r="C411" s="123" t="n">
        <f aca="false">C410+1</f>
        <v>407</v>
      </c>
      <c r="D411" s="123"/>
      <c r="E411" s="116" t="n">
        <f aca="false">IF($AE$33,IF($AE$34,$E410*(1+Inflação)*(1+Crescimento_Salário),$E410*(1+Inflação)),IF($AE$34,$E410*(1+Crescimento_Salário),$E410))</f>
        <v>34451.2007970672</v>
      </c>
      <c r="F411" s="124" t="n">
        <f aca="false">F410+E411</f>
        <v>3873188.61879464</v>
      </c>
      <c r="G411" s="125" t="n">
        <f aca="false">IF(F411&lt;=0,0,F411/S411)</f>
        <v>1.24316293212289</v>
      </c>
      <c r="H411" s="116" t="n">
        <f aca="false">Q410*Taxa</f>
        <v>59090.2787407493</v>
      </c>
      <c r="I411" s="116" t="n">
        <f aca="false">I410+H411</f>
        <v>5404375.58529922</v>
      </c>
      <c r="J411" s="125" t="n">
        <f aca="false">1-G411</f>
        <v>-0.24316293212289</v>
      </c>
      <c r="K411" s="116" t="n">
        <f aca="false">R411-F411</f>
        <v>-757596.511989635</v>
      </c>
      <c r="L411" s="116" t="n">
        <f aca="false">L410+K411</f>
        <v>-71786996.9959168</v>
      </c>
      <c r="M411" s="125" t="n">
        <f aca="false">K411/R411</f>
        <v>-0.24316293212289</v>
      </c>
      <c r="N411" s="116" t="n">
        <f aca="false">Q411*Inflação</f>
        <v>81035.7549946845</v>
      </c>
      <c r="O411" s="116" t="n">
        <f aca="false">Q411-R411</f>
        <v>6161972.09728886</v>
      </c>
      <c r="P411" s="125" t="n">
        <f aca="false">O411/Q411</f>
        <v>0.664179946560736</v>
      </c>
      <c r="Q411" s="126" t="n">
        <f aca="false">Q410+E411+H411</f>
        <v>9277564.20409386</v>
      </c>
      <c r="R411" s="126" t="n">
        <f aca="false">(R410+E411)*(1+((1+Taxa)/(1+Inflação)-1))</f>
        <v>3115592.106805</v>
      </c>
      <c r="S411" s="116" t="n">
        <f aca="false">IF('BANCO DE DADOS'!$AD$32="Sim",R411,Q411)</f>
        <v>3115592.106805</v>
      </c>
      <c r="T411" s="123" t="n">
        <f aca="false">C411</f>
        <v>407</v>
      </c>
      <c r="U411" s="122" t="n">
        <f aca="false">DATE(YEAR(U410),MONTH(U410)+1,1)</f>
        <v>57285</v>
      </c>
    </row>
    <row r="412" customFormat="false" ht="12.75" hidden="false" customHeight="false" outlineLevel="0" collapsed="false">
      <c r="B412" s="122" t="n">
        <f aca="false">DATE(YEAR(B411),MONTH(B411)+1,1)</f>
        <v>57285</v>
      </c>
      <c r="C412" s="123" t="n">
        <f aca="false">C411+1</f>
        <v>408</v>
      </c>
      <c r="D412" s="123" t="n">
        <v>34</v>
      </c>
      <c r="E412" s="116" t="n">
        <f aca="false">IF($AE$33,IF($AE$34,$E411*(1+Inflação)*(1+Crescimento_Salário),$E411*(1+Inflação)),IF($AE$34,$E411*(1+Crescimento_Salário),$E411))</f>
        <v>34752.1180427632</v>
      </c>
      <c r="F412" s="124" t="n">
        <f aca="false">F411+E412</f>
        <v>3907940.7368374</v>
      </c>
      <c r="G412" s="125" t="n">
        <f aca="false">IF(F412&lt;=0,0,F412/S412)</f>
        <v>1.24331611049397</v>
      </c>
      <c r="H412" s="116" t="n">
        <f aca="false">Q411*Taxa</f>
        <v>59692.1274366299</v>
      </c>
      <c r="I412" s="116" t="n">
        <f aca="false">I411+H412</f>
        <v>5464067.71273585</v>
      </c>
      <c r="J412" s="125" t="n">
        <f aca="false">1-G412</f>
        <v>-0.243316110493972</v>
      </c>
      <c r="K412" s="116" t="n">
        <f aca="false">R412-F412</f>
        <v>-764781.323190964</v>
      </c>
      <c r="L412" s="116" t="n">
        <f aca="false">L411+K412</f>
        <v>-72551778.3191077</v>
      </c>
      <c r="M412" s="125" t="n">
        <f aca="false">K412/R412</f>
        <v>-0.243316110493972</v>
      </c>
      <c r="N412" s="116" t="n">
        <f aca="false">Q412*Inflação</f>
        <v>81860.6871179188</v>
      </c>
      <c r="O412" s="116" t="n">
        <f aca="false">Q412-R412</f>
        <v>6228849.03592682</v>
      </c>
      <c r="P412" s="125" t="n">
        <f aca="false">O412/Q412</f>
        <v>0.664622644062004</v>
      </c>
      <c r="Q412" s="126" t="n">
        <f aca="false">Q411+E412+H412</f>
        <v>9372008.44957325</v>
      </c>
      <c r="R412" s="126" t="n">
        <f aca="false">(R411+E412)*(1+((1+Taxa)/(1+Inflação)-1))</f>
        <v>3143159.41364643</v>
      </c>
      <c r="S412" s="116" t="n">
        <f aca="false">IF('BANCO DE DADOS'!$AD$32="Sim",R412,Q412)</f>
        <v>3143159.41364643</v>
      </c>
      <c r="T412" s="123" t="n">
        <f aca="false">C412</f>
        <v>408</v>
      </c>
      <c r="U412" s="122" t="n">
        <f aca="false">DATE(YEAR(U411),MONTH(U411)+1,1)</f>
        <v>57315</v>
      </c>
    </row>
    <row r="413" customFormat="false" ht="12.75" hidden="false" customHeight="false" outlineLevel="0" collapsed="false">
      <c r="B413" s="122" t="n">
        <f aca="false">DATE(YEAR(B412),MONTH(B412)+1,1)</f>
        <v>57315</v>
      </c>
      <c r="C413" s="123" t="n">
        <f aca="false">C412+1</f>
        <v>409</v>
      </c>
      <c r="D413" s="123"/>
      <c r="E413" s="116" t="n">
        <f aca="false">IF($AE$33,IF($AE$34,$E412*(1+Inflação)*(1+Crescimento_Salário),$E412*(1+Inflação)),IF($AE$34,$E412*(1+Crescimento_Salário),$E412))</f>
        <v>35055.6636783748</v>
      </c>
      <c r="F413" s="124" t="n">
        <f aca="false">F412+E413</f>
        <v>3942996.40051577</v>
      </c>
      <c r="G413" s="125" t="n">
        <f aca="false">IF(F413&lt;=0,0,F413/S413)</f>
        <v>1.24346824494159</v>
      </c>
      <c r="H413" s="116" t="n">
        <f aca="false">Q412*Taxa</f>
        <v>60299.7845557609</v>
      </c>
      <c r="I413" s="116" t="n">
        <f aca="false">I412+H413</f>
        <v>5524367.49729161</v>
      </c>
      <c r="J413" s="125" t="n">
        <f aca="false">1-G413</f>
        <v>-0.243468244941588</v>
      </c>
      <c r="K413" s="116" t="n">
        <f aca="false">R413-F413</f>
        <v>-772029.697863068</v>
      </c>
      <c r="L413" s="116" t="n">
        <f aca="false">L412+K413</f>
        <v>-73323808.0169708</v>
      </c>
      <c r="M413" s="125" t="n">
        <f aca="false">K413/R413</f>
        <v>-0.243468244941588</v>
      </c>
      <c r="N413" s="116" t="n">
        <f aca="false">Q413*Inflação</f>
        <v>82693.5782271067</v>
      </c>
      <c r="O413" s="116" t="n">
        <f aca="false">Q413-R413</f>
        <v>6296397.19515468</v>
      </c>
      <c r="P413" s="125" t="n">
        <f aca="false">O413/Q413</f>
        <v>0.665063397067996</v>
      </c>
      <c r="Q413" s="126" t="n">
        <f aca="false">Q412+E413+H413</f>
        <v>9467363.89780739</v>
      </c>
      <c r="R413" s="126" t="n">
        <f aca="false">(R412+E413)*(1+((1+Taxa)/(1+Inflação)-1))</f>
        <v>3170966.70265271</v>
      </c>
      <c r="S413" s="116" t="n">
        <f aca="false">IF('BANCO DE DADOS'!$AD$32="Sim",R413,Q413)</f>
        <v>3170966.70265271</v>
      </c>
      <c r="T413" s="123" t="n">
        <f aca="false">C413</f>
        <v>409</v>
      </c>
      <c r="U413" s="122" t="n">
        <f aca="false">DATE(YEAR(U412),MONTH(U412)+1,1)</f>
        <v>57346</v>
      </c>
    </row>
    <row r="414" customFormat="false" ht="12.75" hidden="false" customHeight="false" outlineLevel="0" collapsed="false">
      <c r="B414" s="122" t="n">
        <f aca="false">DATE(YEAR(B413),MONTH(B413)+1,1)</f>
        <v>57346</v>
      </c>
      <c r="C414" s="123" t="n">
        <f aca="false">C413+1</f>
        <v>410</v>
      </c>
      <c r="D414" s="123"/>
      <c r="E414" s="116" t="n">
        <f aca="false">IF($AE$33,IF($AE$34,$E413*(1+Inflação)*(1+Crescimento_Salário),$E413*(1+Inflação)),IF($AE$34,$E413*(1+Crescimento_Salário),$E413))</f>
        <v>35361.8606618205</v>
      </c>
      <c r="F414" s="124" t="n">
        <f aca="false">F413+E414</f>
        <v>3978358.26117759</v>
      </c>
      <c r="G414" s="125" t="n">
        <f aca="false">IF(F414&lt;=0,0,F414/S414)</f>
        <v>1.24361934165751</v>
      </c>
      <c r="H414" s="116" t="n">
        <f aca="false">Q413*Taxa</f>
        <v>60913.3043808522</v>
      </c>
      <c r="I414" s="116" t="n">
        <f aca="false">I413+H414</f>
        <v>5585280.80167246</v>
      </c>
      <c r="J414" s="125" t="n">
        <f aca="false">1-G414</f>
        <v>-0.243619341657507</v>
      </c>
      <c r="K414" s="116" t="n">
        <f aca="false">R414-F414</f>
        <v>-779342.189366423</v>
      </c>
      <c r="L414" s="116" t="n">
        <f aca="false">L413+K414</f>
        <v>-74103150.2063372</v>
      </c>
      <c r="M414" s="125" t="n">
        <f aca="false">K414/R414</f>
        <v>-0.243619341657507</v>
      </c>
      <c r="N414" s="116" t="n">
        <f aca="false">Q414*Inflação</f>
        <v>83534.5026890499</v>
      </c>
      <c r="O414" s="116" t="n">
        <f aca="false">Q414-R414</f>
        <v>6364622.99103889</v>
      </c>
      <c r="P414" s="125" t="n">
        <f aca="false">O414/Q414</f>
        <v>0.665502216176503</v>
      </c>
      <c r="Q414" s="126" t="n">
        <f aca="false">Q413+E414+H414</f>
        <v>9563639.06285006</v>
      </c>
      <c r="R414" s="126" t="n">
        <f aca="false">(R413+E414)*(1+((1+Taxa)/(1+Inflação)-1))</f>
        <v>3199016.07181117</v>
      </c>
      <c r="S414" s="116" t="n">
        <f aca="false">IF('BANCO DE DADOS'!$AD$32="Sim",R414,Q414)</f>
        <v>3199016.07181117</v>
      </c>
      <c r="T414" s="123" t="n">
        <f aca="false">C414</f>
        <v>410</v>
      </c>
      <c r="U414" s="122" t="n">
        <f aca="false">DATE(YEAR(U413),MONTH(U413)+1,1)</f>
        <v>57377</v>
      </c>
    </row>
    <row r="415" customFormat="false" ht="12.75" hidden="false" customHeight="false" outlineLevel="0" collapsed="false">
      <c r="B415" s="122" t="n">
        <f aca="false">DATE(YEAR(B414),MONTH(B414)+1,1)</f>
        <v>57377</v>
      </c>
      <c r="C415" s="123" t="n">
        <f aca="false">C414+1</f>
        <v>411</v>
      </c>
      <c r="D415" s="123"/>
      <c r="E415" s="116" t="n">
        <f aca="false">IF($AE$33,IF($AE$34,$E414*(1+Inflação)*(1+Crescimento_Salário),$E414*(1+Inflação)),IF($AE$34,$E414*(1+Crescimento_Salário),$E414))</f>
        <v>35670.7321515465</v>
      </c>
      <c r="F415" s="124" t="n">
        <f aca="false">F414+E415</f>
        <v>4014028.99332914</v>
      </c>
      <c r="G415" s="125" t="n">
        <f aca="false">IF(F415&lt;=0,0,F415/S415)</f>
        <v>1.24376940680708</v>
      </c>
      <c r="H415" s="116" t="n">
        <f aca="false">Q414*Taxa</f>
        <v>61532.7416915823</v>
      </c>
      <c r="I415" s="116" t="n">
        <f aca="false">I414+H415</f>
        <v>5646813.54336404</v>
      </c>
      <c r="J415" s="125" t="n">
        <f aca="false">1-G415</f>
        <v>-0.243769406807075</v>
      </c>
      <c r="K415" s="116" t="n">
        <f aca="false">R415-F415</f>
        <v>-786719.355899082</v>
      </c>
      <c r="L415" s="116" t="n">
        <f aca="false">L414+K415</f>
        <v>-74889869.5622363</v>
      </c>
      <c r="M415" s="125" t="n">
        <f aca="false">K415/R415</f>
        <v>-0.243769406807075</v>
      </c>
      <c r="N415" s="116" t="n">
        <f aca="false">Q415*Inflação</f>
        <v>84383.5355513079</v>
      </c>
      <c r="O415" s="116" t="n">
        <f aca="false">Q415-R415</f>
        <v>6433532.89926313</v>
      </c>
      <c r="P415" s="125" t="n">
        <f aca="false">O415/Q415</f>
        <v>0.665939111917796</v>
      </c>
      <c r="Q415" s="126" t="n">
        <f aca="false">Q414+E415+H415</f>
        <v>9660842.53669319</v>
      </c>
      <c r="R415" s="126" t="n">
        <f aca="false">(R414+E415)*(1+((1+Taxa)/(1+Inflação)-1))</f>
        <v>3227309.63743006</v>
      </c>
      <c r="S415" s="116" t="n">
        <f aca="false">IF('BANCO DE DADOS'!$AD$32="Sim",R415,Q415)</f>
        <v>3227309.63743006</v>
      </c>
      <c r="T415" s="123" t="n">
        <f aca="false">C415</f>
        <v>411</v>
      </c>
      <c r="U415" s="122" t="n">
        <f aca="false">DATE(YEAR(U414),MONTH(U414)+1,1)</f>
        <v>57405</v>
      </c>
    </row>
    <row r="416" customFormat="false" ht="12.75" hidden="false" customHeight="false" outlineLevel="0" collapsed="false">
      <c r="B416" s="122" t="n">
        <f aca="false">DATE(YEAR(B415),MONTH(B415)+1,1)</f>
        <v>57405</v>
      </c>
      <c r="C416" s="123" t="n">
        <f aca="false">C415+1</f>
        <v>412</v>
      </c>
      <c r="D416" s="123"/>
      <c r="E416" s="116" t="n">
        <f aca="false">IF($AE$33,IF($AE$34,$E415*(1+Inflação)*(1+Crescimento_Salário),$E415*(1+Inflação)),IF($AE$34,$E415*(1+Crescimento_Salário),$E415))</f>
        <v>35982.301508279</v>
      </c>
      <c r="F416" s="124" t="n">
        <f aca="false">F415+E416</f>
        <v>4050011.29483742</v>
      </c>
      <c r="G416" s="125" t="n">
        <f aca="false">IF(F416&lt;=0,0,F416/S416)</f>
        <v>1.2439184465292</v>
      </c>
      <c r="H416" s="116" t="n">
        <f aca="false">Q415*Taxa</f>
        <v>62158.1517690859</v>
      </c>
      <c r="I416" s="116" t="n">
        <f aca="false">I415+H416</f>
        <v>5708971.69513313</v>
      </c>
      <c r="J416" s="125" t="n">
        <f aca="false">1-G416</f>
        <v>-0.243918446529203</v>
      </c>
      <c r="K416" s="116" t="n">
        <f aca="false">R416-F416</f>
        <v>-794161.760538919</v>
      </c>
      <c r="L416" s="116" t="n">
        <f aca="false">L415+K416</f>
        <v>-75684031.3227752</v>
      </c>
      <c r="M416" s="125" t="n">
        <f aca="false">K416/R416</f>
        <v>-0.243918446529203</v>
      </c>
      <c r="N416" s="116" t="n">
        <f aca="false">Q416*Inflação</f>
        <v>85240.752548345</v>
      </c>
      <c r="O416" s="116" t="n">
        <f aca="false">Q416-R416</f>
        <v>6503133.45567206</v>
      </c>
      <c r="P416" s="125" t="n">
        <f aca="false">O416/Q416</f>
        <v>0.666374094755101</v>
      </c>
      <c r="Q416" s="126" t="n">
        <f aca="false">Q415+E416+H416</f>
        <v>9758982.98997056</v>
      </c>
      <c r="R416" s="126" t="n">
        <f aca="false">(R415+E416)*(1+((1+Taxa)/(1+Inflação)-1))</f>
        <v>3255849.5342985</v>
      </c>
      <c r="S416" s="116" t="n">
        <f aca="false">IF('BANCO DE DADOS'!$AD$32="Sim",R416,Q416)</f>
        <v>3255849.5342985</v>
      </c>
      <c r="T416" s="123" t="n">
        <f aca="false">C416</f>
        <v>412</v>
      </c>
      <c r="U416" s="122" t="n">
        <f aca="false">DATE(YEAR(U415),MONTH(U415)+1,1)</f>
        <v>57436</v>
      </c>
    </row>
    <row r="417" customFormat="false" ht="12.75" hidden="false" customHeight="false" outlineLevel="0" collapsed="false">
      <c r="B417" s="122" t="n">
        <f aca="false">DATE(YEAR(B416),MONTH(B416)+1,1)</f>
        <v>57436</v>
      </c>
      <c r="C417" s="123" t="n">
        <f aca="false">C416+1</f>
        <v>413</v>
      </c>
      <c r="D417" s="123"/>
      <c r="E417" s="116" t="n">
        <f aca="false">IF($AE$33,IF($AE$34,$E416*(1+Inflação)*(1+Crescimento_Salário),$E416*(1+Inflação)),IF($AE$34,$E416*(1+Crescimento_Salário),$E416))</f>
        <v>36296.5922967904</v>
      </c>
      <c r="F417" s="124" t="n">
        <f aca="false">F416+E417</f>
        <v>4086307.88713421</v>
      </c>
      <c r="G417" s="125" t="n">
        <f aca="false">IF(F417&lt;=0,0,F417/S417)</f>
        <v>1.24406646693637</v>
      </c>
      <c r="H417" s="116" t="n">
        <f aca="false">Q416*Taxa</f>
        <v>62789.5904004819</v>
      </c>
      <c r="I417" s="116" t="n">
        <f aca="false">I416+H417</f>
        <v>5771761.28553361</v>
      </c>
      <c r="J417" s="125" t="n">
        <f aca="false">1-G417</f>
        <v>-0.244066466936367</v>
      </c>
      <c r="K417" s="116" t="n">
        <f aca="false">R417-F417</f>
        <v>-801669.971286244</v>
      </c>
      <c r="L417" s="116" t="n">
        <f aca="false">L416+K417</f>
        <v>-76485701.2940615</v>
      </c>
      <c r="M417" s="125" t="n">
        <f aca="false">K417/R417</f>
        <v>-0.244066466936367</v>
      </c>
      <c r="N417" s="116" t="n">
        <f aca="false">Q417*Inflação</f>
        <v>86106.2301077319</v>
      </c>
      <c r="O417" s="116" t="n">
        <f aca="false">Q417-R417</f>
        <v>6573431.25681986</v>
      </c>
      <c r="P417" s="125" t="n">
        <f aca="false">O417/Q417</f>
        <v>0.666807175085071</v>
      </c>
      <c r="Q417" s="126" t="n">
        <f aca="false">Q416+E417+H417</f>
        <v>9858069.17266783</v>
      </c>
      <c r="R417" s="126" t="n">
        <f aca="false">(R416+E417)*(1+((1+Taxa)/(1+Inflação)-1))</f>
        <v>3284637.91584797</v>
      </c>
      <c r="S417" s="116" t="n">
        <f aca="false">IF('BANCO DE DADOS'!$AD$32="Sim",R417,Q417)</f>
        <v>3284637.91584797</v>
      </c>
      <c r="T417" s="123" t="n">
        <f aca="false">C417</f>
        <v>413</v>
      </c>
      <c r="U417" s="122" t="n">
        <f aca="false">DATE(YEAR(U416),MONTH(U416)+1,1)</f>
        <v>57466</v>
      </c>
    </row>
    <row r="418" customFormat="false" ht="12.75" hidden="false" customHeight="false" outlineLevel="0" collapsed="false">
      <c r="B418" s="122" t="n">
        <f aca="false">DATE(YEAR(B417),MONTH(B417)+1,1)</f>
        <v>57466</v>
      </c>
      <c r="C418" s="123" t="n">
        <f aca="false">C417+1</f>
        <v>414</v>
      </c>
      <c r="D418" s="123"/>
      <c r="E418" s="116" t="n">
        <f aca="false">IF($AE$33,IF($AE$34,$E417*(1+Inflação)*(1+Crescimento_Salário),$E417*(1+Inflação)),IF($AE$34,$E417*(1+Crescimento_Salário),$E417))</f>
        <v>36613.6282876819</v>
      </c>
      <c r="F418" s="124" t="n">
        <f aca="false">F417+E418</f>
        <v>4122921.51542189</v>
      </c>
      <c r="G418" s="125" t="n">
        <f aca="false">IF(F418&lt;=0,0,F418/S418)</f>
        <v>1.2442134741146</v>
      </c>
      <c r="H418" s="116" t="n">
        <f aca="false">Q417*Taxa</f>
        <v>63427.1138834414</v>
      </c>
      <c r="I418" s="116" t="n">
        <f aca="false">I417+H418</f>
        <v>5835188.39941705</v>
      </c>
      <c r="J418" s="125" t="n">
        <f aca="false">1-G418</f>
        <v>-0.244213474114602</v>
      </c>
      <c r="K418" s="116" t="n">
        <f aca="false">R418-F418</f>
        <v>-809244.561106787</v>
      </c>
      <c r="L418" s="116" t="n">
        <f aca="false">L417+K418</f>
        <v>-77294945.8551683</v>
      </c>
      <c r="M418" s="125" t="n">
        <f aca="false">K418/R418</f>
        <v>-0.244213474114602</v>
      </c>
      <c r="N418" s="116" t="n">
        <f aca="false">Q418*Inflação</f>
        <v>86980.0453564033</v>
      </c>
      <c r="O418" s="116" t="n">
        <f aca="false">Q418-R418</f>
        <v>6644432.96052385</v>
      </c>
      <c r="P418" s="125" t="n">
        <f aca="false">O418/Q418</f>
        <v>0.667238363238262</v>
      </c>
      <c r="Q418" s="126" t="n">
        <f aca="false">Q417+E418+H418</f>
        <v>9958109.91483895</v>
      </c>
      <c r="R418" s="126" t="n">
        <f aca="false">(R417+E418)*(1+((1+Taxa)/(1+Inflação)-1))</f>
        <v>3313676.95431511</v>
      </c>
      <c r="S418" s="116" t="n">
        <f aca="false">IF('BANCO DE DADOS'!$AD$32="Sim",R418,Q418)</f>
        <v>3313676.95431511</v>
      </c>
      <c r="T418" s="123" t="n">
        <f aca="false">C418</f>
        <v>414</v>
      </c>
      <c r="U418" s="122" t="n">
        <f aca="false">DATE(YEAR(U417),MONTH(U417)+1,1)</f>
        <v>57497</v>
      </c>
    </row>
    <row r="419" customFormat="false" ht="12.75" hidden="false" customHeight="false" outlineLevel="0" collapsed="false">
      <c r="B419" s="122" t="n">
        <f aca="false">DATE(YEAR(B418),MONTH(B418)+1,1)</f>
        <v>57497</v>
      </c>
      <c r="C419" s="123" t="n">
        <f aca="false">C418+1</f>
        <v>415</v>
      </c>
      <c r="D419" s="123"/>
      <c r="E419" s="116" t="n">
        <f aca="false">IF($AE$33,IF($AE$34,$E418*(1+Inflação)*(1+Crescimento_Salário),$E418*(1+Inflação)),IF($AE$34,$E418*(1+Crescimento_Salário),$E418))</f>
        <v>36933.4334591813</v>
      </c>
      <c r="F419" s="124" t="n">
        <f aca="false">F418+E419</f>
        <v>4159854.94888107</v>
      </c>
      <c r="G419" s="125" t="n">
        <f aca="false">IF(F419&lt;=0,0,F419/S419)</f>
        <v>1.24435947412351</v>
      </c>
      <c r="H419" s="116" t="n">
        <f aca="false">Q418*Taxa</f>
        <v>64070.7790307975</v>
      </c>
      <c r="I419" s="116" t="n">
        <f aca="false">I418+H419</f>
        <v>5899259.17844785</v>
      </c>
      <c r="J419" s="125" t="n">
        <f aca="false">1-G419</f>
        <v>-0.244359474123506</v>
      </c>
      <c r="K419" s="116" t="n">
        <f aca="false">R419-F419</f>
        <v>-816886.107975061</v>
      </c>
      <c r="L419" s="116" t="n">
        <f aca="false">L418+K419</f>
        <v>-78111831.9631433</v>
      </c>
      <c r="M419" s="125" t="n">
        <f aca="false">K419/R419</f>
        <v>-0.244359474123506</v>
      </c>
      <c r="N419" s="116" t="n">
        <f aca="false">Q419*Inflação</f>
        <v>87862.276126971</v>
      </c>
      <c r="O419" s="116" t="n">
        <f aca="false">Q419-R419</f>
        <v>6716145.28642292</v>
      </c>
      <c r="P419" s="125" t="n">
        <f aca="false">O419/Q419</f>
        <v>0.667667669479589</v>
      </c>
      <c r="Q419" s="126" t="n">
        <f aca="false">Q418+E419+H419</f>
        <v>10059114.1273289</v>
      </c>
      <c r="R419" s="126" t="n">
        <f aca="false">(R418+E419)*(1+((1+Taxa)/(1+Inflação)-1))</f>
        <v>3342968.84090601</v>
      </c>
      <c r="S419" s="116" t="n">
        <f aca="false">IF('BANCO DE DADOS'!$AD$32="Sim",R419,Q419)</f>
        <v>3342968.84090601</v>
      </c>
      <c r="T419" s="123" t="n">
        <f aca="false">C419</f>
        <v>415</v>
      </c>
      <c r="U419" s="122" t="n">
        <f aca="false">DATE(YEAR(U418),MONTH(U418)+1,1)</f>
        <v>57527</v>
      </c>
    </row>
    <row r="420" customFormat="false" ht="12.75" hidden="false" customHeight="false" outlineLevel="0" collapsed="false">
      <c r="B420" s="122" t="n">
        <f aca="false">DATE(YEAR(B419),MONTH(B419)+1,1)</f>
        <v>57527</v>
      </c>
      <c r="C420" s="123" t="n">
        <f aca="false">C419+1</f>
        <v>416</v>
      </c>
      <c r="D420" s="123"/>
      <c r="E420" s="116" t="n">
        <f aca="false">IF($AE$33,IF($AE$34,$E419*(1+Inflação)*(1+Crescimento_Salário),$E419*(1+Inflação)),IF($AE$34,$E419*(1+Crescimento_Salário),$E419))</f>
        <v>37256.0319989565</v>
      </c>
      <c r="F420" s="124" t="n">
        <f aca="false">F419+E420</f>
        <v>4197110.98088003</v>
      </c>
      <c r="G420" s="125" t="n">
        <f aca="false">IF(F420&lt;=0,0,F420/S420)</f>
        <v>1.24450447299623</v>
      </c>
      <c r="H420" s="116" t="n">
        <f aca="false">Q419*Taxa</f>
        <v>64720.6431751952</v>
      </c>
      <c r="I420" s="116" t="n">
        <f aca="false">I419+H420</f>
        <v>5963979.82162304</v>
      </c>
      <c r="J420" s="125" t="n">
        <f aca="false">1-G420</f>
        <v>-0.244504472996234</v>
      </c>
      <c r="K420" s="116" t="n">
        <f aca="false">R420-F420</f>
        <v>-824595.194918101</v>
      </c>
      <c r="L420" s="116" t="n">
        <f aca="false">L419+K420</f>
        <v>-78936427.1580614</v>
      </c>
      <c r="M420" s="125" t="n">
        <f aca="false">K420/R420</f>
        <v>-0.244504472996234</v>
      </c>
      <c r="N420" s="116" t="n">
        <f aca="false">Q420*Inflação</f>
        <v>88753.0009640935</v>
      </c>
      <c r="O420" s="116" t="n">
        <f aca="false">Q420-R420</f>
        <v>6788575.01654116</v>
      </c>
      <c r="P420" s="125" t="n">
        <f aca="false">O420/Q420</f>
        <v>0.6680951040088</v>
      </c>
      <c r="Q420" s="126" t="n">
        <f aca="false">Q419+E420+H420</f>
        <v>10161090.8025031</v>
      </c>
      <c r="R420" s="126" t="n">
        <f aca="false">(R419+E420)*(1+((1+Taxa)/(1+Inflação)-1))</f>
        <v>3372515.78596193</v>
      </c>
      <c r="S420" s="116" t="n">
        <f aca="false">IF('BANCO DE DADOS'!$AD$32="Sim",R420,Q420)</f>
        <v>3372515.78596193</v>
      </c>
      <c r="T420" s="123" t="n">
        <f aca="false">C420</f>
        <v>416</v>
      </c>
      <c r="U420" s="122" t="n">
        <f aca="false">DATE(YEAR(U419),MONTH(U419)+1,1)</f>
        <v>57558</v>
      </c>
    </row>
    <row r="421" customFormat="false" ht="12.75" hidden="false" customHeight="false" outlineLevel="0" collapsed="false">
      <c r="B421" s="122" t="n">
        <f aca="false">DATE(YEAR(B420),MONTH(B420)+1,1)</f>
        <v>57558</v>
      </c>
      <c r="C421" s="123" t="n">
        <f aca="false">C420+1</f>
        <v>417</v>
      </c>
      <c r="D421" s="123"/>
      <c r="E421" s="116" t="n">
        <f aca="false">IF($AE$33,IF($AE$34,$E420*(1+Inflação)*(1+Crescimento_Salário),$E420*(1+Inflação)),IF($AE$34,$E420*(1+Crescimento_Salário),$E420))</f>
        <v>37581.4483059446</v>
      </c>
      <c r="F421" s="124" t="n">
        <f aca="false">F420+E421</f>
        <v>4234692.42918597</v>
      </c>
      <c r="G421" s="125" t="n">
        <f aca="false">IF(F421&lt;=0,0,F421/S421)</f>
        <v>1.2446484767395</v>
      </c>
      <c r="H421" s="116" t="n">
        <f aca="false">Q420*Taxa</f>
        <v>65376.7641737838</v>
      </c>
      <c r="I421" s="116" t="n">
        <f aca="false">I420+H421</f>
        <v>6029356.58579683</v>
      </c>
      <c r="J421" s="125" t="n">
        <f aca="false">1-G421</f>
        <v>-0.244648476739504</v>
      </c>
      <c r="K421" s="116" t="n">
        <f aca="false">R421-F421</f>
        <v>-832372.410059591</v>
      </c>
      <c r="L421" s="116" t="n">
        <f aca="false">L420+K421</f>
        <v>-79768799.568121</v>
      </c>
      <c r="M421" s="125" t="n">
        <f aca="false">K421/R421</f>
        <v>-0.244648476739504</v>
      </c>
      <c r="N421" s="116" t="n">
        <f aca="false">Q421*Inflação</f>
        <v>89652.2991309029</v>
      </c>
      <c r="O421" s="116" t="n">
        <f aca="false">Q421-R421</f>
        <v>6861728.99585643</v>
      </c>
      <c r="P421" s="125" t="n">
        <f aca="false">O421/Q421</f>
        <v>0.668520676960925</v>
      </c>
      <c r="Q421" s="126" t="n">
        <f aca="false">Q420+E421+H421</f>
        <v>10264049.0149828</v>
      </c>
      <c r="R421" s="126" t="n">
        <f aca="false">(R420+E421)*(1+((1+Taxa)/(1+Inflação)-1))</f>
        <v>3402320.01912638</v>
      </c>
      <c r="S421" s="116" t="n">
        <f aca="false">IF('BANCO DE DADOS'!$AD$32="Sim",R421,Q421)</f>
        <v>3402320.01912638</v>
      </c>
      <c r="T421" s="123" t="n">
        <f aca="false">C421</f>
        <v>417</v>
      </c>
      <c r="U421" s="122" t="n">
        <f aca="false">DATE(YEAR(U420),MONTH(U420)+1,1)</f>
        <v>57589</v>
      </c>
    </row>
    <row r="422" customFormat="false" ht="12.75" hidden="false" customHeight="false" outlineLevel="0" collapsed="false">
      <c r="B422" s="122" t="n">
        <f aca="false">DATE(YEAR(B421),MONTH(B421)+1,1)</f>
        <v>57589</v>
      </c>
      <c r="C422" s="123" t="n">
        <f aca="false">C421+1</f>
        <v>418</v>
      </c>
      <c r="D422" s="123"/>
      <c r="E422" s="116" t="n">
        <f aca="false">IF($AE$33,IF($AE$34,$E421*(1+Inflação)*(1+Crescimento_Salário),$E421*(1+Inflação)),IF($AE$34,$E421*(1+Crescimento_Salário),$E421))</f>
        <v>37909.7069921979</v>
      </c>
      <c r="F422" s="124" t="n">
        <f aca="false">F421+E422</f>
        <v>4272602.13617817</v>
      </c>
      <c r="G422" s="125" t="n">
        <f aca="false">IF(F422&lt;=0,0,F422/S422)</f>
        <v>1.2447914913336</v>
      </c>
      <c r="H422" s="116" t="n">
        <f aca="false">Q421*Taxa</f>
        <v>66039.2004129505</v>
      </c>
      <c r="I422" s="116" t="n">
        <f aca="false">I421+H422</f>
        <v>6095395.78620978</v>
      </c>
      <c r="J422" s="125" t="n">
        <f aca="false">1-G422</f>
        <v>-0.244791491333601</v>
      </c>
      <c r="K422" s="116" t="n">
        <f aca="false">R422-F422</f>
        <v>-840218.346664362</v>
      </c>
      <c r="L422" s="116" t="n">
        <f aca="false">L421+K422</f>
        <v>-80609017.9147854</v>
      </c>
      <c r="M422" s="125" t="n">
        <f aca="false">K422/R422</f>
        <v>-0.244791491333601</v>
      </c>
      <c r="N422" s="116" t="n">
        <f aca="false">Q422*Inflação</f>
        <v>90560.2506154889</v>
      </c>
      <c r="O422" s="116" t="n">
        <f aca="false">Q422-R422</f>
        <v>6935614.13287415</v>
      </c>
      <c r="P422" s="125" t="n">
        <f aca="false">O422/Q422</f>
        <v>0.66894439840674</v>
      </c>
      <c r="Q422" s="126" t="n">
        <f aca="false">Q421+E422+H422</f>
        <v>10367997.922388</v>
      </c>
      <c r="R422" s="126" t="n">
        <f aca="false">(R421+E422)*(1+((1+Taxa)/(1+Inflação)-1))</f>
        <v>3432383.78951381</v>
      </c>
      <c r="S422" s="116" t="n">
        <f aca="false">IF('BANCO DE DADOS'!$AD$32="Sim",R422,Q422)</f>
        <v>3432383.78951381</v>
      </c>
      <c r="T422" s="123" t="n">
        <f aca="false">C422</f>
        <v>418</v>
      </c>
      <c r="U422" s="122" t="n">
        <f aca="false">DATE(YEAR(U421),MONTH(U421)+1,1)</f>
        <v>57619</v>
      </c>
    </row>
    <row r="423" customFormat="false" ht="12.75" hidden="false" customHeight="false" outlineLevel="0" collapsed="false">
      <c r="B423" s="122" t="n">
        <f aca="false">DATE(YEAR(B422),MONTH(B422)+1,1)</f>
        <v>57619</v>
      </c>
      <c r="C423" s="123" t="n">
        <f aca="false">C422+1</f>
        <v>419</v>
      </c>
      <c r="D423" s="123"/>
      <c r="E423" s="116" t="n">
        <f aca="false">IF($AE$33,IF($AE$34,$E422*(1+Inflação)*(1+Crescimento_Salário),$E422*(1+Inflação)),IF($AE$34,$E422*(1+Crescimento_Salário),$E422))</f>
        <v>38240.8328847446</v>
      </c>
      <c r="F423" s="124" t="n">
        <f aca="false">F422+E423</f>
        <v>4310842.96906292</v>
      </c>
      <c r="G423" s="125" t="n">
        <f aca="false">IF(F423&lt;=0,0,F423/S423)</f>
        <v>1.24493352273238</v>
      </c>
      <c r="H423" s="116" t="n">
        <f aca="false">Q422*Taxa</f>
        <v>66708.0108130971</v>
      </c>
      <c r="I423" s="116" t="n">
        <f aca="false">I422+H423</f>
        <v>6162103.79702288</v>
      </c>
      <c r="J423" s="125" t="n">
        <f aca="false">1-G423</f>
        <v>-0.244933522732379</v>
      </c>
      <c r="K423" s="116" t="n">
        <f aca="false">R423-F423</f>
        <v>-848133.603183297</v>
      </c>
      <c r="L423" s="116" t="n">
        <f aca="false">L422+K423</f>
        <v>-81457151.5179687</v>
      </c>
      <c r="M423" s="125" t="n">
        <f aca="false">K423/R423</f>
        <v>-0.244933522732379</v>
      </c>
      <c r="N423" s="116" t="n">
        <f aca="false">Q423*Inflação</f>
        <v>91476.9361374409</v>
      </c>
      <c r="O423" s="116" t="n">
        <f aca="false">Q423-R423</f>
        <v>7010237.40020618</v>
      </c>
      <c r="P423" s="125" t="n">
        <f aca="false">O423/Q423</f>
        <v>0.669366278353214</v>
      </c>
      <c r="Q423" s="126" t="n">
        <f aca="false">Q422+E423+H423</f>
        <v>10472946.7660858</v>
      </c>
      <c r="R423" s="126" t="n">
        <f aca="false">(R422+E423)*(1+((1+Taxa)/(1+Inflação)-1))</f>
        <v>3462709.36587962</v>
      </c>
      <c r="S423" s="116" t="n">
        <f aca="false">IF('BANCO DE DADOS'!$AD$32="Sim",R423,Q423)</f>
        <v>3462709.36587962</v>
      </c>
      <c r="T423" s="123" t="n">
        <f aca="false">C423</f>
        <v>419</v>
      </c>
      <c r="U423" s="122" t="n">
        <f aca="false">DATE(YEAR(U422),MONTH(U422)+1,1)</f>
        <v>57650</v>
      </c>
    </row>
    <row r="424" customFormat="false" ht="12.75" hidden="false" customHeight="false" outlineLevel="0" collapsed="false">
      <c r="B424" s="122" t="n">
        <f aca="false">DATE(YEAR(B423),MONTH(B423)+1,1)</f>
        <v>57650</v>
      </c>
      <c r="C424" s="123" t="n">
        <f aca="false">C423+1</f>
        <v>420</v>
      </c>
      <c r="D424" s="123" t="n">
        <v>35</v>
      </c>
      <c r="E424" s="116" t="n">
        <f aca="false">IF($AE$33,IF($AE$34,$E423*(1+Inflação)*(1+Crescimento_Salário),$E423*(1+Inflação)),IF($AE$34,$E423*(1+Crescimento_Salário),$E423))</f>
        <v>38574.8510274671</v>
      </c>
      <c r="F424" s="124" t="n">
        <f aca="false">F423+E424</f>
        <v>4349417.82009038</v>
      </c>
      <c r="G424" s="125" t="n">
        <f aca="false">IF(F424&lt;=0,0,F424/S424)</f>
        <v>1.24507457686327</v>
      </c>
      <c r="H424" s="116" t="n">
        <f aca="false">Q423*Taxa</f>
        <v>67383.2548334591</v>
      </c>
      <c r="I424" s="116" t="n">
        <f aca="false">I423+H424</f>
        <v>6229487.05185633</v>
      </c>
      <c r="J424" s="125" t="n">
        <f aca="false">1-G424</f>
        <v>-0.245074576863272</v>
      </c>
      <c r="K424" s="116" t="n">
        <f aca="false">R424-F424</f>
        <v>-856118.783298619</v>
      </c>
      <c r="L424" s="116" t="n">
        <f aca="false">L423+K424</f>
        <v>-82313270.3012673</v>
      </c>
      <c r="M424" s="125" t="n">
        <f aca="false">K424/R424</f>
        <v>-0.245074576863272</v>
      </c>
      <c r="N424" s="116" t="n">
        <f aca="false">Q424*Inflação</f>
        <v>92402.437154449</v>
      </c>
      <c r="O424" s="116" t="n">
        <f aca="false">Q424-R424</f>
        <v>7085605.83515496</v>
      </c>
      <c r="P424" s="125" t="n">
        <f aca="false">O424/Q424</f>
        <v>0.669786326743958</v>
      </c>
      <c r="Q424" s="126" t="n">
        <f aca="false">Q423+E424+H424</f>
        <v>10578904.8719467</v>
      </c>
      <c r="R424" s="126" t="n">
        <f aca="false">(R423+E424)*(1+((1+Taxa)/(1+Inflação)-1))</f>
        <v>3493299.03679177</v>
      </c>
      <c r="S424" s="116" t="n">
        <f aca="false">IF('BANCO DE DADOS'!$AD$32="Sim",R424,Q424)</f>
        <v>3493299.03679177</v>
      </c>
      <c r="T424" s="123" t="n">
        <f aca="false">C424</f>
        <v>420</v>
      </c>
      <c r="U424" s="122" t="n">
        <f aca="false">DATE(YEAR(U423),MONTH(U423)+1,1)</f>
        <v>57680</v>
      </c>
    </row>
    <row r="425" customFormat="false" ht="12.75" hidden="false" customHeight="false" outlineLevel="0" collapsed="false">
      <c r="B425" s="122" t="n">
        <f aca="false">DATE(YEAR(B424),MONTH(B424)+1,1)</f>
        <v>57680</v>
      </c>
      <c r="C425" s="123" t="n">
        <f aca="false">C424+1</f>
        <v>421</v>
      </c>
      <c r="D425" s="123"/>
      <c r="E425" s="116" t="n">
        <f aca="false">IF($AE$33,IF($AE$34,$E424*(1+Inflação)*(1+Crescimento_Salário),$E424*(1+Inflação)),IF($AE$34,$E424*(1+Crescimento_Salário),$E424))</f>
        <v>38911.7866829961</v>
      </c>
      <c r="F425" s="124" t="n">
        <f aca="false">F424+E425</f>
        <v>4388329.60677338</v>
      </c>
      <c r="G425" s="125" t="n">
        <f aca="false">IF(F425&lt;=0,0,F425/S425)</f>
        <v>1.2452146596273</v>
      </c>
      <c r="H425" s="116" t="n">
        <f aca="false">Q424*Taxa</f>
        <v>68064.9924769672</v>
      </c>
      <c r="I425" s="116" t="n">
        <f aca="false">I424+H425</f>
        <v>6297552.0443333</v>
      </c>
      <c r="J425" s="125" t="n">
        <f aca="false">1-G425</f>
        <v>-0.2452146596273</v>
      </c>
      <c r="K425" s="116" t="n">
        <f aca="false">R425-F425</f>
        <v>-864174.495969568</v>
      </c>
      <c r="L425" s="116" t="n">
        <f aca="false">L424+K425</f>
        <v>-83177444.7972368</v>
      </c>
      <c r="M425" s="125" t="n">
        <f aca="false">K425/R425</f>
        <v>-0.2452146596273</v>
      </c>
      <c r="N425" s="116" t="n">
        <f aca="false">Q425*Inflação</f>
        <v>93336.8358689631</v>
      </c>
      <c r="O425" s="116" t="n">
        <f aca="false">Q425-R425</f>
        <v>7161726.54030288</v>
      </c>
      <c r="P425" s="125" t="n">
        <f aca="false">O425/Q425</f>
        <v>0.670204553459673</v>
      </c>
      <c r="Q425" s="126" t="n">
        <f aca="false">Q424+E425+H425</f>
        <v>10685881.6511067</v>
      </c>
      <c r="R425" s="126" t="n">
        <f aca="false">(R424+E425)*(1+((1+Taxa)/(1+Inflação)-1))</f>
        <v>3524155.11080381</v>
      </c>
      <c r="S425" s="116" t="n">
        <f aca="false">IF('BANCO DE DADOS'!$AD$32="Sim",R425,Q425)</f>
        <v>3524155.11080381</v>
      </c>
      <c r="T425" s="123" t="n">
        <f aca="false">C425</f>
        <v>421</v>
      </c>
      <c r="U425" s="122" t="n">
        <f aca="false">DATE(YEAR(U424),MONTH(U424)+1,1)</f>
        <v>57711</v>
      </c>
    </row>
    <row r="426" customFormat="false" ht="12.75" hidden="false" customHeight="false" outlineLevel="0" collapsed="false">
      <c r="B426" s="122" t="n">
        <f aca="false">DATE(YEAR(B425),MONTH(B425)+1,1)</f>
        <v>57711</v>
      </c>
      <c r="C426" s="123" t="n">
        <f aca="false">C425+1</f>
        <v>422</v>
      </c>
      <c r="D426" s="123"/>
      <c r="E426" s="116" t="n">
        <f aca="false">IF($AE$33,IF($AE$34,$E425*(1+Inflação)*(1+Crescimento_Salário),$E425*(1+Inflação)),IF($AE$34,$E425*(1+Crescimento_Salário),$E425))</f>
        <v>39251.6653346208</v>
      </c>
      <c r="F426" s="124" t="n">
        <f aca="false">F425+E426</f>
        <v>4427581.272108</v>
      </c>
      <c r="G426" s="125" t="n">
        <f aca="false">IF(F426&lt;=0,0,F426/S426)</f>
        <v>1.24535377689908</v>
      </c>
      <c r="H426" s="116" t="n">
        <f aca="false">Q425*Taxa</f>
        <v>68753.2842951536</v>
      </c>
      <c r="I426" s="116" t="n">
        <f aca="false">I425+H426</f>
        <v>6366305.32862846</v>
      </c>
      <c r="J426" s="125" t="n">
        <f aca="false">1-G426</f>
        <v>-0.245353776899079</v>
      </c>
      <c r="K426" s="116" t="n">
        <f aca="false">R426-F426</f>
        <v>-872301.355478492</v>
      </c>
      <c r="L426" s="116" t="n">
        <f aca="false">L425+K426</f>
        <v>-84049746.1527153</v>
      </c>
      <c r="M426" s="125" t="n">
        <f aca="false">K426/R426</f>
        <v>-0.245353776899079</v>
      </c>
      <c r="N426" s="116" t="n">
        <f aca="false">Q426*Inflação</f>
        <v>94280.2152349124</v>
      </c>
      <c r="O426" s="116" t="n">
        <f aca="false">Q426-R426</f>
        <v>7238606.68410696</v>
      </c>
      <c r="P426" s="125" t="n">
        <f aca="false">O426/Q426</f>
        <v>0.670620968318591</v>
      </c>
      <c r="Q426" s="126" t="n">
        <f aca="false">Q425+E426+H426</f>
        <v>10793886.6007365</v>
      </c>
      <c r="R426" s="126" t="n">
        <f aca="false">(R425+E426)*(1+((1+Taxa)/(1+Inflação)-1))</f>
        <v>3555279.91662951</v>
      </c>
      <c r="S426" s="116" t="n">
        <f aca="false">IF('BANCO DE DADOS'!$AD$32="Sim",R426,Q426)</f>
        <v>3555279.91662951</v>
      </c>
      <c r="T426" s="123" t="n">
        <f aca="false">C426</f>
        <v>422</v>
      </c>
      <c r="U426" s="122" t="n">
        <f aca="false">DATE(YEAR(U425),MONTH(U425)+1,1)</f>
        <v>57742</v>
      </c>
    </row>
    <row r="427" customFormat="false" ht="12.75" hidden="false" customHeight="false" outlineLevel="0" collapsed="false">
      <c r="B427" s="122" t="n">
        <f aca="false">DATE(YEAR(B426),MONTH(B426)+1,1)</f>
        <v>57742</v>
      </c>
      <c r="C427" s="123" t="n">
        <f aca="false">C426+1</f>
        <v>423</v>
      </c>
      <c r="D427" s="123"/>
      <c r="E427" s="116" t="n">
        <f aca="false">IF($AE$33,IF($AE$34,$E426*(1+Inflação)*(1+Crescimento_Salário),$E426*(1+Inflação)),IF($AE$34,$E426*(1+Crescimento_Salário),$E426))</f>
        <v>39594.5126882167</v>
      </c>
      <c r="F427" s="124" t="n">
        <f aca="false">F426+E427</f>
        <v>4467175.78479622</v>
      </c>
      <c r="G427" s="125" t="n">
        <f aca="false">IF(F427&lt;=0,0,F427/S427)</f>
        <v>1.24549193452683</v>
      </c>
      <c r="H427" s="116" t="n">
        <f aca="false">Q426*Taxa</f>
        <v>69448.191393101</v>
      </c>
      <c r="I427" s="116" t="n">
        <f aca="false">I426+H427</f>
        <v>6435753.52002156</v>
      </c>
      <c r="J427" s="125" t="n">
        <f aca="false">1-G427</f>
        <v>-0.245491934526832</v>
      </c>
      <c r="K427" s="116" t="n">
        <f aca="false">R427-F427</f>
        <v>-880499.981477332</v>
      </c>
      <c r="L427" s="116" t="n">
        <f aca="false">L426+K427</f>
        <v>-84930246.1341927</v>
      </c>
      <c r="M427" s="125" t="n">
        <f aca="false">K427/R427</f>
        <v>-0.245491934526832</v>
      </c>
      <c r="N427" s="116" t="n">
        <f aca="false">Q427*Inflação</f>
        <v>95232.6589644845</v>
      </c>
      <c r="O427" s="116" t="n">
        <f aca="false">Q427-R427</f>
        <v>7316253.5014989</v>
      </c>
      <c r="P427" s="125" t="n">
        <f aca="false">O427/Q427</f>
        <v>0.671035581076912</v>
      </c>
      <c r="Q427" s="126" t="n">
        <f aca="false">Q426+E427+H427</f>
        <v>10902929.3048178</v>
      </c>
      <c r="R427" s="126" t="n">
        <f aca="false">(R426+E427)*(1+((1+Taxa)/(1+Inflação)-1))</f>
        <v>3586675.80331889</v>
      </c>
      <c r="S427" s="116" t="n">
        <f aca="false">IF('BANCO DE DADOS'!$AD$32="Sim",R427,Q427)</f>
        <v>3586675.80331889</v>
      </c>
      <c r="T427" s="123" t="n">
        <f aca="false">C427</f>
        <v>423</v>
      </c>
      <c r="U427" s="122" t="n">
        <f aca="false">DATE(YEAR(U426),MONTH(U426)+1,1)</f>
        <v>57770</v>
      </c>
    </row>
    <row r="428" customFormat="false" ht="12.75" hidden="false" customHeight="false" outlineLevel="0" collapsed="false">
      <c r="B428" s="122" t="n">
        <f aca="false">DATE(YEAR(B427),MONTH(B427)+1,1)</f>
        <v>57770</v>
      </c>
      <c r="C428" s="123" t="n">
        <f aca="false">C427+1</f>
        <v>424</v>
      </c>
      <c r="D428" s="123"/>
      <c r="E428" s="116" t="n">
        <f aca="false">IF($AE$33,IF($AE$34,$E427*(1+Inflação)*(1+Crescimento_Salário),$E427*(1+Inflação)),IF($AE$34,$E427*(1+Crescimento_Salário),$E427))</f>
        <v>39940.3546741897</v>
      </c>
      <c r="F428" s="124" t="n">
        <f aca="false">F427+E428</f>
        <v>4507116.13947041</v>
      </c>
      <c r="G428" s="125" t="n">
        <f aca="false">IF(F428&lt;=0,0,F428/S428)</f>
        <v>1.2456291383324</v>
      </c>
      <c r="H428" s="116" t="n">
        <f aca="false">Q427*Taxa</f>
        <v>70149.7754344364</v>
      </c>
      <c r="I428" s="116" t="n">
        <f aca="false">I427+H428</f>
        <v>6505903.29545599</v>
      </c>
      <c r="J428" s="125" t="n">
        <f aca="false">1-G428</f>
        <v>-0.245629138332404</v>
      </c>
      <c r="K428" s="116" t="n">
        <f aca="false">R428-F428</f>
        <v>-888770.99903451</v>
      </c>
      <c r="L428" s="116" t="n">
        <f aca="false">L427+K428</f>
        <v>-85819017.1332272</v>
      </c>
      <c r="M428" s="125" t="n">
        <f aca="false">K428/R428</f>
        <v>-0.245629138332404</v>
      </c>
      <c r="N428" s="116" t="n">
        <f aca="false">Q428*Inflação</f>
        <v>96194.2515349653</v>
      </c>
      <c r="O428" s="116" t="n">
        <f aca="false">Q428-R428</f>
        <v>7394674.29449051</v>
      </c>
      <c r="P428" s="125" t="n">
        <f aca="false">O428/Q428</f>
        <v>0.671448401429242</v>
      </c>
      <c r="Q428" s="126" t="n">
        <f aca="false">Q427+E428+H428</f>
        <v>11013019.4349264</v>
      </c>
      <c r="R428" s="126" t="n">
        <f aca="false">(R427+E428)*(1+((1+Taxa)/(1+Inflação)-1))</f>
        <v>3618345.1404359</v>
      </c>
      <c r="S428" s="116" t="n">
        <f aca="false">IF('BANCO DE DADOS'!$AD$32="Sim",R428,Q428)</f>
        <v>3618345.1404359</v>
      </c>
      <c r="T428" s="123" t="n">
        <f aca="false">C428</f>
        <v>424</v>
      </c>
      <c r="U428" s="122" t="n">
        <f aca="false">DATE(YEAR(U427),MONTH(U427)+1,1)</f>
        <v>57801</v>
      </c>
    </row>
    <row r="429" customFormat="false" ht="12.75" hidden="false" customHeight="false" outlineLevel="0" collapsed="false">
      <c r="B429" s="122" t="n">
        <f aca="false">DATE(YEAR(B428),MONTH(B428)+1,1)</f>
        <v>57801</v>
      </c>
      <c r="C429" s="123" t="n">
        <f aca="false">C428+1</f>
        <v>425</v>
      </c>
      <c r="D429" s="123"/>
      <c r="E429" s="116" t="n">
        <f aca="false">IF($AE$33,IF($AE$34,$E428*(1+Inflação)*(1+Crescimento_Salário),$E428*(1+Inflação)),IF($AE$34,$E428*(1+Crescimento_Salário),$E428))</f>
        <v>40289.2174494374</v>
      </c>
      <c r="F429" s="124" t="n">
        <f aca="false">F428+E429</f>
        <v>4547405.35691984</v>
      </c>
      <c r="G429" s="125" t="n">
        <f aca="false">IF(F429&lt;=0,0,F429/S429)</f>
        <v>1.24576539411127</v>
      </c>
      <c r="H429" s="116" t="n">
        <f aca="false">Q428*Taxa</f>
        <v>70858.0986463695</v>
      </c>
      <c r="I429" s="116" t="n">
        <f aca="false">I428+H429</f>
        <v>6576761.39410236</v>
      </c>
      <c r="J429" s="125" t="n">
        <f aca="false">1-G429</f>
        <v>-0.245765394111273</v>
      </c>
      <c r="K429" s="116" t="n">
        <f aca="false">R429-F429</f>
        <v>-897115.038682231</v>
      </c>
      <c r="L429" s="116" t="n">
        <f aca="false">L428+K429</f>
        <v>-86716132.1719094</v>
      </c>
      <c r="M429" s="125" t="n">
        <f aca="false">K429/R429</f>
        <v>-0.245765394111273</v>
      </c>
      <c r="N429" s="116" t="n">
        <f aca="false">Q429*Inflação</f>
        <v>97165.0781956401</v>
      </c>
      <c r="O429" s="116" t="n">
        <f aca="false">Q429-R429</f>
        <v>7473876.4327846</v>
      </c>
      <c r="P429" s="125" t="n">
        <f aca="false">O429/Q429</f>
        <v>0.671859439009022</v>
      </c>
      <c r="Q429" s="126" t="n">
        <f aca="false">Q428+E429+H429</f>
        <v>11124166.7510222</v>
      </c>
      <c r="R429" s="126" t="n">
        <f aca="false">(R428+E429)*(1+((1+Taxa)/(1+Inflação)-1))</f>
        <v>3650290.31823761</v>
      </c>
      <c r="S429" s="116" t="n">
        <f aca="false">IF('BANCO DE DADOS'!$AD$32="Sim",R429,Q429)</f>
        <v>3650290.31823761</v>
      </c>
      <c r="T429" s="123" t="n">
        <f aca="false">C429</f>
        <v>425</v>
      </c>
      <c r="U429" s="122" t="n">
        <f aca="false">DATE(YEAR(U428),MONTH(U428)+1,1)</f>
        <v>57831</v>
      </c>
    </row>
    <row r="430" customFormat="false" ht="12.75" hidden="false" customHeight="false" outlineLevel="0" collapsed="false">
      <c r="B430" s="122" t="n">
        <f aca="false">DATE(YEAR(B429),MONTH(B429)+1,1)</f>
        <v>57831</v>
      </c>
      <c r="C430" s="123" t="n">
        <f aca="false">C429+1</f>
        <v>426</v>
      </c>
      <c r="D430" s="123"/>
      <c r="E430" s="116" t="n">
        <f aca="false">IF($AE$33,IF($AE$34,$E429*(1+Inflação)*(1+Crescimento_Salário),$E429*(1+Inflação)),IF($AE$34,$E429*(1+Crescimento_Salário),$E429))</f>
        <v>40641.127399327</v>
      </c>
      <c r="F430" s="124" t="n">
        <f aca="false">F429+E430</f>
        <v>4588046.48431917</v>
      </c>
      <c r="G430" s="125" t="n">
        <f aca="false">IF(F430&lt;=0,0,F430/S430)</f>
        <v>1.24590070763257</v>
      </c>
      <c r="H430" s="116" t="n">
        <f aca="false">Q429*Taxa</f>
        <v>71573.223824776</v>
      </c>
      <c r="I430" s="116" t="n">
        <f aca="false">I429+H430</f>
        <v>6648334.61792714</v>
      </c>
      <c r="J430" s="125" t="n">
        <f aca="false">1-G430</f>
        <v>-0.24590070763257</v>
      </c>
      <c r="K430" s="116" t="n">
        <f aca="false">R430-F430</f>
        <v>-905532.736464204</v>
      </c>
      <c r="L430" s="116" t="n">
        <f aca="false">L429+K430</f>
        <v>-87621664.9083736</v>
      </c>
      <c r="M430" s="125" t="n">
        <f aca="false">K430/R430</f>
        <v>-0.24590070763257</v>
      </c>
      <c r="N430" s="116" t="n">
        <f aca="false">Q430*Inflação</f>
        <v>98145.2249747561</v>
      </c>
      <c r="O430" s="116" t="n">
        <f aca="false">Q430-R430</f>
        <v>7553867.35439135</v>
      </c>
      <c r="P430" s="125" t="n">
        <f aca="false">O430/Q430</f>
        <v>0.672268703388961</v>
      </c>
      <c r="Q430" s="126" t="n">
        <f aca="false">Q429+E430+H430</f>
        <v>11236381.1022463</v>
      </c>
      <c r="R430" s="126" t="n">
        <f aca="false">(R429+E430)*(1+((1+Taxa)/(1+Inflação)-1))</f>
        <v>3682513.74785497</v>
      </c>
      <c r="S430" s="116" t="n">
        <f aca="false">IF('BANCO DE DADOS'!$AD$32="Sim",R430,Q430)</f>
        <v>3682513.74785497</v>
      </c>
      <c r="T430" s="123" t="n">
        <f aca="false">C430</f>
        <v>426</v>
      </c>
      <c r="U430" s="122" t="n">
        <f aca="false">DATE(YEAR(U429),MONTH(U429)+1,1)</f>
        <v>57862</v>
      </c>
    </row>
    <row r="431" customFormat="false" ht="12.75" hidden="false" customHeight="false" outlineLevel="0" collapsed="false">
      <c r="B431" s="122" t="n">
        <f aca="false">DATE(YEAR(B430),MONTH(B430)+1,1)</f>
        <v>57862</v>
      </c>
      <c r="C431" s="123" t="n">
        <f aca="false">C430+1</f>
        <v>427</v>
      </c>
      <c r="D431" s="123"/>
      <c r="E431" s="116" t="n">
        <f aca="false">IF($AE$33,IF($AE$34,$E430*(1+Inflação)*(1+Crescimento_Salário),$E430*(1+Inflação)),IF($AE$34,$E430*(1+Crescimento_Salário),$E430))</f>
        <v>40996.1111396913</v>
      </c>
      <c r="F431" s="124" t="n">
        <f aca="false">F430+E431</f>
        <v>4629042.59545886</v>
      </c>
      <c r="G431" s="125" t="n">
        <f aca="false">IF(F431&lt;=0,0,F431/S431)</f>
        <v>1.24603508463909</v>
      </c>
      <c r="H431" s="116" t="n">
        <f aca="false">Q430*Taxa</f>
        <v>72295.2143393264</v>
      </c>
      <c r="I431" s="116" t="n">
        <f aca="false">I430+H431</f>
        <v>6720629.83226646</v>
      </c>
      <c r="J431" s="125" t="n">
        <f aca="false">1-G431</f>
        <v>-0.246035084639092</v>
      </c>
      <c r="K431" s="116" t="n">
        <f aca="false">R431-F431</f>
        <v>-914024.733983763</v>
      </c>
      <c r="L431" s="116" t="n">
        <f aca="false">L430+K431</f>
        <v>-88535689.6423574</v>
      </c>
      <c r="M431" s="125" t="n">
        <f aca="false">K431/R431</f>
        <v>-0.246035084639091</v>
      </c>
      <c r="N431" s="116" t="n">
        <f aca="false">Q431*Inflação</f>
        <v>99134.7786865471</v>
      </c>
      <c r="O431" s="116" t="n">
        <f aca="false">Q431-R431</f>
        <v>7634654.56625024</v>
      </c>
      <c r="P431" s="125" t="n">
        <f aca="false">O431/Q431</f>
        <v>0.672676204081455</v>
      </c>
      <c r="Q431" s="126" t="n">
        <f aca="false">Q430+E431+H431</f>
        <v>11349672.4277253</v>
      </c>
      <c r="R431" s="126" t="n">
        <f aca="false">(R430+E431)*(1+((1+Taxa)/(1+Inflação)-1))</f>
        <v>3715017.8614751</v>
      </c>
      <c r="S431" s="116" t="n">
        <f aca="false">IF('BANCO DE DADOS'!$AD$32="Sim",R431,Q431)</f>
        <v>3715017.8614751</v>
      </c>
      <c r="T431" s="123" t="n">
        <f aca="false">C431</f>
        <v>427</v>
      </c>
      <c r="U431" s="122" t="n">
        <f aca="false">DATE(YEAR(U430),MONTH(U430)+1,1)</f>
        <v>57892</v>
      </c>
    </row>
    <row r="432" customFormat="false" ht="12.75" hidden="false" customHeight="false" outlineLevel="0" collapsed="false">
      <c r="B432" s="122" t="n">
        <f aca="false">DATE(YEAR(B431),MONTH(B431)+1,1)</f>
        <v>57892</v>
      </c>
      <c r="C432" s="123" t="n">
        <f aca="false">C431+1</f>
        <v>428</v>
      </c>
      <c r="D432" s="123"/>
      <c r="E432" s="116" t="n">
        <f aca="false">IF($AE$33,IF($AE$34,$E431*(1+Inflação)*(1+Crescimento_Salário),$E431*(1+Inflação)),IF($AE$34,$E431*(1+Crescimento_Salário),$E431))</f>
        <v>41354.1955188417</v>
      </c>
      <c r="F432" s="124" t="n">
        <f aca="false">F431+E432</f>
        <v>4670396.7909777</v>
      </c>
      <c r="G432" s="125" t="n">
        <f aca="false">IF(F432&lt;=0,0,F432/S432)</f>
        <v>1.24616853084732</v>
      </c>
      <c r="H432" s="116" t="n">
        <f aca="false">Q431*Taxa</f>
        <v>73024.1341386606</v>
      </c>
      <c r="I432" s="116" t="n">
        <f aca="false">I431+H432</f>
        <v>6793653.96640513</v>
      </c>
      <c r="J432" s="125" t="n">
        <f aca="false">1-G432</f>
        <v>-0.246168530847322</v>
      </c>
      <c r="K432" s="116" t="n">
        <f aca="false">R432-F432</f>
        <v>-922591.678452428</v>
      </c>
      <c r="L432" s="116" t="n">
        <f aca="false">L431+K432</f>
        <v>-89458281.3208098</v>
      </c>
      <c r="M432" s="125" t="n">
        <f aca="false">K432/R432</f>
        <v>-0.246168530847322</v>
      </c>
      <c r="N432" s="116" t="n">
        <f aca="false">Q432*Inflação</f>
        <v>100133.826938322</v>
      </c>
      <c r="O432" s="116" t="n">
        <f aca="false">Q432-R432</f>
        <v>7716245.64485756</v>
      </c>
      <c r="P432" s="125" t="n">
        <f aca="false">O432/Q432</f>
        <v>0.673081950539019</v>
      </c>
      <c r="Q432" s="126" t="n">
        <f aca="false">Q431+E432+H432</f>
        <v>11464050.7573828</v>
      </c>
      <c r="R432" s="126" t="n">
        <f aca="false">(R431+E432)*(1+((1+Taxa)/(1+Inflação)-1))</f>
        <v>3747805.11252528</v>
      </c>
      <c r="S432" s="116" t="n">
        <f aca="false">IF('BANCO DE DADOS'!$AD$32="Sim",R432,Q432)</f>
        <v>3747805.11252528</v>
      </c>
      <c r="T432" s="123" t="n">
        <f aca="false">C432</f>
        <v>428</v>
      </c>
      <c r="U432" s="122" t="n">
        <f aca="false">DATE(YEAR(U431),MONTH(U431)+1,1)</f>
        <v>57923</v>
      </c>
    </row>
    <row r="433" customFormat="false" ht="12.75" hidden="false" customHeight="false" outlineLevel="0" collapsed="false">
      <c r="B433" s="122" t="n">
        <f aca="false">DATE(YEAR(B432),MONTH(B432)+1,1)</f>
        <v>57923</v>
      </c>
      <c r="C433" s="123" t="n">
        <f aca="false">C432+1</f>
        <v>429</v>
      </c>
      <c r="D433" s="123"/>
      <c r="E433" s="116" t="n">
        <f aca="false">IF($AE$33,IF($AE$34,$E432*(1+Inflação)*(1+Crescimento_Salário),$E432*(1+Inflação)),IF($AE$34,$E432*(1+Crescimento_Salário),$E432))</f>
        <v>41715.4076195985</v>
      </c>
      <c r="F433" s="124" t="n">
        <f aca="false">F432+E433</f>
        <v>4712112.1985973</v>
      </c>
      <c r="G433" s="125" t="n">
        <f aca="false">IF(F433&lt;=0,0,F433/S433)</f>
        <v>1.24630105194745</v>
      </c>
      <c r="H433" s="116" t="n">
        <f aca="false">Q432*Taxa</f>
        <v>73760.0477556088</v>
      </c>
      <c r="I433" s="116" t="n">
        <f aca="false">I432+H433</f>
        <v>6867414.01416073</v>
      </c>
      <c r="J433" s="125" t="n">
        <f aca="false">1-G433</f>
        <v>-0.24630105194745</v>
      </c>
      <c r="K433" s="116" t="n">
        <f aca="false">R433-F433</f>
        <v>-931234.222738876</v>
      </c>
      <c r="L433" s="116" t="n">
        <f aca="false">L432+K433</f>
        <v>-90389515.5435487</v>
      </c>
      <c r="M433" s="125" t="n">
        <f aca="false">K433/R433</f>
        <v>-0.24630105194745</v>
      </c>
      <c r="N433" s="116" t="n">
        <f aca="false">Q433*Inflação</f>
        <v>101142.458137614</v>
      </c>
      <c r="O433" s="116" t="n">
        <f aca="false">Q433-R433</f>
        <v>7798648.23689962</v>
      </c>
      <c r="P433" s="125" t="n">
        <f aca="false">O433/Q433</f>
        <v>0.673485952154697</v>
      </c>
      <c r="Q433" s="126" t="n">
        <f aca="false">Q432+E433+H433</f>
        <v>11579526.212758</v>
      </c>
      <c r="R433" s="126" t="n">
        <f aca="false">(R432+E433)*(1+((1+Taxa)/(1+Inflação)-1))</f>
        <v>3780877.97585843</v>
      </c>
      <c r="S433" s="116" t="n">
        <f aca="false">IF('BANCO DE DADOS'!$AD$32="Sim",R433,Q433)</f>
        <v>3780877.97585843</v>
      </c>
      <c r="T433" s="123" t="n">
        <f aca="false">C433</f>
        <v>429</v>
      </c>
      <c r="U433" s="122" t="n">
        <f aca="false">DATE(YEAR(U432),MONTH(U432)+1,1)</f>
        <v>57954</v>
      </c>
    </row>
    <row r="434" customFormat="false" ht="12.75" hidden="false" customHeight="false" outlineLevel="0" collapsed="false">
      <c r="B434" s="122" t="n">
        <f aca="false">DATE(YEAR(B433),MONTH(B433)+1,1)</f>
        <v>57954</v>
      </c>
      <c r="C434" s="123" t="n">
        <f aca="false">C433+1</f>
        <v>430</v>
      </c>
      <c r="D434" s="123"/>
      <c r="E434" s="116" t="n">
        <f aca="false">IF($AE$33,IF($AE$34,$E433*(1+Inflação)*(1+Crescimento_Salário),$E433*(1+Inflação)),IF($AE$34,$E433*(1+Crescimento_Salário),$E433))</f>
        <v>42079.7747613396</v>
      </c>
      <c r="F434" s="124" t="n">
        <f aca="false">F433+E434</f>
        <v>4754191.97335864</v>
      </c>
      <c r="G434" s="125" t="n">
        <f aca="false">IF(F434&lt;=0,0,F434/S434)</f>
        <v>1.24643265360339</v>
      </c>
      <c r="H434" s="116" t="n">
        <f aca="false">Q433*Taxa</f>
        <v>74503.0203124593</v>
      </c>
      <c r="I434" s="116" t="n">
        <f aca="false">I433+H434</f>
        <v>6941917.03447319</v>
      </c>
      <c r="J434" s="125" t="n">
        <f aca="false">1-G434</f>
        <v>-0.246432653603395</v>
      </c>
      <c r="K434" s="116" t="n">
        <f aca="false">R434-F434</f>
        <v>-939953.025418348</v>
      </c>
      <c r="L434" s="116" t="n">
        <f aca="false">L433+K434</f>
        <v>-91329468.568967</v>
      </c>
      <c r="M434" s="125" t="n">
        <f aca="false">K434/R434</f>
        <v>-0.246432653603395</v>
      </c>
      <c r="N434" s="116" t="n">
        <f aca="false">Q434*Inflação</f>
        <v>102160.761499398</v>
      </c>
      <c r="O434" s="116" t="n">
        <f aca="false">Q434-R434</f>
        <v>7881870.05989155</v>
      </c>
      <c r="P434" s="125" t="n">
        <f aca="false">O434/Q434</f>
        <v>0.673888218262481</v>
      </c>
      <c r="Q434" s="126" t="n">
        <f aca="false">Q433+E434+H434</f>
        <v>11696109.0078318</v>
      </c>
      <c r="R434" s="126" t="n">
        <f aca="false">(R433+E434)*(1+((1+Taxa)/(1+Inflação)-1))</f>
        <v>3814238.94794029</v>
      </c>
      <c r="S434" s="116" t="n">
        <f aca="false">IF('BANCO DE DADOS'!$AD$32="Sim",R434,Q434)</f>
        <v>3814238.94794029</v>
      </c>
      <c r="T434" s="123" t="n">
        <f aca="false">C434</f>
        <v>430</v>
      </c>
      <c r="U434" s="122" t="n">
        <f aca="false">DATE(YEAR(U433),MONTH(U433)+1,1)</f>
        <v>57984</v>
      </c>
    </row>
    <row r="435" customFormat="false" ht="12.75" hidden="false" customHeight="false" outlineLevel="0" collapsed="false">
      <c r="B435" s="122" t="n">
        <f aca="false">DATE(YEAR(B434),MONTH(B434)+1,1)</f>
        <v>57984</v>
      </c>
      <c r="C435" s="123" t="n">
        <f aca="false">C434+1</f>
        <v>431</v>
      </c>
      <c r="D435" s="123"/>
      <c r="E435" s="116" t="n">
        <f aca="false">IF($AE$33,IF($AE$34,$E434*(1+Inflação)*(1+Crescimento_Salário),$E434*(1+Inflação)),IF($AE$34,$E434*(1+Crescimento_Salário),$E434))</f>
        <v>42447.3245020665</v>
      </c>
      <c r="F435" s="124" t="n">
        <f aca="false">F434+E435</f>
        <v>4796639.29786071</v>
      </c>
      <c r="G435" s="125" t="n">
        <f aca="false">IF(F435&lt;=0,0,F435/S435)</f>
        <v>1.24656334145282</v>
      </c>
      <c r="H435" s="116" t="n">
        <f aca="false">Q434*Taxa</f>
        <v>75253.1175262725</v>
      </c>
      <c r="I435" s="116" t="n">
        <f aca="false">I434+H435</f>
        <v>7017170.15199947</v>
      </c>
      <c r="J435" s="125" t="n">
        <f aca="false">1-G435</f>
        <v>-0.246563341452824</v>
      </c>
      <c r="K435" s="116" t="n">
        <f aca="false">R435-F435</f>
        <v>-948748.75082248</v>
      </c>
      <c r="L435" s="116" t="n">
        <f aca="false">L434+K435</f>
        <v>-92278217.3197895</v>
      </c>
      <c r="M435" s="125" t="n">
        <f aca="false">K435/R435</f>
        <v>-0.246563341452824</v>
      </c>
      <c r="N435" s="116" t="n">
        <f aca="false">Q435*Inflação</f>
        <v>103188.827053368</v>
      </c>
      <c r="O435" s="116" t="n">
        <f aca="false">Q435-R435</f>
        <v>7965918.90282196</v>
      </c>
      <c r="P435" s="125" t="n">
        <f aca="false">O435/Q435</f>
        <v>0.674288758137726</v>
      </c>
      <c r="Q435" s="126" t="n">
        <f aca="false">Q434+E435+H435</f>
        <v>11813809.4498602</v>
      </c>
      <c r="R435" s="126" t="n">
        <f aca="false">(R434+E435)*(1+((1+Taxa)/(1+Inflação)-1))</f>
        <v>3847890.54703823</v>
      </c>
      <c r="S435" s="116" t="n">
        <f aca="false">IF('BANCO DE DADOS'!$AD$32="Sim",R435,Q435)</f>
        <v>3847890.54703823</v>
      </c>
      <c r="T435" s="123" t="n">
        <f aca="false">C435</f>
        <v>431</v>
      </c>
      <c r="U435" s="122" t="n">
        <f aca="false">DATE(YEAR(U434),MONTH(U434)+1,1)</f>
        <v>58015</v>
      </c>
    </row>
    <row r="436" customFormat="false" ht="12.75" hidden="false" customHeight="false" outlineLevel="0" collapsed="false">
      <c r="B436" s="122" t="n">
        <f aca="false">DATE(YEAR(B435),MONTH(B435)+1,1)</f>
        <v>58015</v>
      </c>
      <c r="C436" s="123" t="n">
        <f aca="false">C435+1</f>
        <v>432</v>
      </c>
      <c r="D436" s="123" t="n">
        <v>36</v>
      </c>
      <c r="E436" s="116" t="n">
        <f aca="false">IF($AE$33,IF($AE$34,$E435*(1+Inflação)*(1+Crescimento_Salário),$E435*(1+Inflação)),IF($AE$34,$E435*(1+Crescimento_Salário),$E435))</f>
        <v>42818.0846404885</v>
      </c>
      <c r="F436" s="124" t="n">
        <f aca="false">F435+E436</f>
        <v>4839457.3825012</v>
      </c>
      <c r="G436" s="125" t="n">
        <f aca="false">IF(F436&lt;=0,0,F436/S436)</f>
        <v>1.24669312110718</v>
      </c>
      <c r="H436" s="116" t="n">
        <f aca="false">Q435*Taxa</f>
        <v>76010.4057142435</v>
      </c>
      <c r="I436" s="116" t="n">
        <f aca="false">I435+H436</f>
        <v>7093180.55771371</v>
      </c>
      <c r="J436" s="125" t="n">
        <f aca="false">1-G436</f>
        <v>-0.24669312110718</v>
      </c>
      <c r="K436" s="116" t="n">
        <f aca="false">R436-F436</f>
        <v>-957622.06908958</v>
      </c>
      <c r="L436" s="116" t="n">
        <f aca="false">L435+K436</f>
        <v>-93235839.3888791</v>
      </c>
      <c r="M436" s="125" t="n">
        <f aca="false">K436/R436</f>
        <v>-0.24669312110718</v>
      </c>
      <c r="N436" s="116" t="n">
        <f aca="false">Q436*Inflação</f>
        <v>104226.745651282</v>
      </c>
      <c r="O436" s="116" t="n">
        <f aca="false">Q436-R436</f>
        <v>8050802.6268033</v>
      </c>
      <c r="P436" s="125" t="n">
        <f aca="false">O436/Q436</f>
        <v>0.674687580997559</v>
      </c>
      <c r="Q436" s="126" t="n">
        <f aca="false">Q435+E436+H436</f>
        <v>11932637.9402149</v>
      </c>
      <c r="R436" s="126" t="n">
        <f aca="false">(R435+E436)*(1+((1+Taxa)/(1+Inflação)-1))</f>
        <v>3881835.31341162</v>
      </c>
      <c r="S436" s="116" t="n">
        <f aca="false">IF('BANCO DE DADOS'!$AD$32="Sim",R436,Q436)</f>
        <v>3881835.31341162</v>
      </c>
      <c r="T436" s="123" t="n">
        <f aca="false">C436</f>
        <v>432</v>
      </c>
      <c r="U436" s="122" t="n">
        <f aca="false">DATE(YEAR(U435),MONTH(U435)+1,1)</f>
        <v>58045</v>
      </c>
    </row>
    <row r="437" customFormat="false" ht="12.75" hidden="false" customHeight="false" outlineLevel="0" collapsed="false">
      <c r="B437" s="122" t="n">
        <f aca="false">DATE(YEAR(B436),MONTH(B436)+1,1)</f>
        <v>58045</v>
      </c>
      <c r="C437" s="123" t="n">
        <f aca="false">C436+1</f>
        <v>433</v>
      </c>
      <c r="D437" s="123"/>
      <c r="E437" s="116" t="n">
        <f aca="false">IF($AE$33,IF($AE$34,$E436*(1+Inflação)*(1+Crescimento_Salário),$E436*(1+Inflação)),IF($AE$34,$E436*(1+Crescimento_Salário),$E436))</f>
        <v>43192.0832181257</v>
      </c>
      <c r="F437" s="124" t="n">
        <f aca="false">F436+E437</f>
        <v>4882649.46571932</v>
      </c>
      <c r="G437" s="125" t="n">
        <f aca="false">IF(F437&lt;=0,0,F437/S437)</f>
        <v>1.2468219981517</v>
      </c>
      <c r="H437" s="116" t="n">
        <f aca="false">Q436*Taxa</f>
        <v>76774.9517991121</v>
      </c>
      <c r="I437" s="116" t="n">
        <f aca="false">I436+H437</f>
        <v>7169955.50951282</v>
      </c>
      <c r="J437" s="125" t="n">
        <f aca="false">1-G437</f>
        <v>-0.246821998151705</v>
      </c>
      <c r="K437" s="116" t="n">
        <f aca="false">R437-F437</f>
        <v>-966573.656215331</v>
      </c>
      <c r="L437" s="116" t="n">
        <f aca="false">L436+K437</f>
        <v>-94202413.0450944</v>
      </c>
      <c r="M437" s="125" t="n">
        <f aca="false">K437/R437</f>
        <v>-0.246821998151705</v>
      </c>
      <c r="N437" s="116" t="n">
        <f aca="false">Q437*Inflação</f>
        <v>105274.608974374</v>
      </c>
      <c r="O437" s="116" t="n">
        <f aca="false">Q437-R437</f>
        <v>8136529.16572816</v>
      </c>
      <c r="P437" s="125" t="n">
        <f aca="false">O437/Q437</f>
        <v>0.675084696001284</v>
      </c>
      <c r="Q437" s="126" t="n">
        <f aca="false">Q436+E437+H437</f>
        <v>12052604.9752322</v>
      </c>
      <c r="R437" s="126" t="n">
        <f aca="false">(R436+E437)*(1+((1+Taxa)/(1+Inflação)-1))</f>
        <v>3916075.80950399</v>
      </c>
      <c r="S437" s="116" t="n">
        <f aca="false">IF('BANCO DE DADOS'!$AD$32="Sim",R437,Q437)</f>
        <v>3916075.80950399</v>
      </c>
      <c r="T437" s="123" t="n">
        <f aca="false">C437</f>
        <v>433</v>
      </c>
      <c r="U437" s="122" t="n">
        <f aca="false">DATE(YEAR(U436),MONTH(U436)+1,1)</f>
        <v>58076</v>
      </c>
    </row>
    <row r="438" customFormat="false" ht="12.75" hidden="false" customHeight="false" outlineLevel="0" collapsed="false">
      <c r="B438" s="122" t="n">
        <f aca="false">DATE(YEAR(B437),MONTH(B437)+1,1)</f>
        <v>58076</v>
      </c>
      <c r="C438" s="123" t="n">
        <f aca="false">C437+1</f>
        <v>434</v>
      </c>
      <c r="D438" s="123"/>
      <c r="E438" s="116" t="n">
        <f aca="false">IF($AE$33,IF($AE$34,$E437*(1+Inflação)*(1+Crescimento_Salário),$E437*(1+Inflação)),IF($AE$34,$E437*(1+Crescimento_Salário),$E437))</f>
        <v>43569.348521429</v>
      </c>
      <c r="F438" s="124" t="n">
        <f aca="false">F437+E438</f>
        <v>4926218.81424075</v>
      </c>
      <c r="G438" s="125" t="n">
        <f aca="false">IF(F438&lt;=0,0,F438/S438)</f>
        <v>1.24694997814547</v>
      </c>
      <c r="H438" s="116" t="n">
        <f aca="false">Q437*Taxa</f>
        <v>77546.8233146208</v>
      </c>
      <c r="I438" s="116" t="n">
        <f aca="false">I437+H438</f>
        <v>7247502.33282744</v>
      </c>
      <c r="J438" s="125" t="n">
        <f aca="false">1-G438</f>
        <v>-0.246949978145467</v>
      </c>
      <c r="K438" s="116" t="n">
        <f aca="false">R438-F438</f>
        <v>-975604.194103947</v>
      </c>
      <c r="L438" s="116" t="n">
        <f aca="false">L437+K438</f>
        <v>-95178017.2391984</v>
      </c>
      <c r="M438" s="125" t="n">
        <f aca="false">K438/R438</f>
        <v>-0.246949978145467</v>
      </c>
      <c r="N438" s="116" t="n">
        <f aca="false">Q438*Inflação</f>
        <v>106332.509540825</v>
      </c>
      <c r="O438" s="116" t="n">
        <f aca="false">Q438-R438</f>
        <v>8223106.5269314</v>
      </c>
      <c r="P438" s="125" t="n">
        <f aca="false">O438/Q438</f>
        <v>0.675480112250786</v>
      </c>
      <c r="Q438" s="126" t="n">
        <f aca="false">Q437+E438+H438</f>
        <v>12173721.1470682</v>
      </c>
      <c r="R438" s="126" t="n">
        <f aca="false">(R437+E438)*(1+((1+Taxa)/(1+Inflação)-1))</f>
        <v>3950614.62013681</v>
      </c>
      <c r="S438" s="116" t="n">
        <f aca="false">IF('BANCO DE DADOS'!$AD$32="Sim",R438,Q438)</f>
        <v>3950614.62013681</v>
      </c>
      <c r="T438" s="123" t="n">
        <f aca="false">C438</f>
        <v>434</v>
      </c>
      <c r="U438" s="122" t="n">
        <f aca="false">DATE(YEAR(U437),MONTH(U437)+1,1)</f>
        <v>58107</v>
      </c>
    </row>
    <row r="439" customFormat="false" ht="12.75" hidden="false" customHeight="false" outlineLevel="0" collapsed="false">
      <c r="B439" s="122" t="n">
        <f aca="false">DATE(YEAR(B438),MONTH(B438)+1,1)</f>
        <v>58107</v>
      </c>
      <c r="C439" s="123" t="n">
        <f aca="false">C438+1</f>
        <v>435</v>
      </c>
      <c r="D439" s="123"/>
      <c r="E439" s="116" t="n">
        <f aca="false">IF($AE$33,IF($AE$34,$E438*(1+Inflação)*(1+Crescimento_Salário),$E438*(1+Inflação)),IF($AE$34,$E438*(1+Crescimento_Salário),$E438))</f>
        <v>43949.9090839205</v>
      </c>
      <c r="F439" s="124" t="n">
        <f aca="false">F438+E439</f>
        <v>4970168.72332467</v>
      </c>
      <c r="G439" s="125" t="n">
        <f aca="false">IF(F439&lt;=0,0,F439/S439)</f>
        <v>1.24707706662139</v>
      </c>
      <c r="H439" s="116" t="n">
        <f aca="false">Q438*Taxa</f>
        <v>78326.0884110223</v>
      </c>
      <c r="I439" s="116" t="n">
        <f aca="false">I438+H439</f>
        <v>7325828.42123846</v>
      </c>
      <c r="J439" s="125" t="n">
        <f aca="false">1-G439</f>
        <v>-0.247077066621389</v>
      </c>
      <c r="K439" s="116" t="n">
        <f aca="false">R439-F439</f>
        <v>-984714.370619773</v>
      </c>
      <c r="L439" s="116" t="n">
        <f aca="false">L438+K439</f>
        <v>-96162731.6098181</v>
      </c>
      <c r="M439" s="125" t="n">
        <f aca="false">K439/R439</f>
        <v>-0.247077066621389</v>
      </c>
      <c r="N439" s="116" t="n">
        <f aca="false">Q439*Inflação</f>
        <v>107400.540713313</v>
      </c>
      <c r="O439" s="116" t="n">
        <f aca="false">Q439-R439</f>
        <v>8310542.79185824</v>
      </c>
      <c r="P439" s="125" t="n">
        <f aca="false">O439/Q439</f>
        <v>0.675873838790933</v>
      </c>
      <c r="Q439" s="126" t="n">
        <f aca="false">Q438+E439+H439</f>
        <v>12295997.1445631</v>
      </c>
      <c r="R439" s="126" t="n">
        <f aca="false">(R438+E439)*(1+((1+Taxa)/(1+Inflação)-1))</f>
        <v>3985454.3527049</v>
      </c>
      <c r="S439" s="116" t="n">
        <f aca="false">IF('BANCO DE DADOS'!$AD$32="Sim",R439,Q439)</f>
        <v>3985454.3527049</v>
      </c>
      <c r="T439" s="123" t="n">
        <f aca="false">C439</f>
        <v>435</v>
      </c>
      <c r="U439" s="122" t="n">
        <f aca="false">DATE(YEAR(U438),MONTH(U438)+1,1)</f>
        <v>58135</v>
      </c>
    </row>
    <row r="440" customFormat="false" ht="12.75" hidden="false" customHeight="false" outlineLevel="0" collapsed="false">
      <c r="B440" s="122" t="n">
        <f aca="false">DATE(YEAR(B439),MONTH(B439)+1,1)</f>
        <v>58135</v>
      </c>
      <c r="C440" s="123" t="n">
        <f aca="false">C439+1</f>
        <v>436</v>
      </c>
      <c r="D440" s="123"/>
      <c r="E440" s="116" t="n">
        <f aca="false">IF($AE$33,IF($AE$34,$E439*(1+Inflação)*(1+Crescimento_Salário),$E439*(1+Inflação)),IF($AE$34,$E439*(1+Crescimento_Salário),$E439))</f>
        <v>44333.7936883506</v>
      </c>
      <c r="F440" s="124" t="n">
        <f aca="false">F439+E440</f>
        <v>5014502.51701302</v>
      </c>
      <c r="G440" s="125" t="n">
        <f aca="false">IF(F440&lt;=0,0,F440/S440)</f>
        <v>1.24720326908628</v>
      </c>
      <c r="H440" s="116" t="n">
        <f aca="false">Q439*Taxa</f>
        <v>79112.8158606355</v>
      </c>
      <c r="I440" s="116" t="n">
        <f aca="false">I439+H440</f>
        <v>7404941.2370991</v>
      </c>
      <c r="J440" s="125" t="n">
        <f aca="false">1-G440</f>
        <v>-0.247203269086276</v>
      </c>
      <c r="K440" s="116" t="n">
        <f aca="false">R440-F440</f>
        <v>-993904.879639335</v>
      </c>
      <c r="L440" s="116" t="n">
        <f aca="false">L439+K440</f>
        <v>-97156636.4894575</v>
      </c>
      <c r="M440" s="125" t="n">
        <f aca="false">K440/R440</f>
        <v>-0.247203269086276</v>
      </c>
      <c r="N440" s="116" t="n">
        <f aca="false">Q440*Inflação</f>
        <v>108478.796706618</v>
      </c>
      <c r="O440" s="116" t="n">
        <f aca="false">Q440-R440</f>
        <v>8398846.11673844</v>
      </c>
      <c r="P440" s="125" t="n">
        <f aca="false">O440/Q440</f>
        <v>0.676265884609973</v>
      </c>
      <c r="Q440" s="126" t="n">
        <f aca="false">Q439+E440+H440</f>
        <v>12419443.7541121</v>
      </c>
      <c r="R440" s="126" t="n">
        <f aca="false">(R439+E440)*(1+((1+Taxa)/(1+Inflação)-1))</f>
        <v>4020597.63737369</v>
      </c>
      <c r="S440" s="116" t="n">
        <f aca="false">IF('BANCO DE DADOS'!$AD$32="Sim",R440,Q440)</f>
        <v>4020597.63737369</v>
      </c>
      <c r="T440" s="123" t="n">
        <f aca="false">C440</f>
        <v>436</v>
      </c>
      <c r="U440" s="122" t="n">
        <f aca="false">DATE(YEAR(U439),MONTH(U439)+1,1)</f>
        <v>58166</v>
      </c>
    </row>
    <row r="441" customFormat="false" ht="12.75" hidden="false" customHeight="false" outlineLevel="0" collapsed="false">
      <c r="B441" s="122" t="n">
        <f aca="false">DATE(YEAR(B440),MONTH(B440)+1,1)</f>
        <v>58166</v>
      </c>
      <c r="C441" s="123" t="n">
        <f aca="false">C440+1</f>
        <v>437</v>
      </c>
      <c r="D441" s="123"/>
      <c r="E441" s="116" t="n">
        <f aca="false">IF($AE$33,IF($AE$34,$E440*(1+Inflação)*(1+Crescimento_Salário),$E440*(1+Inflação)),IF($AE$34,$E440*(1+Crescimento_Salário),$E440))</f>
        <v>44721.0313688755</v>
      </c>
      <c r="F441" s="124" t="n">
        <f aca="false">F440+E441</f>
        <v>5059223.5483819</v>
      </c>
      <c r="G441" s="125" t="n">
        <f aca="false">IF(F441&lt;=0,0,F441/S441)</f>
        <v>1.24732859102085</v>
      </c>
      <c r="H441" s="116" t="n">
        <f aca="false">Q440*Taxa</f>
        <v>79907.0750634515</v>
      </c>
      <c r="I441" s="116" t="n">
        <f aca="false">I440+H441</f>
        <v>7484848.31216255</v>
      </c>
      <c r="J441" s="125" t="n">
        <f aca="false">1-G441</f>
        <v>-0.247328591020849</v>
      </c>
      <c r="K441" s="116" t="n">
        <f aca="false">R441-F441</f>
        <v>-1003176.42110385</v>
      </c>
      <c r="L441" s="116" t="n">
        <f aca="false">L440+K441</f>
        <v>-98159812.9105613</v>
      </c>
      <c r="M441" s="125" t="n">
        <f aca="false">K441/R441</f>
        <v>-0.247328591020849</v>
      </c>
      <c r="N441" s="116" t="n">
        <f aca="false">Q441*Inflação</f>
        <v>109567.372595303</v>
      </c>
      <c r="O441" s="116" t="n">
        <f aca="false">Q441-R441</f>
        <v>8488024.7332664</v>
      </c>
      <c r="P441" s="125" t="n">
        <f aca="false">O441/Q441</f>
        <v>0.676656258639927</v>
      </c>
      <c r="Q441" s="126" t="n">
        <f aca="false">Q440+E441+H441</f>
        <v>12544071.8605445</v>
      </c>
      <c r="R441" s="126" t="n">
        <f aca="false">(R440+E441)*(1+((1+Taxa)/(1+Inflação)-1))</f>
        <v>4056047.12727805</v>
      </c>
      <c r="S441" s="116" t="n">
        <f aca="false">IF('BANCO DE DADOS'!$AD$32="Sim",R441,Q441)</f>
        <v>4056047.12727805</v>
      </c>
      <c r="T441" s="123" t="n">
        <f aca="false">C441</f>
        <v>437</v>
      </c>
      <c r="U441" s="122" t="n">
        <f aca="false">DATE(YEAR(U440),MONTH(U440)+1,1)</f>
        <v>58196</v>
      </c>
    </row>
    <row r="442" customFormat="false" ht="12.75" hidden="false" customHeight="false" outlineLevel="0" collapsed="false">
      <c r="B442" s="122" t="n">
        <f aca="false">DATE(YEAR(B441),MONTH(B441)+1,1)</f>
        <v>58196</v>
      </c>
      <c r="C442" s="123" t="n">
        <f aca="false">C441+1</f>
        <v>438</v>
      </c>
      <c r="D442" s="123"/>
      <c r="E442" s="116" t="n">
        <f aca="false">IF($AE$33,IF($AE$34,$E441*(1+Inflação)*(1+Crescimento_Salário),$E441*(1+Inflação)),IF($AE$34,$E441*(1+Crescimento_Salário),$E441))</f>
        <v>45111.6514132529</v>
      </c>
      <c r="F442" s="124" t="n">
        <f aca="false">F441+E442</f>
        <v>5104335.19979515</v>
      </c>
      <c r="G442" s="125" t="n">
        <f aca="false">IF(F442&lt;=0,0,F442/S442)</f>
        <v>1.24745303787977</v>
      </c>
      <c r="H442" s="116" t="n">
        <f aca="false">Q441*Taxa</f>
        <v>80708.9360527898</v>
      </c>
      <c r="I442" s="116" t="n">
        <f aca="false">I441+H442</f>
        <v>7565557.24821534</v>
      </c>
      <c r="J442" s="125" t="n">
        <f aca="false">1-G442</f>
        <v>-0.247453037879772</v>
      </c>
      <c r="K442" s="116" t="n">
        <f aca="false">R442-F442</f>
        <v>-1012529.70107216</v>
      </c>
      <c r="L442" s="116" t="n">
        <f aca="false">L441+K442</f>
        <v>-99172342.6116335</v>
      </c>
      <c r="M442" s="125" t="n">
        <f aca="false">K442/R442</f>
        <v>-0.247453037879772</v>
      </c>
      <c r="N442" s="116" t="n">
        <f aca="false">Q442*Inflação</f>
        <v>110666.364321459</v>
      </c>
      <c r="O442" s="116" t="n">
        <f aca="false">Q442-R442</f>
        <v>8578086.94928751</v>
      </c>
      <c r="P442" s="125" t="n">
        <f aca="false">O442/Q442</f>
        <v>0.677044969756984</v>
      </c>
      <c r="Q442" s="126" t="n">
        <f aca="false">Q441+E442+H442</f>
        <v>12669892.4480105</v>
      </c>
      <c r="R442" s="126" t="n">
        <f aca="false">(R441+E442)*(1+((1+Taxa)/(1+Inflação)-1))</f>
        <v>4091805.49872299</v>
      </c>
      <c r="S442" s="116" t="n">
        <f aca="false">IF('BANCO DE DADOS'!$AD$32="Sim",R442,Q442)</f>
        <v>4091805.49872299</v>
      </c>
      <c r="T442" s="123" t="n">
        <f aca="false">C442</f>
        <v>438</v>
      </c>
      <c r="U442" s="122" t="n">
        <f aca="false">DATE(YEAR(U441),MONTH(U441)+1,1)</f>
        <v>58227</v>
      </c>
    </row>
    <row r="443" customFormat="false" ht="12.75" hidden="false" customHeight="false" outlineLevel="0" collapsed="false">
      <c r="B443" s="122" t="n">
        <f aca="false">DATE(YEAR(B442),MONTH(B442)+1,1)</f>
        <v>58227</v>
      </c>
      <c r="C443" s="123" t="n">
        <f aca="false">C442+1</f>
        <v>439</v>
      </c>
      <c r="D443" s="123"/>
      <c r="E443" s="116" t="n">
        <f aca="false">IF($AE$33,IF($AE$34,$E442*(1+Inflação)*(1+Crescimento_Salário),$E442*(1+Inflação)),IF($AE$34,$E442*(1+Crescimento_Salário),$E442))</f>
        <v>45505.6833650573</v>
      </c>
      <c r="F443" s="124" t="n">
        <f aca="false">F442+E443</f>
        <v>5149840.88316021</v>
      </c>
      <c r="G443" s="125" t="n">
        <f aca="false">IF(F443&lt;=0,0,F443/S443)</f>
        <v>1.24757661509169</v>
      </c>
      <c r="H443" s="116" t="n">
        <f aca="false">Q442*Taxa</f>
        <v>81518.4695010046</v>
      </c>
      <c r="I443" s="116" t="n">
        <f aca="false">I442+H443</f>
        <v>7647075.71771635</v>
      </c>
      <c r="J443" s="125" t="n">
        <f aca="false">1-G443</f>
        <v>-0.247576615091689</v>
      </c>
      <c r="K443" s="116" t="n">
        <f aca="false">R443-F443</f>
        <v>-1021965.43177422</v>
      </c>
      <c r="L443" s="116" t="n">
        <f aca="false">L442+K443</f>
        <v>-100194308.043408</v>
      </c>
      <c r="M443" s="125" t="n">
        <f aca="false">K443/R443</f>
        <v>-0.247576615091689</v>
      </c>
      <c r="N443" s="116" t="n">
        <f aca="false">Q443*Inflação</f>
        <v>111775.868702525</v>
      </c>
      <c r="O443" s="116" t="n">
        <f aca="false">Q443-R443</f>
        <v>8669041.14949057</v>
      </c>
      <c r="P443" s="125" t="n">
        <f aca="false">O443/Q443</f>
        <v>0.677432026781886</v>
      </c>
      <c r="Q443" s="126" t="n">
        <f aca="false">Q442+E443+H443</f>
        <v>12796916.6008766</v>
      </c>
      <c r="R443" s="126" t="n">
        <f aca="false">(R442+E443)*(1+((1+Taxa)/(1+Inflação)-1))</f>
        <v>4127875.45138599</v>
      </c>
      <c r="S443" s="116" t="n">
        <f aca="false">IF('BANCO DE DADOS'!$AD$32="Sim",R443,Q443)</f>
        <v>4127875.45138599</v>
      </c>
      <c r="T443" s="123" t="n">
        <f aca="false">C443</f>
        <v>439</v>
      </c>
      <c r="U443" s="122" t="n">
        <f aca="false">DATE(YEAR(U442),MONTH(U442)+1,1)</f>
        <v>58257</v>
      </c>
    </row>
    <row r="444" customFormat="false" ht="12.75" hidden="false" customHeight="false" outlineLevel="0" collapsed="false">
      <c r="B444" s="122" t="n">
        <f aca="false">DATE(YEAR(B443),MONTH(B443)+1,1)</f>
        <v>58257</v>
      </c>
      <c r="C444" s="123" t="n">
        <f aca="false">C443+1</f>
        <v>440</v>
      </c>
      <c r="D444" s="123"/>
      <c r="E444" s="116" t="n">
        <f aca="false">IF($AE$33,IF($AE$34,$E443*(1+Inflação)*(1+Crescimento_Salário),$E443*(1+Inflação)),IF($AE$34,$E443*(1+Crescimento_Salário),$E443))</f>
        <v>45903.1570259143</v>
      </c>
      <c r="F444" s="124" t="n">
        <f aca="false">F443+E444</f>
        <v>5195744.04018612</v>
      </c>
      <c r="G444" s="125" t="n">
        <f aca="false">IF(F444&lt;=0,0,F444/S444)</f>
        <v>1.24769932805925</v>
      </c>
      <c r="H444" s="116" t="n">
        <f aca="false">Q443*Taxa</f>
        <v>82335.7467252426</v>
      </c>
      <c r="I444" s="116" t="n">
        <f aca="false">I443+H444</f>
        <v>7729411.46444159</v>
      </c>
      <c r="J444" s="125" t="n">
        <f aca="false">1-G444</f>
        <v>-0.247699328059254</v>
      </c>
      <c r="K444" s="116" t="n">
        <f aca="false">R444-F444</f>
        <v>-1031484.33166493</v>
      </c>
      <c r="L444" s="116" t="n">
        <f aca="false">L443+K444</f>
        <v>-101225792.375073</v>
      </c>
      <c r="M444" s="125" t="n">
        <f aca="false">K444/R444</f>
        <v>-0.247699328059254</v>
      </c>
      <c r="N444" s="116" t="n">
        <f aca="false">Q444*Inflação</f>
        <v>112895.983439169</v>
      </c>
      <c r="O444" s="116" t="n">
        <f aca="false">Q444-R444</f>
        <v>8760895.79610652</v>
      </c>
      <c r="P444" s="125" t="n">
        <f aca="false">O444/Q444</f>
        <v>0.677817438480316</v>
      </c>
      <c r="Q444" s="126" t="n">
        <f aca="false">Q443+E444+H444</f>
        <v>12925155.5046277</v>
      </c>
      <c r="R444" s="126" t="n">
        <f aca="false">(R443+E444)*(1+((1+Taxa)/(1+Inflação)-1))</f>
        <v>4164259.7085212</v>
      </c>
      <c r="S444" s="116" t="n">
        <f aca="false">IF('BANCO DE DADOS'!$AD$32="Sim",R444,Q444)</f>
        <v>4164259.7085212</v>
      </c>
      <c r="T444" s="123" t="n">
        <f aca="false">C444</f>
        <v>440</v>
      </c>
      <c r="U444" s="122" t="n">
        <f aca="false">DATE(YEAR(U443),MONTH(U443)+1,1)</f>
        <v>58288</v>
      </c>
    </row>
    <row r="445" customFormat="false" ht="12.75" hidden="false" customHeight="false" outlineLevel="0" collapsed="false">
      <c r="B445" s="122" t="n">
        <f aca="false">DATE(YEAR(B444),MONTH(B444)+1,1)</f>
        <v>58288</v>
      </c>
      <c r="C445" s="123" t="n">
        <f aca="false">C444+1</f>
        <v>441</v>
      </c>
      <c r="D445" s="123"/>
      <c r="E445" s="116" t="n">
        <f aca="false">IF($AE$33,IF($AE$34,$E444*(1+Inflação)*(1+Crescimento_Salário),$E444*(1+Inflação)),IF($AE$34,$E444*(1+Crescimento_Salário),$E444))</f>
        <v>46304.1024577544</v>
      </c>
      <c r="F445" s="124" t="n">
        <f aca="false">F444+E445</f>
        <v>5242048.14264388</v>
      </c>
      <c r="G445" s="125" t="n">
        <f aca="false">IF(F445&lt;=0,0,F445/S445)</f>
        <v>1.24782118215917</v>
      </c>
      <c r="H445" s="116" t="n">
        <f aca="false">Q444*Taxa</f>
        <v>83160.8396932514</v>
      </c>
      <c r="I445" s="116" t="n">
        <f aca="false">I444+H445</f>
        <v>7812572.30413484</v>
      </c>
      <c r="J445" s="125" t="n">
        <f aca="false">1-G445</f>
        <v>-0.24782118215917</v>
      </c>
      <c r="K445" s="116" t="n">
        <f aca="false">R445-F445</f>
        <v>-1041087.12547851</v>
      </c>
      <c r="L445" s="116" t="n">
        <f aca="false">L444+K445</f>
        <v>-102266879.500551</v>
      </c>
      <c r="M445" s="125" t="n">
        <f aca="false">K445/R445</f>
        <v>-0.24782118215917</v>
      </c>
      <c r="N445" s="116" t="n">
        <f aca="false">Q445*Inflação</f>
        <v>114026.807123248</v>
      </c>
      <c r="O445" s="116" t="n">
        <f aca="false">Q445-R445</f>
        <v>8853659.42961336</v>
      </c>
      <c r="P445" s="125" t="n">
        <f aca="false">O445/Q445</f>
        <v>0.678201213563281</v>
      </c>
      <c r="Q445" s="126" t="n">
        <f aca="false">Q444+E445+H445</f>
        <v>13054620.4467787</v>
      </c>
      <c r="R445" s="126" t="n">
        <f aca="false">(R444+E445)*(1+((1+Taxa)/(1+Inflação)-1))</f>
        <v>4200961.01716537</v>
      </c>
      <c r="S445" s="116" t="n">
        <f aca="false">IF('BANCO DE DADOS'!$AD$32="Sim",R445,Q445)</f>
        <v>4200961.01716537</v>
      </c>
      <c r="T445" s="123" t="n">
        <f aca="false">C445</f>
        <v>441</v>
      </c>
      <c r="U445" s="122" t="n">
        <f aca="false">DATE(YEAR(U444),MONTH(U444)+1,1)</f>
        <v>58319</v>
      </c>
    </row>
    <row r="446" customFormat="false" ht="12.75" hidden="false" customHeight="false" outlineLevel="0" collapsed="false">
      <c r="B446" s="122" t="n">
        <f aca="false">DATE(YEAR(B445),MONTH(B445)+1,1)</f>
        <v>58319</v>
      </c>
      <c r="C446" s="123" t="n">
        <f aca="false">C445+1</f>
        <v>442</v>
      </c>
      <c r="D446" s="123"/>
      <c r="E446" s="116" t="n">
        <f aca="false">IF($AE$33,IF($AE$34,$E445*(1+Inflação)*(1+Crescimento_Salário),$E445*(1+Inflação)),IF($AE$34,$E445*(1+Crescimento_Salário),$E445))</f>
        <v>46708.549985087</v>
      </c>
      <c r="F446" s="124" t="n">
        <f aca="false">F445+E446</f>
        <v>5288756.69262897</v>
      </c>
      <c r="G446" s="125" t="n">
        <f aca="false">IF(F446&lt;=0,0,F446/S446)</f>
        <v>1.24794218274222</v>
      </c>
      <c r="H446" s="116" t="n">
        <f aca="false">Q445*Taxa</f>
        <v>83993.8210292408</v>
      </c>
      <c r="I446" s="116" t="n">
        <f aca="false">I445+H446</f>
        <v>7896566.12516408</v>
      </c>
      <c r="J446" s="125" t="n">
        <f aca="false">1-G446</f>
        <v>-0.247942182742223</v>
      </c>
      <c r="K446" s="116" t="n">
        <f aca="false">R446-F446</f>
        <v>-1050774.54428338</v>
      </c>
      <c r="L446" s="116" t="n">
        <f aca="false">L445+K446</f>
        <v>-103317654.044834</v>
      </c>
      <c r="M446" s="125" t="n">
        <f aca="false">K446/R446</f>
        <v>-0.247942182742223</v>
      </c>
      <c r="N446" s="116" t="n">
        <f aca="false">Q446*Inflação</f>
        <v>115168.439245833</v>
      </c>
      <c r="O446" s="116" t="n">
        <f aca="false">Q446-R446</f>
        <v>8947340.66944747</v>
      </c>
      <c r="P446" s="125" t="n">
        <f aca="false">O446/Q446</f>
        <v>0.678583360687491</v>
      </c>
      <c r="Q446" s="126" t="n">
        <f aca="false">Q445+E446+H446</f>
        <v>13185322.8177931</v>
      </c>
      <c r="R446" s="126" t="n">
        <f aca="false">(R445+E446)*(1+((1+Taxa)/(1+Inflação)-1))</f>
        <v>4237982.14834558</v>
      </c>
      <c r="S446" s="116" t="n">
        <f aca="false">IF('BANCO DE DADOS'!$AD$32="Sim",R446,Q446)</f>
        <v>4237982.14834558</v>
      </c>
      <c r="T446" s="123" t="n">
        <f aca="false">C446</f>
        <v>442</v>
      </c>
      <c r="U446" s="122" t="n">
        <f aca="false">DATE(YEAR(U445),MONTH(U445)+1,1)</f>
        <v>58349</v>
      </c>
    </row>
    <row r="447" customFormat="false" ht="12.75" hidden="false" customHeight="false" outlineLevel="0" collapsed="false">
      <c r="B447" s="122" t="n">
        <f aca="false">DATE(YEAR(B446),MONTH(B446)+1,1)</f>
        <v>58349</v>
      </c>
      <c r="C447" s="123" t="n">
        <f aca="false">C446+1</f>
        <v>443</v>
      </c>
      <c r="D447" s="123"/>
      <c r="E447" s="116" t="n">
        <f aca="false">IF($AE$33,IF($AE$34,$E446*(1+Inflação)*(1+Crescimento_Salário),$E446*(1+Inflação)),IF($AE$34,$E446*(1+Crescimento_Salário),$E446))</f>
        <v>47116.5301972938</v>
      </c>
      <c r="F447" s="124" t="n">
        <f aca="false">F446+E447</f>
        <v>5335873.22282626</v>
      </c>
      <c r="G447" s="125" t="n">
        <f aca="false">IF(F447&lt;=0,0,F447/S447)</f>
        <v>1.24806233513332</v>
      </c>
      <c r="H447" s="116" t="n">
        <f aca="false">Q446*Taxa</f>
        <v>84834.7640197958</v>
      </c>
      <c r="I447" s="116" t="n">
        <f aca="false">I446+H447</f>
        <v>7981400.88918388</v>
      </c>
      <c r="J447" s="125" t="n">
        <f aca="false">1-G447</f>
        <v>-0.248062335133322</v>
      </c>
      <c r="K447" s="116" t="n">
        <f aca="false">R447-F447</f>
        <v>-1060547.32553743</v>
      </c>
      <c r="L447" s="116" t="n">
        <f aca="false">L446+K447</f>
        <v>-104378201.370372</v>
      </c>
      <c r="M447" s="125" t="n">
        <f aca="false">K447/R447</f>
        <v>-0.248062335133322</v>
      </c>
      <c r="N447" s="116" t="n">
        <f aca="false">Q447*Inflação</f>
        <v>116320.980205312</v>
      </c>
      <c r="O447" s="116" t="n">
        <f aca="false">Q447-R447</f>
        <v>9041948.21472132</v>
      </c>
      <c r="P447" s="125" t="n">
        <f aca="false">O447/Q447</f>
        <v>0.678963888455736</v>
      </c>
      <c r="Q447" s="126" t="n">
        <f aca="false">Q446+E447+H447</f>
        <v>13317274.1120101</v>
      </c>
      <c r="R447" s="126" t="n">
        <f aca="false">(R446+E447)*(1+((1+Taxa)/(1+Inflação)-1))</f>
        <v>4275325.89728883</v>
      </c>
      <c r="S447" s="116" t="n">
        <f aca="false">IF('BANCO DE DADOS'!$AD$32="Sim",R447,Q447)</f>
        <v>4275325.89728883</v>
      </c>
      <c r="T447" s="123" t="n">
        <f aca="false">C447</f>
        <v>443</v>
      </c>
      <c r="U447" s="122" t="n">
        <f aca="false">DATE(YEAR(U446),MONTH(U446)+1,1)</f>
        <v>58380</v>
      </c>
    </row>
    <row r="448" customFormat="false" ht="12.75" hidden="false" customHeight="false" outlineLevel="0" collapsed="false">
      <c r="B448" s="122" t="n">
        <f aca="false">DATE(YEAR(B447),MONTH(B447)+1,1)</f>
        <v>58380</v>
      </c>
      <c r="C448" s="123" t="n">
        <f aca="false">C447+1</f>
        <v>444</v>
      </c>
      <c r="D448" s="123" t="n">
        <v>37</v>
      </c>
      <c r="E448" s="116" t="n">
        <f aca="false">IF($AE$33,IF($AE$34,$E447*(1+Inflação)*(1+Crescimento_Salário),$E447*(1+Inflação)),IF($AE$34,$E447*(1+Crescimento_Salário),$E447))</f>
        <v>47528.0739509423</v>
      </c>
      <c r="F448" s="124" t="n">
        <f aca="false">F447+E448</f>
        <v>5383401.2967772</v>
      </c>
      <c r="G448" s="125" t="n">
        <f aca="false">IF(F448&lt;=0,0,F448/S448)</f>
        <v>1.24818164463153</v>
      </c>
      <c r="H448" s="116" t="n">
        <f aca="false">Q447*Taxa</f>
        <v>85683.7426198425</v>
      </c>
      <c r="I448" s="116" t="n">
        <f aca="false">I447+H448</f>
        <v>8067084.63180372</v>
      </c>
      <c r="J448" s="125" t="n">
        <f aca="false">1-G448</f>
        <v>-0.248181644631532</v>
      </c>
      <c r="K448" s="116" t="n">
        <f aca="false">R448-F448</f>
        <v>-1070406.21314384</v>
      </c>
      <c r="L448" s="116" t="n">
        <f aca="false">L447+K448</f>
        <v>-105448607.583516</v>
      </c>
      <c r="M448" s="125" t="n">
        <f aca="false">K448/R448</f>
        <v>-0.248181644631532</v>
      </c>
      <c r="N448" s="116" t="n">
        <f aca="false">Q448*Inflação</f>
        <v>117484.531315555</v>
      </c>
      <c r="O448" s="116" t="n">
        <f aca="false">Q448-R448</f>
        <v>9137490.84494757</v>
      </c>
      <c r="P448" s="125" t="n">
        <f aca="false">O448/Q448</f>
        <v>0.679342805417262</v>
      </c>
      <c r="Q448" s="126" t="n">
        <f aca="false">Q447+E448+H448</f>
        <v>13450485.9285809</v>
      </c>
      <c r="R448" s="126" t="n">
        <f aca="false">(R447+E448)*(1+((1+Taxa)/(1+Inflação)-1))</f>
        <v>4312995.08363336</v>
      </c>
      <c r="S448" s="116" t="n">
        <f aca="false">IF('BANCO DE DADOS'!$AD$32="Sim",R448,Q448)</f>
        <v>4312995.08363336</v>
      </c>
      <c r="T448" s="123" t="n">
        <f aca="false">C448</f>
        <v>444</v>
      </c>
      <c r="U448" s="122" t="n">
        <f aca="false">DATE(YEAR(U447),MONTH(U447)+1,1)</f>
        <v>58410</v>
      </c>
    </row>
    <row r="449" customFormat="false" ht="12.75" hidden="false" customHeight="false" outlineLevel="0" collapsed="false">
      <c r="B449" s="122" t="n">
        <f aca="false">DATE(YEAR(B448),MONTH(B448)+1,1)</f>
        <v>58410</v>
      </c>
      <c r="C449" s="123" t="n">
        <f aca="false">C448+1</f>
        <v>445</v>
      </c>
      <c r="D449" s="123"/>
      <c r="E449" s="116" t="n">
        <f aca="false">IF($AE$33,IF($AE$34,$E448*(1+Inflação)*(1+Crescimento_Salário),$E448*(1+Inflação)),IF($AE$34,$E448*(1+Crescimento_Salário),$E448))</f>
        <v>47943.2123721195</v>
      </c>
      <c r="F449" s="124" t="n">
        <f aca="false">F448+E449</f>
        <v>5431344.50914932</v>
      </c>
      <c r="G449" s="125" t="n">
        <f aca="false">IF(F449&lt;=0,0,F449/S449)</f>
        <v>1.24830011651012</v>
      </c>
      <c r="H449" s="116" t="n">
        <f aca="false">Q448*Taxa</f>
        <v>86540.8314586672</v>
      </c>
      <c r="I449" s="116" t="n">
        <f aca="false">I448+H449</f>
        <v>8153625.46326239</v>
      </c>
      <c r="J449" s="125" t="n">
        <f aca="false">1-G449</f>
        <v>-0.248300116510121</v>
      </c>
      <c r="K449" s="116" t="n">
        <f aca="false">R449-F449</f>
        <v>-1080351.95750736</v>
      </c>
      <c r="L449" s="116" t="n">
        <f aca="false">L448+K449</f>
        <v>-106528959.541023</v>
      </c>
      <c r="M449" s="125" t="n">
        <f aca="false">K449/R449</f>
        <v>-0.248300116510121</v>
      </c>
      <c r="N449" s="116" t="n">
        <f aca="false">Q449*Inflação</f>
        <v>118659.194814166</v>
      </c>
      <c r="O449" s="116" t="n">
        <f aca="false">Q449-R449</f>
        <v>9233977.42076976</v>
      </c>
      <c r="P449" s="125" t="n">
        <f aca="false">O449/Q449</f>
        <v>0.679720120068139</v>
      </c>
      <c r="Q449" s="126" t="n">
        <f aca="false">Q448+E449+H449</f>
        <v>13584969.9724117</v>
      </c>
      <c r="R449" s="126" t="n">
        <f aca="false">(R448+E449)*(1+((1+Taxa)/(1+Inflação)-1))</f>
        <v>4350992.55164196</v>
      </c>
      <c r="S449" s="116" t="n">
        <f aca="false">IF('BANCO DE DADOS'!$AD$32="Sim",R449,Q449)</f>
        <v>4350992.55164196</v>
      </c>
      <c r="T449" s="123" t="n">
        <f aca="false">C449</f>
        <v>445</v>
      </c>
      <c r="U449" s="122" t="n">
        <f aca="false">DATE(YEAR(U448),MONTH(U448)+1,1)</f>
        <v>58441</v>
      </c>
    </row>
    <row r="450" customFormat="false" ht="12.75" hidden="false" customHeight="false" outlineLevel="0" collapsed="false">
      <c r="B450" s="122" t="n">
        <f aca="false">DATE(YEAR(B449),MONTH(B449)+1,1)</f>
        <v>58441</v>
      </c>
      <c r="C450" s="123" t="n">
        <f aca="false">C449+1</f>
        <v>446</v>
      </c>
      <c r="D450" s="123"/>
      <c r="E450" s="116" t="n">
        <f aca="false">IF($AE$33,IF($AE$34,$E449*(1+Inflação)*(1+Crescimento_Salário),$E449*(1+Inflação)),IF($AE$34,$E449*(1+Crescimento_Salário),$E449))</f>
        <v>48361.9768587862</v>
      </c>
      <c r="F450" s="124" t="n">
        <f aca="false">F449+E450</f>
        <v>5479706.48600811</v>
      </c>
      <c r="G450" s="125" t="n">
        <f aca="false">IF(F450&lt;=0,0,F450/S450)</f>
        <v>1.24841775601659</v>
      </c>
      <c r="H450" s="116" t="n">
        <f aca="false">Q449*Taxa</f>
        <v>87406.1058459895</v>
      </c>
      <c r="I450" s="116" t="n">
        <f aca="false">I449+H450</f>
        <v>8241031.56910838</v>
      </c>
      <c r="J450" s="125" t="n">
        <f aca="false">1-G450</f>
        <v>-0.248417756016595</v>
      </c>
      <c r="K450" s="116" t="n">
        <f aca="false">R450-F450</f>
        <v>-1090385.31559112</v>
      </c>
      <c r="L450" s="116" t="n">
        <f aca="false">L449+K450</f>
        <v>-107619344.856614</v>
      </c>
      <c r="M450" s="125" t="n">
        <f aca="false">K450/R450</f>
        <v>-0.248417756016595</v>
      </c>
      <c r="N450" s="116" t="n">
        <f aca="false">Q450*Inflação</f>
        <v>119845.073870794</v>
      </c>
      <c r="O450" s="116" t="n">
        <f aca="false">Q450-R450</f>
        <v>9331416.88469951</v>
      </c>
      <c r="P450" s="125" t="n">
        <f aca="false">O450/Q450</f>
        <v>0.680095840851637</v>
      </c>
      <c r="Q450" s="126" t="n">
        <f aca="false">Q449+E450+H450</f>
        <v>13720738.0551165</v>
      </c>
      <c r="R450" s="126" t="n">
        <f aca="false">(R449+E450)*(1+((1+Taxa)/(1+Inflação)-1))</f>
        <v>4389321.17041699</v>
      </c>
      <c r="S450" s="116" t="n">
        <f aca="false">IF('BANCO DE DADOS'!$AD$32="Sim",R450,Q450)</f>
        <v>4389321.17041699</v>
      </c>
      <c r="T450" s="123" t="n">
        <f aca="false">C450</f>
        <v>446</v>
      </c>
      <c r="U450" s="122" t="n">
        <f aca="false">DATE(YEAR(U449),MONTH(U449)+1,1)</f>
        <v>58472</v>
      </c>
    </row>
    <row r="451" customFormat="false" ht="12.75" hidden="false" customHeight="false" outlineLevel="0" collapsed="false">
      <c r="B451" s="122" t="n">
        <f aca="false">DATE(YEAR(B450),MONTH(B450)+1,1)</f>
        <v>58472</v>
      </c>
      <c r="C451" s="123" t="n">
        <f aca="false">C450+1</f>
        <v>447</v>
      </c>
      <c r="D451" s="123"/>
      <c r="E451" s="116" t="n">
        <f aca="false">IF($AE$33,IF($AE$34,$E450*(1+Inflação)*(1+Crescimento_Salário),$E450*(1+Inflação)),IF($AE$34,$E450*(1+Crescimento_Salário),$E450))</f>
        <v>48784.3990831518</v>
      </c>
      <c r="F451" s="124" t="n">
        <f aca="false">F450+E451</f>
        <v>5528490.88509126</v>
      </c>
      <c r="G451" s="125" t="n">
        <f aca="false">IF(F451&lt;=0,0,F451/S451)</f>
        <v>1.24853456837274</v>
      </c>
      <c r="H451" s="116" t="n">
        <f aca="false">Q450*Taxa</f>
        <v>88279.6417780894</v>
      </c>
      <c r="I451" s="116" t="n">
        <f aca="false">I450+H451</f>
        <v>8329311.21088646</v>
      </c>
      <c r="J451" s="125" t="n">
        <f aca="false">1-G451</f>
        <v>-0.248534568372742</v>
      </c>
      <c r="K451" s="116" t="n">
        <f aca="false">R451-F451</f>
        <v>-1100507.05097385</v>
      </c>
      <c r="L451" s="116" t="n">
        <f aca="false">L450+K451</f>
        <v>-108719851.907588</v>
      </c>
      <c r="M451" s="125" t="n">
        <f aca="false">K451/R451</f>
        <v>-0.248534568372742</v>
      </c>
      <c r="N451" s="116" t="n">
        <f aca="false">Q451*Inflação</f>
        <v>121042.272595532</v>
      </c>
      <c r="O451" s="116" t="n">
        <f aca="false">Q451-R451</f>
        <v>9429818.26186033</v>
      </c>
      <c r="P451" s="125" t="n">
        <f aca="false">O451/Q451</f>
        <v>0.680469976158583</v>
      </c>
      <c r="Q451" s="126" t="n">
        <f aca="false">Q450+E451+H451</f>
        <v>13857802.0959777</v>
      </c>
      <c r="R451" s="126" t="n">
        <f aca="false">(R450+E451)*(1+((1+Taxa)/(1+Inflação)-1))</f>
        <v>4427983.83411741</v>
      </c>
      <c r="S451" s="116" t="n">
        <f aca="false">IF('BANCO DE DADOS'!$AD$32="Sim",R451,Q451)</f>
        <v>4427983.83411741</v>
      </c>
      <c r="T451" s="123" t="n">
        <f aca="false">C451</f>
        <v>447</v>
      </c>
      <c r="U451" s="122" t="n">
        <f aca="false">DATE(YEAR(U450),MONTH(U450)+1,1)</f>
        <v>58501</v>
      </c>
    </row>
    <row r="452" customFormat="false" ht="12.75" hidden="false" customHeight="false" outlineLevel="0" collapsed="false">
      <c r="B452" s="122" t="n">
        <f aca="false">DATE(YEAR(B451),MONTH(B451)+1,1)</f>
        <v>58501</v>
      </c>
      <c r="C452" s="123" t="n">
        <f aca="false">C451+1</f>
        <v>448</v>
      </c>
      <c r="D452" s="123"/>
      <c r="E452" s="116" t="n">
        <f aca="false">IF($AE$33,IF($AE$34,$E451*(1+Inflação)*(1+Crescimento_Salário),$E451*(1+Inflação)),IF($AE$34,$E451*(1+Crescimento_Salário),$E451))</f>
        <v>49210.5109940692</v>
      </c>
      <c r="F452" s="124" t="n">
        <f aca="false">F451+E452</f>
        <v>5577701.39608533</v>
      </c>
      <c r="G452" s="125" t="n">
        <f aca="false">IF(F452&lt;=0,0,F452/S452)</f>
        <v>1.24865055877468</v>
      </c>
      <c r="H452" s="116" t="n">
        <f aca="false">Q451*Taxa</f>
        <v>89161.5159439894</v>
      </c>
      <c r="I452" s="116" t="n">
        <f aca="false">I451+H452</f>
        <v>8418472.72683046</v>
      </c>
      <c r="J452" s="125" t="n">
        <f aca="false">1-G452</f>
        <v>-0.248650558774679</v>
      </c>
      <c r="K452" s="116" t="n">
        <f aca="false">R452-F452</f>
        <v>-1110717.93390771</v>
      </c>
      <c r="L452" s="116" t="n">
        <f aca="false">L451+K452</f>
        <v>-109830569.841496</v>
      </c>
      <c r="M452" s="125" t="n">
        <f aca="false">K452/R452</f>
        <v>-0.248650558774678</v>
      </c>
      <c r="N452" s="116" t="n">
        <f aca="false">Q452*Inflação</f>
        <v>122250.896047377</v>
      </c>
      <c r="O452" s="116" t="n">
        <f aca="false">Q452-R452</f>
        <v>9529190.66073818</v>
      </c>
      <c r="P452" s="125" t="n">
        <f aca="false">O452/Q452</f>
        <v>0.68084253432773</v>
      </c>
      <c r="Q452" s="126" t="n">
        <f aca="false">Q451+E452+H452</f>
        <v>13996174.1229158</v>
      </c>
      <c r="R452" s="126" t="n">
        <f aca="false">(R451+E452)*(1+((1+Taxa)/(1+Inflação)-1))</f>
        <v>4466983.46217762</v>
      </c>
      <c r="S452" s="116" t="n">
        <f aca="false">IF('BANCO DE DADOS'!$AD$32="Sim",R452,Q452)</f>
        <v>4466983.46217762</v>
      </c>
      <c r="T452" s="123" t="n">
        <f aca="false">C452</f>
        <v>448</v>
      </c>
      <c r="U452" s="122" t="n">
        <f aca="false">DATE(YEAR(U451),MONTH(U451)+1,1)</f>
        <v>58532</v>
      </c>
    </row>
    <row r="453" customFormat="false" ht="12.75" hidden="false" customHeight="false" outlineLevel="0" collapsed="false">
      <c r="B453" s="122" t="n">
        <f aca="false">DATE(YEAR(B452),MONTH(B452)+1,1)</f>
        <v>58532</v>
      </c>
      <c r="C453" s="123" t="n">
        <f aca="false">C452+1</f>
        <v>449</v>
      </c>
      <c r="D453" s="123"/>
      <c r="E453" s="116" t="n">
        <f aca="false">IF($AE$33,IF($AE$34,$E452*(1+Inflação)*(1+Crescimento_Salário),$E452*(1+Inflação)),IF($AE$34,$E452*(1+Crescimento_Salário),$E452))</f>
        <v>49640.3448194518</v>
      </c>
      <c r="F453" s="124" t="n">
        <f aca="false">F452+E453</f>
        <v>5627341.74090478</v>
      </c>
      <c r="G453" s="125" t="n">
        <f aca="false">IF(F453&lt;=0,0,F453/S453)</f>
        <v>1.24876573239289</v>
      </c>
      <c r="H453" s="116" t="n">
        <f aca="false">Q452*Taxa</f>
        <v>90051.8057316911</v>
      </c>
      <c r="I453" s="116" t="n">
        <f aca="false">I452+H453</f>
        <v>8508524.53256215</v>
      </c>
      <c r="J453" s="125" t="n">
        <f aca="false">1-G453</f>
        <v>-0.248765732392885</v>
      </c>
      <c r="K453" s="116" t="n">
        <f aca="false">R453-F453</f>
        <v>-1121018.74137654</v>
      </c>
      <c r="L453" s="116" t="n">
        <f aca="false">L452+K453</f>
        <v>-110951588.582872</v>
      </c>
      <c r="M453" s="125" t="n">
        <f aca="false">K453/R453</f>
        <v>-0.248765732392885</v>
      </c>
      <c r="N453" s="116" t="n">
        <f aca="false">Q453*Inflação</f>
        <v>123471.05024278</v>
      </c>
      <c r="O453" s="116" t="n">
        <f aca="false">Q453-R453</f>
        <v>9629543.2739387</v>
      </c>
      <c r="P453" s="125" t="n">
        <f aca="false">O453/Q453</f>
        <v>0.681213523646116</v>
      </c>
      <c r="Q453" s="126" t="n">
        <f aca="false">Q452+E453+H453</f>
        <v>14135866.2734669</v>
      </c>
      <c r="R453" s="126" t="n">
        <f aca="false">(R452+E453)*(1+((1+Taxa)/(1+Inflação)-1))</f>
        <v>4506322.99952824</v>
      </c>
      <c r="S453" s="116" t="n">
        <f aca="false">IF('BANCO DE DADOS'!$AD$32="Sim",R453,Q453)</f>
        <v>4506322.99952824</v>
      </c>
      <c r="T453" s="123" t="n">
        <f aca="false">C453</f>
        <v>449</v>
      </c>
      <c r="U453" s="122" t="n">
        <f aca="false">DATE(YEAR(U452),MONTH(U452)+1,1)</f>
        <v>58562</v>
      </c>
    </row>
    <row r="454" customFormat="false" ht="12.75" hidden="false" customHeight="false" outlineLevel="0" collapsed="false">
      <c r="B454" s="122" t="n">
        <f aca="false">DATE(YEAR(B453),MONTH(B453)+1,1)</f>
        <v>58562</v>
      </c>
      <c r="C454" s="123" t="n">
        <f aca="false">C453+1</f>
        <v>450</v>
      </c>
      <c r="D454" s="123"/>
      <c r="E454" s="116" t="n">
        <f aca="false">IF($AE$33,IF($AE$34,$E453*(1+Inflação)*(1+Crescimento_Salário),$E453*(1+Inflação)),IF($AE$34,$E453*(1+Crescimento_Salário),$E453))</f>
        <v>50073.9330687108</v>
      </c>
      <c r="F454" s="124" t="n">
        <f aca="false">F453+E454</f>
        <v>5677415.67397349</v>
      </c>
      <c r="G454" s="125" t="n">
        <f aca="false">IF(F454&lt;=0,0,F454/S454)</f>
        <v>1.24888009437226</v>
      </c>
      <c r="H454" s="116" t="n">
        <f aca="false">Q453*Taxa</f>
        <v>90950.5892344682</v>
      </c>
      <c r="I454" s="116" t="n">
        <f aca="false">I453+H454</f>
        <v>8599475.12179661</v>
      </c>
      <c r="J454" s="125" t="n">
        <f aca="false">1-G454</f>
        <v>-0.248880094372258</v>
      </c>
      <c r="K454" s="116" t="n">
        <f aca="false">R454-F454</f>
        <v>-1131410.25715467</v>
      </c>
      <c r="L454" s="116" t="n">
        <f aca="false">L453+K454</f>
        <v>-112082998.840027</v>
      </c>
      <c r="M454" s="125" t="n">
        <f aca="false">K454/R454</f>
        <v>-0.248880094372258</v>
      </c>
      <c r="N454" s="116" t="n">
        <f aca="false">Q454*Inflação</f>
        <v>124702.842164259</v>
      </c>
      <c r="O454" s="116" t="n">
        <f aca="false">Q454-R454</f>
        <v>9730885.37895129</v>
      </c>
      <c r="P454" s="125" t="n">
        <f aca="false">O454/Q454</f>
        <v>0.681582952349422</v>
      </c>
      <c r="Q454" s="126" t="n">
        <f aca="false">Q453+E454+H454</f>
        <v>14276890.7957701</v>
      </c>
      <c r="R454" s="126" t="n">
        <f aca="false">(R453+E454)*(1+((1+Taxa)/(1+Inflação)-1))</f>
        <v>4546005.41681882</v>
      </c>
      <c r="S454" s="116" t="n">
        <f aca="false">IF('BANCO DE DADOS'!$AD$32="Sim",R454,Q454)</f>
        <v>4546005.41681882</v>
      </c>
      <c r="T454" s="123" t="n">
        <f aca="false">C454</f>
        <v>450</v>
      </c>
      <c r="U454" s="122" t="n">
        <f aca="false">DATE(YEAR(U453),MONTH(U453)+1,1)</f>
        <v>58593</v>
      </c>
    </row>
    <row r="455" customFormat="false" ht="12.75" hidden="false" customHeight="false" outlineLevel="0" collapsed="false">
      <c r="B455" s="122" t="n">
        <f aca="false">DATE(YEAR(B454),MONTH(B454)+1,1)</f>
        <v>58593</v>
      </c>
      <c r="C455" s="123" t="n">
        <f aca="false">C454+1</f>
        <v>451</v>
      </c>
      <c r="D455" s="123"/>
      <c r="E455" s="116" t="n">
        <f aca="false">IF($AE$33,IF($AE$34,$E454*(1+Inflação)*(1+Crescimento_Salário),$E454*(1+Inflação)),IF($AE$34,$E454*(1+Crescimento_Salário),$E454))</f>
        <v>50511.3085352137</v>
      </c>
      <c r="F455" s="124" t="n">
        <f aca="false">F454+E455</f>
        <v>5727926.9825087</v>
      </c>
      <c r="G455" s="125" t="n">
        <f aca="false">IF(F455&lt;=0,0,F455/S455)</f>
        <v>1.24899364983216</v>
      </c>
      <c r="H455" s="116" t="n">
        <f aca="false">Q454*Taxa</f>
        <v>91857.9452572157</v>
      </c>
      <c r="I455" s="116" t="n">
        <f aca="false">I454+H455</f>
        <v>8691333.06705383</v>
      </c>
      <c r="J455" s="125" t="n">
        <f aca="false">1-G455</f>
        <v>-0.248993649832155</v>
      </c>
      <c r="K455" s="116" t="n">
        <f aca="false">R455-F455</f>
        <v>-1141893.27186618</v>
      </c>
      <c r="L455" s="116" t="n">
        <f aca="false">L454+K455</f>
        <v>-113224892.111893</v>
      </c>
      <c r="M455" s="125" t="n">
        <f aca="false">K455/R455</f>
        <v>-0.248993649832155</v>
      </c>
      <c r="N455" s="116" t="n">
        <f aca="false">Q455*Inflação</f>
        <v>125946.379769098</v>
      </c>
      <c r="O455" s="116" t="n">
        <f aca="false">Q455-R455</f>
        <v>9833226.33892002</v>
      </c>
      <c r="P455" s="125" t="n">
        <f aca="false">O455/Q455</f>
        <v>0.681950828622329</v>
      </c>
      <c r="Q455" s="126" t="n">
        <f aca="false">Q454+E455+H455</f>
        <v>14419260.0495625</v>
      </c>
      <c r="R455" s="126" t="n">
        <f aca="false">(R454+E455)*(1+((1+Taxa)/(1+Inflação)-1))</f>
        <v>4586033.71064252</v>
      </c>
      <c r="S455" s="116" t="n">
        <f aca="false">IF('BANCO DE DADOS'!$AD$32="Sim",R455,Q455)</f>
        <v>4586033.71064252</v>
      </c>
      <c r="T455" s="123" t="n">
        <f aca="false">C455</f>
        <v>451</v>
      </c>
      <c r="U455" s="122" t="n">
        <f aca="false">DATE(YEAR(U454),MONTH(U454)+1,1)</f>
        <v>58623</v>
      </c>
    </row>
    <row r="456" customFormat="false" ht="12.75" hidden="false" customHeight="false" outlineLevel="0" collapsed="false">
      <c r="B456" s="122" t="n">
        <f aca="false">DATE(YEAR(B455),MONTH(B455)+1,1)</f>
        <v>58623</v>
      </c>
      <c r="C456" s="123" t="n">
        <f aca="false">C455+1</f>
        <v>452</v>
      </c>
      <c r="D456" s="123"/>
      <c r="E456" s="116" t="n">
        <f aca="false">IF($AE$33,IF($AE$34,$E455*(1+Inflação)*(1+Crescimento_Salário),$E455*(1+Inflação)),IF($AE$34,$E455*(1+Crescimento_Salário),$E455))</f>
        <v>50952.5042987649</v>
      </c>
      <c r="F456" s="124" t="n">
        <f aca="false">F455+E456</f>
        <v>5778879.48680747</v>
      </c>
      <c r="G456" s="125" t="n">
        <f aca="false">IF(F456&lt;=0,0,F456/S456)</f>
        <v>1.24910640386644</v>
      </c>
      <c r="H456" s="116" t="n">
        <f aca="false">Q455*Taxa</f>
        <v>92773.953322855</v>
      </c>
      <c r="I456" s="116" t="n">
        <f aca="false">I455+H456</f>
        <v>8784107.02037668</v>
      </c>
      <c r="J456" s="125" t="n">
        <f aca="false">1-G456</f>
        <v>-0.249106403866438</v>
      </c>
      <c r="K456" s="116" t="n">
        <f aca="false">R456-F456</f>
        <v>-1152468.5830448</v>
      </c>
      <c r="L456" s="116" t="n">
        <f aca="false">L455+K456</f>
        <v>-114377360.694938</v>
      </c>
      <c r="M456" s="125" t="n">
        <f aca="false">K456/R456</f>
        <v>-0.249106403866438</v>
      </c>
      <c r="N456" s="116" t="n">
        <f aca="false">Q456*Inflação</f>
        <v>127201.771998121</v>
      </c>
      <c r="O456" s="116" t="n">
        <f aca="false">Q456-R456</f>
        <v>9936575.60342149</v>
      </c>
      <c r="P456" s="125" t="n">
        <f aca="false">O456/Q456</f>
        <v>0.682317160598866</v>
      </c>
      <c r="Q456" s="126" t="n">
        <f aca="false">Q455+E456+H456</f>
        <v>14562986.5071842</v>
      </c>
      <c r="R456" s="126" t="n">
        <f aca="false">(R455+E456)*(1+((1+Taxa)/(1+Inflação)-1))</f>
        <v>4626410.90376267</v>
      </c>
      <c r="S456" s="116" t="n">
        <f aca="false">IF('BANCO DE DADOS'!$AD$32="Sim",R456,Q456)</f>
        <v>4626410.90376267</v>
      </c>
      <c r="T456" s="123" t="n">
        <f aca="false">C456</f>
        <v>452</v>
      </c>
      <c r="U456" s="122" t="n">
        <f aca="false">DATE(YEAR(U455),MONTH(U455)+1,1)</f>
        <v>58654</v>
      </c>
    </row>
    <row r="457" customFormat="false" ht="12.75" hidden="false" customHeight="false" outlineLevel="0" collapsed="false">
      <c r="B457" s="122" t="n">
        <f aca="false">DATE(YEAR(B456),MONTH(B456)+1,1)</f>
        <v>58654</v>
      </c>
      <c r="C457" s="123" t="n">
        <f aca="false">C456+1</f>
        <v>453</v>
      </c>
      <c r="D457" s="123"/>
      <c r="E457" s="116" t="n">
        <f aca="false">IF($AE$33,IF($AE$34,$E456*(1+Inflação)*(1+Crescimento_Salário),$E456*(1+Inflação)),IF($AE$34,$E456*(1+Crescimento_Salário),$E456))</f>
        <v>51397.5537281074</v>
      </c>
      <c r="F457" s="124" t="n">
        <f aca="false">F456+E457</f>
        <v>5830277.04053558</v>
      </c>
      <c r="G457" s="125" t="n">
        <f aca="false">IF(F457&lt;=0,0,F457/S457)</f>
        <v>1.24921836154353</v>
      </c>
      <c r="H457" s="116" t="n">
        <f aca="false">Q456*Taxa</f>
        <v>93698.6936787966</v>
      </c>
      <c r="I457" s="116" t="n">
        <f aca="false">I456+H457</f>
        <v>8877805.71405548</v>
      </c>
      <c r="J457" s="125" t="n">
        <f aca="false">1-G457</f>
        <v>-0.249218361543526</v>
      </c>
      <c r="K457" s="116" t="n">
        <f aca="false">R457-F457</f>
        <v>-1163136.99519416</v>
      </c>
      <c r="L457" s="116" t="n">
        <f aca="false">L456+K457</f>
        <v>-115540497.690132</v>
      </c>
      <c r="M457" s="125" t="n">
        <f aca="false">K457/R457</f>
        <v>-0.249218361543526</v>
      </c>
      <c r="N457" s="116" t="n">
        <f aca="false">Q457*Inflação</f>
        <v>128469.128784541</v>
      </c>
      <c r="O457" s="116" t="n">
        <f aca="false">Q457-R457</f>
        <v>10040942.7092497</v>
      </c>
      <c r="P457" s="125" t="n">
        <f aca="false">O457/Q457</f>
        <v>0.682681956362764</v>
      </c>
      <c r="Q457" s="126" t="n">
        <f aca="false">Q456+E457+H457</f>
        <v>14708082.7545911</v>
      </c>
      <c r="R457" s="126" t="n">
        <f aca="false">(R456+E457)*(1+((1+Taxa)/(1+Inflação)-1))</f>
        <v>4667140.04534141</v>
      </c>
      <c r="S457" s="116" t="n">
        <f aca="false">IF('BANCO DE DADOS'!$AD$32="Sim",R457,Q457)</f>
        <v>4667140.04534141</v>
      </c>
      <c r="T457" s="123" t="n">
        <f aca="false">C457</f>
        <v>453</v>
      </c>
      <c r="U457" s="122" t="n">
        <f aca="false">DATE(YEAR(U456),MONTH(U456)+1,1)</f>
        <v>58685</v>
      </c>
    </row>
    <row r="458" customFormat="false" ht="12.75" hidden="false" customHeight="false" outlineLevel="0" collapsed="false">
      <c r="B458" s="122" t="n">
        <f aca="false">DATE(YEAR(B457),MONTH(B457)+1,1)</f>
        <v>58685</v>
      </c>
      <c r="C458" s="123" t="n">
        <f aca="false">C457+1</f>
        <v>454</v>
      </c>
      <c r="D458" s="123"/>
      <c r="E458" s="116" t="n">
        <f aca="false">IF($AE$33,IF($AE$34,$E457*(1+Inflação)*(1+Crescimento_Salário),$E457*(1+Inflação)),IF($AE$34,$E457*(1+Crescimento_Salário),$E457))</f>
        <v>51846.4904834466</v>
      </c>
      <c r="F458" s="124" t="n">
        <f aca="false">F457+E458</f>
        <v>5882123.53101902</v>
      </c>
      <c r="G458" s="125" t="n">
        <f aca="false">IF(F458&lt;=0,0,F458/S458)</f>
        <v>1.24932952790644</v>
      </c>
      <c r="H458" s="116" t="n">
        <f aca="false">Q457*Taxa</f>
        <v>94632.2473034611</v>
      </c>
      <c r="I458" s="116" t="n">
        <f aca="false">I457+H458</f>
        <v>8972437.96135894</v>
      </c>
      <c r="J458" s="125" t="n">
        <f aca="false">1-G458</f>
        <v>-0.249329527906439</v>
      </c>
      <c r="K458" s="116" t="n">
        <f aca="false">R458-F458</f>
        <v>-1173899.31984875</v>
      </c>
      <c r="L458" s="116" t="n">
        <f aca="false">L457+K458</f>
        <v>-116714397.009981</v>
      </c>
      <c r="M458" s="125" t="n">
        <f aca="false">K458/R458</f>
        <v>-0.249329527906439</v>
      </c>
      <c r="N458" s="116" t="n">
        <f aca="false">Q458*Inflação</f>
        <v>129748.561062897</v>
      </c>
      <c r="O458" s="116" t="n">
        <f aca="false">Q458-R458</f>
        <v>10146337.2812077</v>
      </c>
      <c r="P458" s="125" t="n">
        <f aca="false">O458/Q458</f>
        <v>0.683045223947802</v>
      </c>
      <c r="Q458" s="126" t="n">
        <f aca="false">Q457+E458+H458</f>
        <v>14854561.492378</v>
      </c>
      <c r="R458" s="126" t="n">
        <f aca="false">(R457+E458)*(1+((1+Taxa)/(1+Inflação)-1))</f>
        <v>4708224.21117027</v>
      </c>
      <c r="S458" s="116" t="n">
        <f aca="false">IF('BANCO DE DADOS'!$AD$32="Sim",R458,Q458)</f>
        <v>4708224.21117027</v>
      </c>
      <c r="T458" s="123" t="n">
        <f aca="false">C458</f>
        <v>454</v>
      </c>
      <c r="U458" s="122" t="n">
        <f aca="false">DATE(YEAR(U457),MONTH(U457)+1,1)</f>
        <v>58715</v>
      </c>
    </row>
    <row r="459" customFormat="false" ht="12.75" hidden="false" customHeight="false" outlineLevel="0" collapsed="false">
      <c r="B459" s="122" t="n">
        <f aca="false">DATE(YEAR(B458),MONTH(B458)+1,1)</f>
        <v>58715</v>
      </c>
      <c r="C459" s="123" t="n">
        <f aca="false">C458+1</f>
        <v>455</v>
      </c>
      <c r="D459" s="123"/>
      <c r="E459" s="116" t="n">
        <f aca="false">IF($AE$33,IF($AE$34,$E458*(1+Inflação)*(1+Crescimento_Salário),$E458*(1+Inflação)),IF($AE$34,$E458*(1+Crescimento_Salário),$E458))</f>
        <v>52299.3485189961</v>
      </c>
      <c r="F459" s="124" t="n">
        <f aca="false">F458+E459</f>
        <v>5934422.87953802</v>
      </c>
      <c r="G459" s="125" t="n">
        <f aca="false">IF(F459&lt;=0,0,F459/S459)</f>
        <v>1.24943990797285</v>
      </c>
      <c r="H459" s="116" t="n">
        <f aca="false">Q458*Taxa</f>
        <v>95574.6959128574</v>
      </c>
      <c r="I459" s="116" t="n">
        <f aca="false">I458+H459</f>
        <v>9068012.6572718</v>
      </c>
      <c r="J459" s="125" t="n">
        <f aca="false">1-G459</f>
        <v>-0.249439907972853</v>
      </c>
      <c r="K459" s="116" t="n">
        <f aca="false">R459-F459</f>
        <v>-1184756.37563525</v>
      </c>
      <c r="L459" s="116" t="n">
        <f aca="false">L458+K459</f>
        <v>-117899153.385616</v>
      </c>
      <c r="M459" s="125" t="n">
        <f aca="false">K459/R459</f>
        <v>-0.249439907972853</v>
      </c>
      <c r="N459" s="116" t="n">
        <f aca="false">Q459*Inflação</f>
        <v>131040.180778055</v>
      </c>
      <c r="O459" s="116" t="n">
        <f aca="false">Q459-R459</f>
        <v>10252769.0329071</v>
      </c>
      <c r="P459" s="125" t="n">
        <f aca="false">O459/Q459</f>
        <v>0.683406971338151</v>
      </c>
      <c r="Q459" s="126" t="n">
        <f aca="false">Q458+E459+H459</f>
        <v>15002435.5368098</v>
      </c>
      <c r="R459" s="126" t="n">
        <f aca="false">(R458+E459)*(1+((1+Taxa)/(1+Inflação)-1))</f>
        <v>4749666.50390277</v>
      </c>
      <c r="S459" s="116" t="n">
        <f aca="false">IF('BANCO DE DADOS'!$AD$32="Sim",R459,Q459)</f>
        <v>4749666.50390277</v>
      </c>
      <c r="T459" s="123" t="n">
        <f aca="false">C459</f>
        <v>455</v>
      </c>
      <c r="U459" s="122" t="n">
        <f aca="false">DATE(YEAR(U458),MONTH(U458)+1,1)</f>
        <v>58746</v>
      </c>
    </row>
    <row r="460" customFormat="false" ht="12.75" hidden="false" customHeight="false" outlineLevel="0" collapsed="false">
      <c r="B460" s="122" t="n">
        <f aca="false">DATE(YEAR(B459),MONTH(B459)+1,1)</f>
        <v>58746</v>
      </c>
      <c r="C460" s="123" t="n">
        <f aca="false">C459+1</f>
        <v>456</v>
      </c>
      <c r="D460" s="123" t="n">
        <v>38</v>
      </c>
      <c r="E460" s="116" t="n">
        <f aca="false">IF($AE$33,IF($AE$34,$E459*(1+Inflação)*(1+Crescimento_Salário),$E459*(1+Inflação)),IF($AE$34,$E459*(1+Crescimento_Salário),$E459))</f>
        <v>52756.1620855459</v>
      </c>
      <c r="F460" s="124" t="n">
        <f aca="false">F459+E460</f>
        <v>5987179.04162357</v>
      </c>
      <c r="G460" s="125" t="n">
        <f aca="false">IF(F460&lt;=0,0,F460/S460)</f>
        <v>1.24954950673515</v>
      </c>
      <c r="H460" s="116" t="n">
        <f aca="false">Q459*Taxa</f>
        <v>96526.1219672199</v>
      </c>
      <c r="I460" s="116" t="n">
        <f aca="false">I459+H460</f>
        <v>9164538.77923902</v>
      </c>
      <c r="J460" s="125" t="n">
        <f aca="false">1-G460</f>
        <v>-0.249549506735147</v>
      </c>
      <c r="K460" s="116" t="n">
        <f aca="false">R460-F460</f>
        <v>-1195708.98833451</v>
      </c>
      <c r="L460" s="116" t="n">
        <f aca="false">L459+K460</f>
        <v>-119094862.373951</v>
      </c>
      <c r="M460" s="125" t="n">
        <f aca="false">K460/R460</f>
        <v>-0.249549506735147</v>
      </c>
      <c r="N460" s="116" t="n">
        <f aca="false">Q460*Inflação</f>
        <v>132344.100894308</v>
      </c>
      <c r="O460" s="116" t="n">
        <f aca="false">Q460-R460</f>
        <v>10360247.7675735</v>
      </c>
      <c r="P460" s="125" t="n">
        <f aca="false">O460/Q460</f>
        <v>0.68376720646872</v>
      </c>
      <c r="Q460" s="126" t="n">
        <f aca="false">Q459+E460+H460</f>
        <v>15151717.8208626</v>
      </c>
      <c r="R460" s="126" t="n">
        <f aca="false">(R459+E460)*(1+((1+Taxa)/(1+Inflação)-1))</f>
        <v>4791470.05328905</v>
      </c>
      <c r="S460" s="116" t="n">
        <f aca="false">IF('BANCO DE DADOS'!$AD$32="Sim",R460,Q460)</f>
        <v>4791470.05328905</v>
      </c>
      <c r="T460" s="123" t="n">
        <f aca="false">C460</f>
        <v>456</v>
      </c>
      <c r="U460" s="122" t="n">
        <f aca="false">DATE(YEAR(U459),MONTH(U459)+1,1)</f>
        <v>58776</v>
      </c>
    </row>
    <row r="461" customFormat="false" ht="12.75" hidden="false" customHeight="false" outlineLevel="0" collapsed="false">
      <c r="B461" s="122" t="n">
        <f aca="false">DATE(YEAR(B460),MONTH(B460)+1,1)</f>
        <v>58776</v>
      </c>
      <c r="C461" s="123" t="n">
        <f aca="false">C460+1</f>
        <v>457</v>
      </c>
      <c r="D461" s="123"/>
      <c r="E461" s="116" t="n">
        <f aca="false">IF($AE$33,IF($AE$34,$E460*(1+Inflação)*(1+Crescimento_Salário),$E460*(1+Inflação)),IF($AE$34,$E460*(1+Crescimento_Salário),$E460))</f>
        <v>53216.9657330526</v>
      </c>
      <c r="F461" s="124" t="n">
        <f aca="false">F460+E461</f>
        <v>6040396.00735662</v>
      </c>
      <c r="G461" s="125" t="n">
        <f aca="false">IF(F461&lt;=0,0,F461/S461)</f>
        <v>1.24965832916045</v>
      </c>
      <c r="H461" s="116" t="n">
        <f aca="false">Q460*Taxa</f>
        <v>97486.6086777055</v>
      </c>
      <c r="I461" s="116" t="n">
        <f aca="false">I460+H461</f>
        <v>9262025.38791673</v>
      </c>
      <c r="J461" s="125" t="n">
        <f aca="false">1-G461</f>
        <v>-0.249658329160455</v>
      </c>
      <c r="K461" s="116" t="n">
        <f aca="false">R461-F461</f>
        <v>-1206757.99094402</v>
      </c>
      <c r="L461" s="116" t="n">
        <f aca="false">L460+K461</f>
        <v>-120301620.364895</v>
      </c>
      <c r="M461" s="125" t="n">
        <f aca="false">K461/R461</f>
        <v>-0.249658329160455</v>
      </c>
      <c r="N461" s="116" t="n">
        <f aca="false">Q461*Inflação</f>
        <v>133660.435404543</v>
      </c>
      <c r="O461" s="116" t="n">
        <f aca="false">Q461-R461</f>
        <v>10468783.3788608</v>
      </c>
      <c r="P461" s="125" t="n">
        <f aca="false">O461/Q461</f>
        <v>0.684125937225489</v>
      </c>
      <c r="Q461" s="126" t="n">
        <f aca="false">Q460+E461+H461</f>
        <v>15302421.3952734</v>
      </c>
      <c r="R461" s="126" t="n">
        <f aca="false">(R460+E461)*(1+((1+Taxa)/(1+Inflação)-1))</f>
        <v>4833638.01641259</v>
      </c>
      <c r="S461" s="116" t="n">
        <f aca="false">IF('BANCO DE DADOS'!$AD$32="Sim",R461,Q461)</f>
        <v>4833638.01641259</v>
      </c>
      <c r="T461" s="123" t="n">
        <f aca="false">C461</f>
        <v>457</v>
      </c>
      <c r="U461" s="122" t="n">
        <f aca="false">DATE(YEAR(U460),MONTH(U460)+1,1)</f>
        <v>58807</v>
      </c>
    </row>
    <row r="462" customFormat="false" ht="12.75" hidden="false" customHeight="false" outlineLevel="0" collapsed="false">
      <c r="B462" s="122" t="n">
        <f aca="false">DATE(YEAR(B461),MONTH(B461)+1,1)</f>
        <v>58807</v>
      </c>
      <c r="C462" s="123" t="n">
        <f aca="false">C461+1</f>
        <v>458</v>
      </c>
      <c r="D462" s="123"/>
      <c r="E462" s="116" t="n">
        <f aca="false">IF($AE$33,IF($AE$34,$E461*(1+Inflação)*(1+Crescimento_Salário),$E461*(1+Inflação)),IF($AE$34,$E461*(1+Crescimento_Salário),$E461))</f>
        <v>53681.7943132527</v>
      </c>
      <c r="F462" s="124" t="n">
        <f aca="false">F461+E462</f>
        <v>6094077.80166987</v>
      </c>
      <c r="G462" s="125" t="n">
        <f aca="false">IF(F462&lt;=0,0,F462/S462)</f>
        <v>1.24976638019072</v>
      </c>
      <c r="H462" s="116" t="n">
        <f aca="false">Q461*Taxa</f>
        <v>98456.2400131495</v>
      </c>
      <c r="I462" s="116" t="n">
        <f aca="false">I461+H462</f>
        <v>9360481.62792987</v>
      </c>
      <c r="J462" s="125" t="n">
        <f aca="false">1-G462</f>
        <v>-0.24976638019072</v>
      </c>
      <c r="K462" s="116" t="n">
        <f aca="false">R462-F462</f>
        <v>-1217904.22374094</v>
      </c>
      <c r="L462" s="116" t="n">
        <f aca="false">L461+K462</f>
        <v>-121519524.588636</v>
      </c>
      <c r="M462" s="125" t="n">
        <f aca="false">K462/R462</f>
        <v>-0.24976638019072</v>
      </c>
      <c r="N462" s="116" t="n">
        <f aca="false">Q462*Inflação</f>
        <v>134989.299339498</v>
      </c>
      <c r="O462" s="116" t="n">
        <f aca="false">Q462-R462</f>
        <v>10578385.8516708</v>
      </c>
      <c r="P462" s="125" t="n">
        <f aca="false">O462/Q462</f>
        <v>0.684483171445851</v>
      </c>
      <c r="Q462" s="126" t="n">
        <f aca="false">Q461+E462+H462</f>
        <v>15454559.4295998</v>
      </c>
      <c r="R462" s="126" t="n">
        <f aca="false">(R461+E462)*(1+((1+Taxa)/(1+Inflação)-1))</f>
        <v>4876173.57792893</v>
      </c>
      <c r="S462" s="116" t="n">
        <f aca="false">IF('BANCO DE DADOS'!$AD$32="Sim",R462,Q462)</f>
        <v>4876173.57792893</v>
      </c>
      <c r="T462" s="123" t="n">
        <f aca="false">C462</f>
        <v>458</v>
      </c>
      <c r="U462" s="122" t="n">
        <f aca="false">DATE(YEAR(U461),MONTH(U461)+1,1)</f>
        <v>58838</v>
      </c>
    </row>
    <row r="463" customFormat="false" ht="12.75" hidden="false" customHeight="false" outlineLevel="0" collapsed="false">
      <c r="B463" s="122" t="n">
        <f aca="false">DATE(YEAR(B462),MONTH(B462)+1,1)</f>
        <v>58838</v>
      </c>
      <c r="C463" s="123" t="n">
        <f aca="false">C462+1</f>
        <v>459</v>
      </c>
      <c r="D463" s="123"/>
      <c r="E463" s="116" t="n">
        <f aca="false">IF($AE$33,IF($AE$34,$E462*(1+Inflação)*(1+Crescimento_Salário),$E462*(1+Inflação)),IF($AE$34,$E462*(1+Crescimento_Salário),$E462))</f>
        <v>54150.6829822985</v>
      </c>
      <c r="F463" s="124" t="n">
        <f aca="false">F462+E463</f>
        <v>6148228.48465217</v>
      </c>
      <c r="G463" s="125" t="n">
        <f aca="false">IF(F463&lt;=0,0,F463/S463)</f>
        <v>1.24987366474275</v>
      </c>
      <c r="H463" s="116" t="n">
        <f aca="false">Q462*Taxa</f>
        <v>99435.1007068823</v>
      </c>
      <c r="I463" s="116" t="n">
        <f aca="false">I462+H463</f>
        <v>9459916.72863676</v>
      </c>
      <c r="J463" s="125" t="n">
        <f aca="false">1-G463</f>
        <v>-0.249873664742748</v>
      </c>
      <c r="K463" s="116" t="n">
        <f aca="false">R463-F463</f>
        <v>-1229148.53434566</v>
      </c>
      <c r="L463" s="116" t="n">
        <f aca="false">L462+K463</f>
        <v>-122748673.122981</v>
      </c>
      <c r="M463" s="125" t="n">
        <f aca="false">K463/R463</f>
        <v>-0.249873664742748</v>
      </c>
      <c r="N463" s="116" t="n">
        <f aca="false">Q463*Inflação</f>
        <v>136330.808777095</v>
      </c>
      <c r="O463" s="116" t="n">
        <f aca="false">Q463-R463</f>
        <v>10689065.2629824</v>
      </c>
      <c r="P463" s="125" t="n">
        <f aca="false">O463/Q463</f>
        <v>0.684838916918946</v>
      </c>
      <c r="Q463" s="126" t="n">
        <f aca="false">Q462+E463+H463</f>
        <v>15608145.2132889</v>
      </c>
      <c r="R463" s="126" t="n">
        <f aca="false">(R462+E463)*(1+((1+Taxa)/(1+Inflação)-1))</f>
        <v>4919079.95030651</v>
      </c>
      <c r="S463" s="116" t="n">
        <f aca="false">IF('BANCO DE DADOS'!$AD$32="Sim",R463,Q463)</f>
        <v>4919079.95030651</v>
      </c>
      <c r="T463" s="123" t="n">
        <f aca="false">C463</f>
        <v>459</v>
      </c>
      <c r="U463" s="122" t="n">
        <f aca="false">DATE(YEAR(U462),MONTH(U462)+1,1)</f>
        <v>58866</v>
      </c>
    </row>
    <row r="464" customFormat="false" ht="12.75" hidden="false" customHeight="false" outlineLevel="0" collapsed="false">
      <c r="B464" s="122" t="n">
        <f aca="false">DATE(YEAR(B463),MONTH(B463)+1,1)</f>
        <v>58866</v>
      </c>
      <c r="C464" s="123" t="n">
        <f aca="false">C463+1</f>
        <v>460</v>
      </c>
      <c r="D464" s="123"/>
      <c r="E464" s="116" t="n">
        <f aca="false">IF($AE$33,IF($AE$34,$E463*(1+Inflação)*(1+Crescimento_Salário),$E463*(1+Inflação)),IF($AE$34,$E463*(1+Crescimento_Salário),$E463))</f>
        <v>54623.6672034168</v>
      </c>
      <c r="F464" s="124" t="n">
        <f aca="false">F463+E464</f>
        <v>6202852.15185559</v>
      </c>
      <c r="G464" s="125" t="n">
        <f aca="false">IF(F464&lt;=0,0,F464/S464)</f>
        <v>1.24998018770826</v>
      </c>
      <c r="H464" s="116" t="n">
        <f aca="false">Q463*Taxa</f>
        <v>100423.276263607</v>
      </c>
      <c r="I464" s="116" t="n">
        <f aca="false">I463+H464</f>
        <v>9560340.00490036</v>
      </c>
      <c r="J464" s="125" t="n">
        <f aca="false">1-G464</f>
        <v>-0.24998018770826</v>
      </c>
      <c r="K464" s="116" t="n">
        <f aca="false">R464-F464</f>
        <v>-1240491.77778596</v>
      </c>
      <c r="L464" s="116" t="n">
        <f aca="false">L463+K464</f>
        <v>-123989164.900767</v>
      </c>
      <c r="M464" s="125" t="n">
        <f aca="false">K464/R464</f>
        <v>-0.24998018770826</v>
      </c>
      <c r="N464" s="116" t="n">
        <f aca="false">Q464*Inflação</f>
        <v>137685.080851862</v>
      </c>
      <c r="O464" s="116" t="n">
        <f aca="false">Q464-R464</f>
        <v>10800831.7826863</v>
      </c>
      <c r="P464" s="125" t="n">
        <f aca="false">O464/Q464</f>
        <v>0.685193181385992</v>
      </c>
      <c r="Q464" s="126" t="n">
        <f aca="false">Q463+E464+H464</f>
        <v>15763192.156756</v>
      </c>
      <c r="R464" s="126" t="n">
        <f aca="false">(R463+E464)*(1+((1+Taxa)/(1+Inflação)-1))</f>
        <v>4962360.37406963</v>
      </c>
      <c r="S464" s="116" t="n">
        <f aca="false">IF('BANCO DE DADOS'!$AD$32="Sim",R464,Q464)</f>
        <v>4962360.37406963</v>
      </c>
      <c r="T464" s="123" t="n">
        <f aca="false">C464</f>
        <v>460</v>
      </c>
      <c r="U464" s="122" t="n">
        <f aca="false">DATE(YEAR(U463),MONTH(U463)+1,1)</f>
        <v>58897</v>
      </c>
    </row>
    <row r="465" customFormat="false" ht="12.75" hidden="false" customHeight="false" outlineLevel="0" collapsed="false">
      <c r="B465" s="122" t="n">
        <f aca="false">DATE(YEAR(B464),MONTH(B464)+1,1)</f>
        <v>58897</v>
      </c>
      <c r="C465" s="123" t="n">
        <f aca="false">C464+1</f>
        <v>461</v>
      </c>
      <c r="D465" s="123"/>
      <c r="E465" s="116" t="n">
        <f aca="false">IF($AE$33,IF($AE$34,$E464*(1+Inflação)*(1+Crescimento_Salário),$E464*(1+Inflação)),IF($AE$34,$E464*(1+Crescimento_Salário),$E464))</f>
        <v>55100.7827495915</v>
      </c>
      <c r="F465" s="124" t="n">
        <f aca="false">F464+E465</f>
        <v>6257952.93460518</v>
      </c>
      <c r="G465" s="125" t="n">
        <f aca="false">IF(F465&lt;=0,0,F465/S465)</f>
        <v>1.25008595395395</v>
      </c>
      <c r="H465" s="116" t="n">
        <f aca="false">Q464*Taxa</f>
        <v>101420.852966338</v>
      </c>
      <c r="I465" s="116" t="n">
        <f aca="false">I464+H465</f>
        <v>9661760.8578667</v>
      </c>
      <c r="J465" s="125" t="n">
        <f aca="false">1-G465</f>
        <v>-0.250085953953949</v>
      </c>
      <c r="K465" s="116" t="n">
        <f aca="false">R465-F465</f>
        <v>-1251934.81656166</v>
      </c>
      <c r="L465" s="116" t="n">
        <f aca="false">L464+K465</f>
        <v>-125241099.717329</v>
      </c>
      <c r="M465" s="125" t="n">
        <f aca="false">K465/R465</f>
        <v>-0.250085953953949</v>
      </c>
      <c r="N465" s="116" t="n">
        <f aca="false">Q465*Inflação</f>
        <v>139052.233764439</v>
      </c>
      <c r="O465" s="116" t="n">
        <f aca="false">Q465-R465</f>
        <v>10913695.6744284</v>
      </c>
      <c r="P465" s="125" t="n">
        <f aca="false">O465/Q465</f>
        <v>0.685545972540614</v>
      </c>
      <c r="Q465" s="126" t="n">
        <f aca="false">Q464+E465+H465</f>
        <v>15919713.7924719</v>
      </c>
      <c r="R465" s="126" t="n">
        <f aca="false">(R464+E465)*(1+((1+Taxa)/(1+Inflação)-1))</f>
        <v>5006018.11804351</v>
      </c>
      <c r="S465" s="116" t="n">
        <f aca="false">IF('BANCO DE DADOS'!$AD$32="Sim",R465,Q465)</f>
        <v>5006018.11804351</v>
      </c>
      <c r="T465" s="123" t="n">
        <f aca="false">C465</f>
        <v>461</v>
      </c>
      <c r="U465" s="122" t="n">
        <f aca="false">DATE(YEAR(U464),MONTH(U464)+1,1)</f>
        <v>58927</v>
      </c>
    </row>
    <row r="466" customFormat="false" ht="12.75" hidden="false" customHeight="false" outlineLevel="0" collapsed="false">
      <c r="B466" s="122" t="n">
        <f aca="false">DATE(YEAR(B465),MONTH(B465)+1,1)</f>
        <v>58927</v>
      </c>
      <c r="C466" s="123" t="n">
        <f aca="false">C465+1</f>
        <v>462</v>
      </c>
      <c r="D466" s="123"/>
      <c r="E466" s="116" t="n">
        <f aca="false">IF($AE$33,IF($AE$34,$E465*(1+Inflação)*(1+Crescimento_Salário),$E465*(1+Inflação)),IF($AE$34,$E465*(1+Crescimento_Salário),$E465))</f>
        <v>55582.0657062689</v>
      </c>
      <c r="F466" s="124" t="n">
        <f aca="false">F465+E466</f>
        <v>6313535.00031145</v>
      </c>
      <c r="G466" s="125" t="n">
        <f aca="false">IF(F466&lt;=0,0,F466/S466)</f>
        <v>1.25019096832153</v>
      </c>
      <c r="H466" s="116" t="n">
        <f aca="false">Q465*Taxa</f>
        <v>102427.917883401</v>
      </c>
      <c r="I466" s="116" t="n">
        <f aca="false">I465+H466</f>
        <v>9764188.77575011</v>
      </c>
      <c r="J466" s="125" t="n">
        <f aca="false">1-G466</f>
        <v>-0.250190968321533</v>
      </c>
      <c r="K466" s="116" t="n">
        <f aca="false">R466-F466</f>
        <v>-1263478.52070993</v>
      </c>
      <c r="L466" s="116" t="n">
        <f aca="false">L465+K466</f>
        <v>-126504578.238039</v>
      </c>
      <c r="M466" s="125" t="n">
        <f aca="false">K466/R466</f>
        <v>-0.250190968321533</v>
      </c>
      <c r="N466" s="116" t="n">
        <f aca="false">Q466*Inflação</f>
        <v>140432.386791161</v>
      </c>
      <c r="O466" s="116" t="n">
        <f aca="false">Q466-R466</f>
        <v>11027667.29646</v>
      </c>
      <c r="P466" s="125" t="n">
        <f aca="false">O466/Q466</f>
        <v>0.685897298029175</v>
      </c>
      <c r="Q466" s="126" t="n">
        <f aca="false">Q465+E466+H466</f>
        <v>16077723.7760616</v>
      </c>
      <c r="R466" s="126" t="n">
        <f aca="false">(R465+E466)*(1+((1+Taxa)/(1+Inflação)-1))</f>
        <v>5050056.47960151</v>
      </c>
      <c r="S466" s="116" t="n">
        <f aca="false">IF('BANCO DE DADOS'!$AD$32="Sim",R466,Q466)</f>
        <v>5050056.47960151</v>
      </c>
      <c r="T466" s="123" t="n">
        <f aca="false">C466</f>
        <v>462</v>
      </c>
      <c r="U466" s="122" t="n">
        <f aca="false">DATE(YEAR(U465),MONTH(U465)+1,1)</f>
        <v>58958</v>
      </c>
    </row>
    <row r="467" customFormat="false" ht="12.75" hidden="false" customHeight="false" outlineLevel="0" collapsed="false">
      <c r="B467" s="122" t="n">
        <f aca="false">DATE(YEAR(B466),MONTH(B466)+1,1)</f>
        <v>58958</v>
      </c>
      <c r="C467" s="123" t="n">
        <f aca="false">C466+1</f>
        <v>463</v>
      </c>
      <c r="D467" s="123"/>
      <c r="E467" s="116" t="n">
        <f aca="false">IF($AE$33,IF($AE$34,$E466*(1+Inflação)*(1+Crescimento_Salário),$E466*(1+Inflação)),IF($AE$34,$E466*(1+Crescimento_Salário),$E466))</f>
        <v>56067.5524740872</v>
      </c>
      <c r="F467" s="124" t="n">
        <f aca="false">F466+E467</f>
        <v>6369602.55278553</v>
      </c>
      <c r="G467" s="125" t="n">
        <f aca="false">IF(F467&lt;=0,0,F467/S467)</f>
        <v>1.25029523562782</v>
      </c>
      <c r="H467" s="116" t="n">
        <f aca="false">Q466*Taxa</f>
        <v>103444.558875498</v>
      </c>
      <c r="I467" s="116" t="n">
        <f aca="false">I466+H467</f>
        <v>9867633.3346256</v>
      </c>
      <c r="J467" s="125" t="n">
        <f aca="false">1-G467</f>
        <v>-0.250295235627817</v>
      </c>
      <c r="K467" s="116" t="n">
        <f aca="false">R467-F467</f>
        <v>-1275123.76787108</v>
      </c>
      <c r="L467" s="116" t="n">
        <f aca="false">L466+K467</f>
        <v>-127779702.00591</v>
      </c>
      <c r="M467" s="125" t="n">
        <f aca="false">K467/R467</f>
        <v>-0.250295235627816</v>
      </c>
      <c r="N467" s="116" t="n">
        <f aca="false">Q467*Inflação</f>
        <v>141825.660293737</v>
      </c>
      <c r="O467" s="116" t="n">
        <f aca="false">Q467-R467</f>
        <v>11142757.1024967</v>
      </c>
      <c r="P467" s="125" t="n">
        <f aca="false">O467/Q467</f>
        <v>0.686247165451095</v>
      </c>
      <c r="Q467" s="126" t="n">
        <f aca="false">Q466+E467+H467</f>
        <v>16237235.8874111</v>
      </c>
      <c r="R467" s="126" t="n">
        <f aca="false">(R466+E467)*(1+((1+Taxa)/(1+Inflação)-1))</f>
        <v>5094478.78491446</v>
      </c>
      <c r="S467" s="116" t="n">
        <f aca="false">IF('BANCO DE DADOS'!$AD$32="Sim",R467,Q467)</f>
        <v>5094478.78491446</v>
      </c>
      <c r="T467" s="123" t="n">
        <f aca="false">C467</f>
        <v>463</v>
      </c>
      <c r="U467" s="122" t="n">
        <f aca="false">DATE(YEAR(U466),MONTH(U466)+1,1)</f>
        <v>58988</v>
      </c>
    </row>
    <row r="468" customFormat="false" ht="12.75" hidden="false" customHeight="false" outlineLevel="0" collapsed="false">
      <c r="B468" s="122" t="n">
        <f aca="false">DATE(YEAR(B467),MONTH(B467)+1,1)</f>
        <v>58988</v>
      </c>
      <c r="C468" s="123" t="n">
        <f aca="false">C467+1</f>
        <v>464</v>
      </c>
      <c r="D468" s="123"/>
      <c r="E468" s="116" t="n">
        <f aca="false">IF($AE$33,IF($AE$34,$E467*(1+Inflação)*(1+Crescimento_Salário),$E467*(1+Inflação)),IF($AE$34,$E467*(1+Crescimento_Salário),$E467))</f>
        <v>56557.279771629</v>
      </c>
      <c r="F468" s="124" t="n">
        <f aca="false">F467+E468</f>
        <v>6426159.83255716</v>
      </c>
      <c r="G468" s="125" t="n">
        <f aca="false">IF(F468&lt;=0,0,F468/S468)</f>
        <v>1.25039876066475</v>
      </c>
      <c r="H468" s="116" t="n">
        <f aca="false">Q467*Taxa</f>
        <v>104470.864602832</v>
      </c>
      <c r="I468" s="116" t="n">
        <f aca="false">I467+H468</f>
        <v>9972104.19922843</v>
      </c>
      <c r="J468" s="125" t="n">
        <f aca="false">1-G468</f>
        <v>-0.250398760664745</v>
      </c>
      <c r="K468" s="116" t="n">
        <f aca="false">R468-F468</f>
        <v>-1286871.44335495</v>
      </c>
      <c r="L468" s="116" t="n">
        <f aca="false">L467+K468</f>
        <v>-129066573.449265</v>
      </c>
      <c r="M468" s="125" t="n">
        <f aca="false">K468/R468</f>
        <v>-0.250398760664745</v>
      </c>
      <c r="N468" s="116" t="n">
        <f aca="false">Q468*Inflação</f>
        <v>143232.175729008</v>
      </c>
      <c r="O468" s="116" t="n">
        <f aca="false">Q468-R468</f>
        <v>11258975.6425834</v>
      </c>
      <c r="P468" s="125" t="n">
        <f aca="false">O468/Q468</f>
        <v>0.686595582359178</v>
      </c>
      <c r="Q468" s="126" t="n">
        <f aca="false">Q467+E468+H468</f>
        <v>16398264.0317856</v>
      </c>
      <c r="R468" s="126" t="n">
        <f aca="false">(R467+E468)*(1+((1+Taxa)/(1+Inflação)-1))</f>
        <v>5139288.38920221</v>
      </c>
      <c r="S468" s="116" t="n">
        <f aca="false">IF('BANCO DE DADOS'!$AD$32="Sim",R468,Q468)</f>
        <v>5139288.38920221</v>
      </c>
      <c r="T468" s="123" t="n">
        <f aca="false">C468</f>
        <v>464</v>
      </c>
      <c r="U468" s="122" t="n">
        <f aca="false">DATE(YEAR(U467),MONTH(U467)+1,1)</f>
        <v>59019</v>
      </c>
    </row>
    <row r="469" customFormat="false" ht="12.75" hidden="false" customHeight="false" outlineLevel="0" collapsed="false">
      <c r="B469" s="122" t="n">
        <f aca="false">DATE(YEAR(B468),MONTH(B468)+1,1)</f>
        <v>59019</v>
      </c>
      <c r="C469" s="123" t="n">
        <f aca="false">C468+1</f>
        <v>465</v>
      </c>
      <c r="D469" s="123"/>
      <c r="E469" s="116" t="n">
        <f aca="false">IF($AE$33,IF($AE$34,$E468*(1+Inflação)*(1+Crescimento_Salário),$E468*(1+Inflação)),IF($AE$34,$E468*(1+Crescimento_Salário),$E468))</f>
        <v>57051.2846381992</v>
      </c>
      <c r="F469" s="124" t="n">
        <f aca="false">F468+E469</f>
        <v>6483211.11719536</v>
      </c>
      <c r="G469" s="125" t="n">
        <f aca="false">IF(F469&lt;=0,0,F469/S469)</f>
        <v>1.25050154819946</v>
      </c>
      <c r="H469" s="116" t="n">
        <f aca="false">Q468*Taxa</f>
        <v>105506.924532295</v>
      </c>
      <c r="I469" s="116" t="n">
        <f aca="false">I468+H469</f>
        <v>10077611.1237607</v>
      </c>
      <c r="J469" s="125" t="n">
        <f aca="false">1-G469</f>
        <v>-0.250501548199465</v>
      </c>
      <c r="K469" s="116" t="n">
        <f aca="false">R469-F469</f>
        <v>-1298722.44020794</v>
      </c>
      <c r="L469" s="116" t="n">
        <f aca="false">L468+K469</f>
        <v>-130365295.889473</v>
      </c>
      <c r="M469" s="125" t="n">
        <f aca="false">K469/R469</f>
        <v>-0.250501548199465</v>
      </c>
      <c r="N469" s="116" t="n">
        <f aca="false">Q469*Inflação</f>
        <v>144652.055658796</v>
      </c>
      <c r="O469" s="116" t="n">
        <f aca="false">Q469-R469</f>
        <v>11376333.5639687</v>
      </c>
      <c r="P469" s="125" t="n">
        <f aca="false">O469/Q469</f>
        <v>0.68694255625993</v>
      </c>
      <c r="Q469" s="126" t="n">
        <f aca="false">Q468+E469+H469</f>
        <v>16560822.2409561</v>
      </c>
      <c r="R469" s="126" t="n">
        <f aca="false">(R468+E469)*(1+((1+Taxa)/(1+Inflação)-1))</f>
        <v>5184488.67698742</v>
      </c>
      <c r="S469" s="116" t="n">
        <f aca="false">IF('BANCO DE DADOS'!$AD$32="Sim",R469,Q469)</f>
        <v>5184488.67698742</v>
      </c>
      <c r="T469" s="123" t="n">
        <f aca="false">C469</f>
        <v>465</v>
      </c>
      <c r="U469" s="122" t="n">
        <f aca="false">DATE(YEAR(U468),MONTH(U468)+1,1)</f>
        <v>59050</v>
      </c>
    </row>
    <row r="470" customFormat="false" ht="12.75" hidden="false" customHeight="false" outlineLevel="0" collapsed="false">
      <c r="B470" s="122" t="n">
        <f aca="false">DATE(YEAR(B469),MONTH(B469)+1,1)</f>
        <v>59050</v>
      </c>
      <c r="C470" s="123" t="n">
        <f aca="false">C469+1</f>
        <v>466</v>
      </c>
      <c r="D470" s="123"/>
      <c r="E470" s="116" t="n">
        <f aca="false">IF($AE$33,IF($AE$34,$E469*(1+Inflação)*(1+Crescimento_Salário),$E469*(1+Inflação)),IF($AE$34,$E469*(1+Crescimento_Salário),$E469))</f>
        <v>57549.6044366257</v>
      </c>
      <c r="F470" s="124" t="n">
        <f aca="false">F469+E470</f>
        <v>6540760.72163199</v>
      </c>
      <c r="G470" s="125" t="n">
        <f aca="false">IF(F470&lt;=0,0,F470/S470)</f>
        <v>1.25060360297438</v>
      </c>
      <c r="H470" s="116" t="n">
        <f aca="false">Q469*Taxa</f>
        <v>106552.828944726</v>
      </c>
      <c r="I470" s="116" t="n">
        <f aca="false">I469+H470</f>
        <v>10184163.9527055</v>
      </c>
      <c r="J470" s="125" t="n">
        <f aca="false">1-G470</f>
        <v>-0.25060360297438</v>
      </c>
      <c r="K470" s="116" t="n">
        <f aca="false">R470-F470</f>
        <v>-1310677.65928055</v>
      </c>
      <c r="L470" s="116" t="n">
        <f aca="false">L469+K470</f>
        <v>-131675973.548753</v>
      </c>
      <c r="M470" s="125" t="n">
        <f aca="false">K470/R470</f>
        <v>-0.25060360297438</v>
      </c>
      <c r="N470" s="116" t="n">
        <f aca="false">Q470*Inflação</f>
        <v>146085.423759839</v>
      </c>
      <c r="O470" s="116" t="n">
        <f aca="false">Q470-R470</f>
        <v>11494841.611986</v>
      </c>
      <c r="P470" s="125" t="n">
        <f aca="false">O470/Q470</f>
        <v>0.687288094613878</v>
      </c>
      <c r="Q470" s="126" t="n">
        <f aca="false">Q469+E470+H470</f>
        <v>16724924.6743375</v>
      </c>
      <c r="R470" s="126" t="n">
        <f aca="false">(R469+E470)*(1+((1+Taxa)/(1+Inflação)-1))</f>
        <v>5230083.06235144</v>
      </c>
      <c r="S470" s="116" t="n">
        <f aca="false">IF('BANCO DE DADOS'!$AD$32="Sim",R470,Q470)</f>
        <v>5230083.06235144</v>
      </c>
      <c r="T470" s="123" t="n">
        <f aca="false">C470</f>
        <v>466</v>
      </c>
      <c r="U470" s="122" t="n">
        <f aca="false">DATE(YEAR(U469),MONTH(U469)+1,1)</f>
        <v>59080</v>
      </c>
    </row>
    <row r="471" customFormat="false" ht="12.75" hidden="false" customHeight="false" outlineLevel="0" collapsed="false">
      <c r="B471" s="122" t="n">
        <f aca="false">DATE(YEAR(B470),MONTH(B470)+1,1)</f>
        <v>59080</v>
      </c>
      <c r="C471" s="123" t="n">
        <f aca="false">C470+1</f>
        <v>467</v>
      </c>
      <c r="D471" s="123"/>
      <c r="E471" s="116" t="n">
        <f aca="false">IF($AE$33,IF($AE$34,$E470*(1+Inflação)*(1+Crescimento_Salário),$E470*(1+Inflação)),IF($AE$34,$E470*(1+Crescimento_Salário),$E470))</f>
        <v>58052.2768560857</v>
      </c>
      <c r="F471" s="124" t="n">
        <f aca="false">F470+E471</f>
        <v>6598812.99848807</v>
      </c>
      <c r="G471" s="125" t="n">
        <f aca="false">IF(F471&lt;=0,0,F471/S471)</f>
        <v>1.25070492970721</v>
      </c>
      <c r="H471" s="116" t="n">
        <f aca="false">Q470*Taxa</f>
        <v>107608.668942227</v>
      </c>
      <c r="I471" s="116" t="n">
        <f aca="false">I470+H471</f>
        <v>10291772.6216477</v>
      </c>
      <c r="J471" s="125" t="n">
        <f aca="false">1-G471</f>
        <v>-0.250704929707214</v>
      </c>
      <c r="K471" s="116" t="n">
        <f aca="false">R471-F471</f>
        <v>-1322738.00929551</v>
      </c>
      <c r="L471" s="116" t="n">
        <f aca="false">L470+K471</f>
        <v>-132998711.558049</v>
      </c>
      <c r="M471" s="125" t="n">
        <f aca="false">K471/R471</f>
        <v>-0.250704929707214</v>
      </c>
      <c r="N471" s="116" t="n">
        <f aca="false">Q471*Inflação</f>
        <v>147532.404833813</v>
      </c>
      <c r="O471" s="116" t="n">
        <f aca="false">Q471-R471</f>
        <v>11614510.6309432</v>
      </c>
      <c r="P471" s="125" t="n">
        <f aca="false">O471/Q471</f>
        <v>0.687632204835882</v>
      </c>
      <c r="Q471" s="126" t="n">
        <f aca="false">Q470+E471+H471</f>
        <v>16890585.6201358</v>
      </c>
      <c r="R471" s="126" t="n">
        <f aca="false">(R470+E471)*(1+((1+Taxa)/(1+Inflação)-1))</f>
        <v>5276074.98919256</v>
      </c>
      <c r="S471" s="116" t="n">
        <f aca="false">IF('BANCO DE DADOS'!$AD$32="Sim",R471,Q471)</f>
        <v>5276074.98919256</v>
      </c>
      <c r="T471" s="123" t="n">
        <f aca="false">C471</f>
        <v>467</v>
      </c>
      <c r="U471" s="122" t="n">
        <f aca="false">DATE(YEAR(U470),MONTH(U470)+1,1)</f>
        <v>59111</v>
      </c>
    </row>
    <row r="472" customFormat="false" ht="12.75" hidden="false" customHeight="false" outlineLevel="0" collapsed="false">
      <c r="B472" s="122" t="n">
        <f aca="false">DATE(YEAR(B471),MONTH(B471)+1,1)</f>
        <v>59111</v>
      </c>
      <c r="C472" s="123" t="n">
        <f aca="false">C471+1</f>
        <v>468</v>
      </c>
      <c r="D472" s="123" t="n">
        <v>39</v>
      </c>
      <c r="E472" s="116" t="n">
        <f aca="false">IF($AE$33,IF($AE$34,$E471*(1+Inflação)*(1+Crescimento_Salário),$E471*(1+Inflação)),IF($AE$34,$E471*(1+Crescimento_Salário),$E471))</f>
        <v>58559.339914956</v>
      </c>
      <c r="F472" s="124" t="n">
        <f aca="false">F471+E472</f>
        <v>6657372.33840303</v>
      </c>
      <c r="G472" s="125" t="n">
        <f aca="false">IF(F472&lt;=0,0,F472/S472)</f>
        <v>1.25080553309107</v>
      </c>
      <c r="H472" s="116" t="n">
        <f aca="false">Q471*Taxa</f>
        <v>108674.536455544</v>
      </c>
      <c r="I472" s="116" t="n">
        <f aca="false">I471+H472</f>
        <v>10400447.1581032</v>
      </c>
      <c r="J472" s="125" t="n">
        <f aca="false">1-G472</f>
        <v>-0.250805533091072</v>
      </c>
      <c r="K472" s="116" t="n">
        <f aca="false">R472-F472</f>
        <v>-1334904.40691659</v>
      </c>
      <c r="L472" s="116" t="n">
        <f aca="false">L471+K472</f>
        <v>-134333615.964965</v>
      </c>
      <c r="M472" s="125" t="n">
        <f aca="false">K472/R472</f>
        <v>-0.250805533091072</v>
      </c>
      <c r="N472" s="116" t="n">
        <f aca="false">Q472*Inflação</f>
        <v>148993.124817447</v>
      </c>
      <c r="O472" s="116" t="n">
        <f aca="false">Q472-R472</f>
        <v>11735351.5650198</v>
      </c>
      <c r="P472" s="125" t="n">
        <f aca="false">O472/Q472</f>
        <v>0.687974894295454</v>
      </c>
      <c r="Q472" s="126" t="n">
        <f aca="false">Q471+E472+H472</f>
        <v>17057819.4965063</v>
      </c>
      <c r="R472" s="126" t="n">
        <f aca="false">(R471+E472)*(1+((1+Taxa)/(1+Inflação)-1))</f>
        <v>5322467.93148644</v>
      </c>
      <c r="S472" s="116" t="n">
        <f aca="false">IF('BANCO DE DADOS'!$AD$32="Sim",R472,Q472)</f>
        <v>5322467.93148644</v>
      </c>
      <c r="T472" s="123" t="n">
        <f aca="false">C472</f>
        <v>468</v>
      </c>
      <c r="U472" s="122" t="n">
        <f aca="false">DATE(YEAR(U471),MONTH(U471)+1,1)</f>
        <v>59141</v>
      </c>
    </row>
    <row r="473" customFormat="false" ht="12.75" hidden="false" customHeight="false" outlineLevel="0" collapsed="false">
      <c r="B473" s="122" t="n">
        <f aca="false">DATE(YEAR(B472),MONTH(B472)+1,1)</f>
        <v>59141</v>
      </c>
      <c r="C473" s="123" t="n">
        <f aca="false">C472+1</f>
        <v>469</v>
      </c>
      <c r="D473" s="123"/>
      <c r="E473" s="116" t="n">
        <f aca="false">IF($AE$33,IF($AE$34,$E472*(1+Inflação)*(1+Crescimento_Salário),$E472*(1+Inflação)),IF($AE$34,$E472*(1+Crescimento_Salário),$E472))</f>
        <v>59070.8319636884</v>
      </c>
      <c r="F473" s="124" t="n">
        <f aca="false">F472+E473</f>
        <v>6716443.17036672</v>
      </c>
      <c r="G473" s="125" t="n">
        <f aca="false">IF(F473&lt;=0,0,F473/S473)</f>
        <v>1.2509054177945</v>
      </c>
      <c r="H473" s="116" t="n">
        <f aca="false">Q472*Taxa</f>
        <v>109750.524251525</v>
      </c>
      <c r="I473" s="116" t="n">
        <f aca="false">I472+H473</f>
        <v>10510197.6823547</v>
      </c>
      <c r="J473" s="125" t="n">
        <f aca="false">1-G473</f>
        <v>-0.250905417794498</v>
      </c>
      <c r="K473" s="116" t="n">
        <f aca="false">R473-F473</f>
        <v>-1347177.7768179</v>
      </c>
      <c r="L473" s="116" t="n">
        <f aca="false">L472+K473</f>
        <v>-135680793.741783</v>
      </c>
      <c r="M473" s="125" t="n">
        <f aca="false">K473/R473</f>
        <v>-0.250905417794498</v>
      </c>
      <c r="N473" s="116" t="n">
        <f aca="false">Q473*Inflação</f>
        <v>150467.710792728</v>
      </c>
      <c r="O473" s="116" t="n">
        <f aca="false">Q473-R473</f>
        <v>11857375.4591727</v>
      </c>
      <c r="P473" s="125" t="n">
        <f aca="false">O473/Q473</f>
        <v>0.68831617031706</v>
      </c>
      <c r="Q473" s="126" t="n">
        <f aca="false">Q472+E473+H473</f>
        <v>17226640.8527215</v>
      </c>
      <c r="R473" s="126" t="n">
        <f aca="false">(R472+E473)*(1+((1+Taxa)/(1+Inflação)-1))</f>
        <v>5369265.39354881</v>
      </c>
      <c r="S473" s="116" t="n">
        <f aca="false">IF('BANCO DE DADOS'!$AD$32="Sim",R473,Q473)</f>
        <v>5369265.39354881</v>
      </c>
      <c r="T473" s="123" t="n">
        <f aca="false">C473</f>
        <v>469</v>
      </c>
      <c r="U473" s="122" t="n">
        <f aca="false">DATE(YEAR(U472),MONTH(U472)+1,1)</f>
        <v>59172</v>
      </c>
    </row>
    <row r="474" customFormat="false" ht="12.75" hidden="false" customHeight="false" outlineLevel="0" collapsed="false">
      <c r="B474" s="122" t="n">
        <f aca="false">DATE(YEAR(B473),MONTH(B473)+1,1)</f>
        <v>59172</v>
      </c>
      <c r="C474" s="123" t="n">
        <f aca="false">C473+1</f>
        <v>470</v>
      </c>
      <c r="D474" s="123"/>
      <c r="E474" s="116" t="n">
        <f aca="false">IF($AE$33,IF($AE$34,$E473*(1+Inflação)*(1+Crescimento_Salário),$E473*(1+Inflação)),IF($AE$34,$E473*(1+Crescimento_Salário),$E473))</f>
        <v>59586.7916877105</v>
      </c>
      <c r="F474" s="124" t="n">
        <f aca="false">F473+E474</f>
        <v>6776029.96205443</v>
      </c>
      <c r="G474" s="125" t="n">
        <f aca="false">IF(F474&lt;=0,0,F474/S474)</f>
        <v>1.25100458846154</v>
      </c>
      <c r="H474" s="116" t="n">
        <f aca="false">Q473*Taxa</f>
        <v>110836.725940625</v>
      </c>
      <c r="I474" s="116" t="n">
        <f aca="false">I473+H474</f>
        <v>10621034.4082954</v>
      </c>
      <c r="J474" s="125" t="n">
        <f aca="false">1-G474</f>
        <v>-0.251004588461541</v>
      </c>
      <c r="K474" s="116" t="n">
        <f aca="false">R474-F474</f>
        <v>-1359559.05175389</v>
      </c>
      <c r="L474" s="116" t="n">
        <f aca="false">L473+K474</f>
        <v>-137040352.793537</v>
      </c>
      <c r="M474" s="125" t="n">
        <f aca="false">K474/R474</f>
        <v>-0.251004588461541</v>
      </c>
      <c r="N474" s="116" t="n">
        <f aca="false">Q474*Inflação</f>
        <v>151956.290997192</v>
      </c>
      <c r="O474" s="116" t="n">
        <f aca="false">Q474-R474</f>
        <v>11980593.4600493</v>
      </c>
      <c r="P474" s="125" t="n">
        <f aca="false">O474/Q474</f>
        <v>0.688656040180438</v>
      </c>
      <c r="Q474" s="126" t="n">
        <f aca="false">Q473+E474+H474</f>
        <v>17397064.3703498</v>
      </c>
      <c r="R474" s="126" t="n">
        <f aca="false">(R473+E474)*(1+((1+Taxa)/(1+Inflação)-1))</f>
        <v>5416470.91030053</v>
      </c>
      <c r="S474" s="116" t="n">
        <f aca="false">IF('BANCO DE DADOS'!$AD$32="Sim",R474,Q474)</f>
        <v>5416470.91030053</v>
      </c>
      <c r="T474" s="123" t="n">
        <f aca="false">C474</f>
        <v>470</v>
      </c>
      <c r="U474" s="122" t="n">
        <f aca="false">DATE(YEAR(U473),MONTH(U473)+1,1)</f>
        <v>59203</v>
      </c>
    </row>
    <row r="475" customFormat="false" ht="12.75" hidden="false" customHeight="false" outlineLevel="0" collapsed="false">
      <c r="B475" s="122" t="n">
        <f aca="false">DATE(YEAR(B474),MONTH(B474)+1,1)</f>
        <v>59203</v>
      </c>
      <c r="C475" s="123" t="n">
        <f aca="false">C474+1</f>
        <v>471</v>
      </c>
      <c r="D475" s="123"/>
      <c r="E475" s="116" t="n">
        <f aca="false">IF($AE$33,IF($AE$34,$E474*(1+Inflação)*(1+Crescimento_Salário),$E474*(1+Inflação)),IF($AE$34,$E474*(1+Crescimento_Salário),$E474))</f>
        <v>60107.2581103513</v>
      </c>
      <c r="F475" s="124" t="n">
        <f aca="false">F474+E475</f>
        <v>6836137.22016478</v>
      </c>
      <c r="G475" s="125" t="n">
        <f aca="false">IF(F475&lt;=0,0,F475/S475)</f>
        <v>1.25110304971182</v>
      </c>
      <c r="H475" s="116" t="n">
        <f aca="false">Q474*Taxa</f>
        <v>111933.235984499</v>
      </c>
      <c r="I475" s="116" t="n">
        <f aca="false">I474+H475</f>
        <v>10732967.6442799</v>
      </c>
      <c r="J475" s="125" t="n">
        <f aca="false">1-G475</f>
        <v>-0.251103049711816</v>
      </c>
      <c r="K475" s="116" t="n">
        <f aca="false">R475-F475</f>
        <v>-1372049.17262989</v>
      </c>
      <c r="L475" s="116" t="n">
        <f aca="false">L474+K475</f>
        <v>-138412401.966167</v>
      </c>
      <c r="M475" s="125" t="n">
        <f aca="false">K475/R475</f>
        <v>-0.251103049711816</v>
      </c>
      <c r="N475" s="116" t="n">
        <f aca="false">Q475*Inflação</f>
        <v>153458.994834314</v>
      </c>
      <c r="O475" s="116" t="n">
        <f aca="false">Q475-R475</f>
        <v>12105016.8169098</v>
      </c>
      <c r="P475" s="125" t="n">
        <f aca="false">O475/Q475</f>
        <v>0.688994511120894</v>
      </c>
      <c r="Q475" s="126" t="n">
        <f aca="false">Q474+E475+H475</f>
        <v>17569104.8644447</v>
      </c>
      <c r="R475" s="126" t="n">
        <f aca="false">(R474+E475)*(1+((1+Taxa)/(1+Inflação)-1))</f>
        <v>5464088.04753489</v>
      </c>
      <c r="S475" s="116" t="n">
        <f aca="false">IF('BANCO DE DADOS'!$AD$32="Sim",R475,Q475)</f>
        <v>5464088.04753489</v>
      </c>
      <c r="T475" s="123" t="n">
        <f aca="false">C475</f>
        <v>471</v>
      </c>
      <c r="U475" s="122" t="n">
        <f aca="false">DATE(YEAR(U474),MONTH(U474)+1,1)</f>
        <v>59231</v>
      </c>
    </row>
    <row r="476" customFormat="false" ht="12.75" hidden="false" customHeight="false" outlineLevel="0" collapsed="false">
      <c r="B476" s="122" t="n">
        <f aca="false">DATE(YEAR(B475),MONTH(B475)+1,1)</f>
        <v>59231</v>
      </c>
      <c r="C476" s="123" t="n">
        <f aca="false">C475+1</f>
        <v>472</v>
      </c>
      <c r="D476" s="123"/>
      <c r="E476" s="116" t="n">
        <f aca="false">IF($AE$33,IF($AE$34,$E475*(1+Inflação)*(1+Crescimento_Salário),$E475*(1+Inflação)),IF($AE$34,$E475*(1+Crescimento_Salário),$E475))</f>
        <v>60632.2705957926</v>
      </c>
      <c r="F476" s="124" t="n">
        <f aca="false">F475+E476</f>
        <v>6896769.49076057</v>
      </c>
      <c r="G476" s="125" t="n">
        <f aca="false">IF(F476&lt;=0,0,F476/S476)</f>
        <v>1.25120080614057</v>
      </c>
      <c r="H476" s="116" t="n">
        <f aca="false">Q475*Taxa</f>
        <v>113040.149703645</v>
      </c>
      <c r="I476" s="116" t="n">
        <f aca="false">I475+H476</f>
        <v>10846007.7939835</v>
      </c>
      <c r="J476" s="125" t="n">
        <f aca="false">1-G476</f>
        <v>-0.251200806140568</v>
      </c>
      <c r="K476" s="116" t="n">
        <f aca="false">R476-F476</f>
        <v>-1384649.08857331</v>
      </c>
      <c r="L476" s="116" t="n">
        <f aca="false">L475+K476</f>
        <v>-139797051.05474</v>
      </c>
      <c r="M476" s="125" t="n">
        <f aca="false">K476/R476</f>
        <v>-0.251200806140568</v>
      </c>
      <c r="N476" s="116" t="n">
        <f aca="false">Q476*Inflação</f>
        <v>154975.952883983</v>
      </c>
      <c r="O476" s="116" t="n">
        <f aca="false">Q476-R476</f>
        <v>12230656.8825568</v>
      </c>
      <c r="P476" s="125" t="n">
        <f aca="false">O476/Q476</f>
        <v>0.689331590329616</v>
      </c>
      <c r="Q476" s="126" t="n">
        <f aca="false">Q475+E476+H476</f>
        <v>17742777.2847441</v>
      </c>
      <c r="R476" s="126" t="n">
        <f aca="false">(R475+E476)*(1+((1+Taxa)/(1+Inflação)-1))</f>
        <v>5512120.40218726</v>
      </c>
      <c r="S476" s="116" t="n">
        <f aca="false">IF('BANCO DE DADOS'!$AD$32="Sim",R476,Q476)</f>
        <v>5512120.40218726</v>
      </c>
      <c r="T476" s="123" t="n">
        <f aca="false">C476</f>
        <v>472</v>
      </c>
      <c r="U476" s="122" t="n">
        <f aca="false">DATE(YEAR(U475),MONTH(U475)+1,1)</f>
        <v>59262</v>
      </c>
    </row>
    <row r="477" customFormat="false" ht="12.75" hidden="false" customHeight="false" outlineLevel="0" collapsed="false">
      <c r="B477" s="122" t="n">
        <f aca="false">DATE(YEAR(B476),MONTH(B476)+1,1)</f>
        <v>59262</v>
      </c>
      <c r="C477" s="123" t="n">
        <f aca="false">C476+1</f>
        <v>473</v>
      </c>
      <c r="D477" s="123"/>
      <c r="E477" s="116" t="n">
        <f aca="false">IF($AE$33,IF($AE$34,$E476*(1+Inflação)*(1+Crescimento_Salário),$E476*(1+Inflação)),IF($AE$34,$E476*(1+Crescimento_Salário),$E476))</f>
        <v>61161.8688520465</v>
      </c>
      <c r="F477" s="124" t="n">
        <f aca="false">F476+E477</f>
        <v>6957931.35961262</v>
      </c>
      <c r="G477" s="125" t="n">
        <f aca="false">IF(F477&lt;=0,0,F477/S477)</f>
        <v>1.25129786231874</v>
      </c>
      <c r="H477" s="116" t="n">
        <f aca="false">Q476*Taxa</f>
        <v>114157.563285128</v>
      </c>
      <c r="I477" s="116" t="n">
        <f aca="false">I476+H477</f>
        <v>10960165.3572686</v>
      </c>
      <c r="J477" s="125" t="n">
        <f aca="false">1-G477</f>
        <v>-0.251297862318735</v>
      </c>
      <c r="K477" s="116" t="n">
        <f aca="false">R477-F477</f>
        <v>-1397359.75700545</v>
      </c>
      <c r="L477" s="116" t="n">
        <f aca="false">L476+K477</f>
        <v>-141194410.811746</v>
      </c>
      <c r="M477" s="125" t="n">
        <f aca="false">K477/R477</f>
        <v>-0.251297862318735</v>
      </c>
      <c r="N477" s="116" t="n">
        <f aca="false">Q477*Inflação</f>
        <v>156507.296913077</v>
      </c>
      <c r="O477" s="116" t="n">
        <f aca="false">Q477-R477</f>
        <v>12357525.1142741</v>
      </c>
      <c r="P477" s="125" t="n">
        <f aca="false">O477/Q477</f>
        <v>0.689667284953967</v>
      </c>
      <c r="Q477" s="126" t="n">
        <f aca="false">Q476+E477+H477</f>
        <v>17918096.7168813</v>
      </c>
      <c r="R477" s="126" t="n">
        <f aca="false">(R476+E477)*(1+((1+Taxa)/(1+Inflação)-1))</f>
        <v>5560571.60260717</v>
      </c>
      <c r="S477" s="116" t="n">
        <f aca="false">IF('BANCO DE DADOS'!$AD$32="Sim",R477,Q477)</f>
        <v>5560571.60260717</v>
      </c>
      <c r="T477" s="123" t="n">
        <f aca="false">C477</f>
        <v>473</v>
      </c>
      <c r="U477" s="122" t="n">
        <f aca="false">DATE(YEAR(U476),MONTH(U476)+1,1)</f>
        <v>59292</v>
      </c>
    </row>
    <row r="478" customFormat="false" ht="12.75" hidden="false" customHeight="false" outlineLevel="0" collapsed="false">
      <c r="B478" s="122" t="n">
        <f aca="false">DATE(YEAR(B477),MONTH(B477)+1,1)</f>
        <v>59292</v>
      </c>
      <c r="C478" s="123" t="n">
        <f aca="false">C477+1</f>
        <v>474</v>
      </c>
      <c r="D478" s="123"/>
      <c r="E478" s="116" t="n">
        <f aca="false">IF($AE$33,IF($AE$34,$E477*(1+Inflação)*(1+Crescimento_Salário),$E477*(1+Inflação)),IF($AE$34,$E477*(1+Crescimento_Salário),$E477))</f>
        <v>61696.0929339585</v>
      </c>
      <c r="F478" s="124" t="n">
        <f aca="false">F477+E478</f>
        <v>7019627.45254658</v>
      </c>
      <c r="G478" s="125" t="n">
        <f aca="false">IF(F478&lt;=0,0,F478/S478)</f>
        <v>1.25139422279302</v>
      </c>
      <c r="H478" s="116" t="n">
        <f aca="false">Q477*Taxa</f>
        <v>115285.573790368</v>
      </c>
      <c r="I478" s="116" t="n">
        <f aca="false">I477+H478</f>
        <v>11075450.931059</v>
      </c>
      <c r="J478" s="125" t="n">
        <f aca="false">1-G478</f>
        <v>-0.251394222793016</v>
      </c>
      <c r="K478" s="116" t="n">
        <f aca="false">R478-F478</f>
        <v>-1410182.14371392</v>
      </c>
      <c r="L478" s="116" t="n">
        <f aca="false">L477+K478</f>
        <v>-142604592.95546</v>
      </c>
      <c r="M478" s="125" t="n">
        <f aca="false">K478/R478</f>
        <v>-0.251394222793016</v>
      </c>
      <c r="N478" s="116" t="n">
        <f aca="false">Q478*Inflação</f>
        <v>158053.159886129</v>
      </c>
      <c r="O478" s="116" t="n">
        <f aca="false">Q478-R478</f>
        <v>12485633.0747729</v>
      </c>
      <c r="P478" s="125" t="n">
        <f aca="false">O478/Q478</f>
        <v>0.690001602097789</v>
      </c>
      <c r="Q478" s="126" t="n">
        <f aca="false">Q477+E478+H478</f>
        <v>18095078.3836056</v>
      </c>
      <c r="R478" s="126" t="n">
        <f aca="false">(R477+E478)*(1+((1+Taxa)/(1+Inflação)-1))</f>
        <v>5609445.30883266</v>
      </c>
      <c r="S478" s="116" t="n">
        <f aca="false">IF('BANCO DE DADOS'!$AD$32="Sim",R478,Q478)</f>
        <v>5609445.30883266</v>
      </c>
      <c r="T478" s="123" t="n">
        <f aca="false">C478</f>
        <v>474</v>
      </c>
      <c r="U478" s="122" t="n">
        <f aca="false">DATE(YEAR(U477),MONTH(U477)+1,1)</f>
        <v>59323</v>
      </c>
    </row>
    <row r="479" customFormat="false" ht="12.75" hidden="false" customHeight="false" outlineLevel="0" collapsed="false">
      <c r="B479" s="122" t="n">
        <f aca="false">DATE(YEAR(B478),MONTH(B478)+1,1)</f>
        <v>59323</v>
      </c>
      <c r="C479" s="123" t="n">
        <f aca="false">C478+1</f>
        <v>475</v>
      </c>
      <c r="D479" s="123"/>
      <c r="E479" s="116" t="n">
        <f aca="false">IF($AE$33,IF($AE$34,$E478*(1+Inflação)*(1+Crescimento_Salário),$E478*(1+Inflação)),IF($AE$34,$E478*(1+Crescimento_Salário),$E478))</f>
        <v>62234.9832462367</v>
      </c>
      <c r="F479" s="124" t="n">
        <f aca="false">F478+E479</f>
        <v>7081862.43579281</v>
      </c>
      <c r="G479" s="125" t="n">
        <f aca="false">IF(F479&lt;=0,0,F479/S479)</f>
        <v>1.25148989208593</v>
      </c>
      <c r="H479" s="116" t="n">
        <f aca="false">Q478*Taxa</f>
        <v>116424.279162991</v>
      </c>
      <c r="I479" s="116" t="n">
        <f aca="false">I478+H479</f>
        <v>11191875.210222</v>
      </c>
      <c r="J479" s="125" t="n">
        <f aca="false">1-G479</f>
        <v>-0.251489892085932</v>
      </c>
      <c r="K479" s="116" t="n">
        <f aca="false">R479-F479</f>
        <v>-1423117.22292573</v>
      </c>
      <c r="L479" s="116" t="n">
        <f aca="false">L478+K479</f>
        <v>-144027710.178386</v>
      </c>
      <c r="M479" s="125" t="n">
        <f aca="false">K479/R479</f>
        <v>-0.251489892085932</v>
      </c>
      <c r="N479" s="116" t="n">
        <f aca="false">Q479*Inflação</f>
        <v>159613.675976089</v>
      </c>
      <c r="O479" s="116" t="n">
        <f aca="false">Q479-R479</f>
        <v>12614992.4331478</v>
      </c>
      <c r="P479" s="125" t="n">
        <f aca="false">O479/Q479</f>
        <v>0.690334548821699</v>
      </c>
      <c r="Q479" s="126" t="n">
        <f aca="false">Q478+E479+H479</f>
        <v>18273737.6460148</v>
      </c>
      <c r="R479" s="126" t="n">
        <f aca="false">(R478+E479)*(1+((1+Taxa)/(1+Inflação)-1))</f>
        <v>5658745.21286708</v>
      </c>
      <c r="S479" s="116" t="n">
        <f aca="false">IF('BANCO DE DADOS'!$AD$32="Sim",R479,Q479)</f>
        <v>5658745.21286708</v>
      </c>
      <c r="T479" s="123" t="n">
        <f aca="false">C479</f>
        <v>475</v>
      </c>
      <c r="U479" s="122" t="n">
        <f aca="false">DATE(YEAR(U478),MONTH(U478)+1,1)</f>
        <v>59353</v>
      </c>
    </row>
    <row r="480" customFormat="false" ht="12.75" hidden="false" customHeight="false" outlineLevel="0" collapsed="false">
      <c r="B480" s="122" t="n">
        <f aca="false">DATE(YEAR(B479),MONTH(B479)+1,1)</f>
        <v>59353</v>
      </c>
      <c r="C480" s="123" t="n">
        <f aca="false">C479+1</f>
        <v>476</v>
      </c>
      <c r="D480" s="123"/>
      <c r="E480" s="116" t="n">
        <f aca="false">IF($AE$33,IF($AE$34,$E479*(1+Inflação)*(1+Crescimento_Salário),$E479*(1+Inflação)),IF($AE$34,$E479*(1+Crescimento_Salário),$E479))</f>
        <v>62778.5805465082</v>
      </c>
      <c r="F480" s="124" t="n">
        <f aca="false">F479+E480</f>
        <v>7144641.01633932</v>
      </c>
      <c r="G480" s="125" t="n">
        <f aca="false">IF(F480&lt;=0,0,F480/S480)</f>
        <v>1.2515848746959</v>
      </c>
      <c r="H480" s="116" t="n">
        <f aca="false">Q479*Taxa</f>
        <v>117573.778236763</v>
      </c>
      <c r="I480" s="116" t="n">
        <f aca="false">I479+H480</f>
        <v>11309448.9884588</v>
      </c>
      <c r="J480" s="125" t="n">
        <f aca="false">1-G480</f>
        <v>-0.251584874695898</v>
      </c>
      <c r="K480" s="116" t="n">
        <f aca="false">R480-F480</f>
        <v>-1436165.97738099</v>
      </c>
      <c r="L480" s="116" t="n">
        <f aca="false">L479+K480</f>
        <v>-145463876.155767</v>
      </c>
      <c r="M480" s="125" t="n">
        <f aca="false">K480/R480</f>
        <v>-0.251584874695897</v>
      </c>
      <c r="N480" s="116" t="n">
        <f aca="false">Q480*Inflação</f>
        <v>161188.98057518</v>
      </c>
      <c r="O480" s="116" t="n">
        <f aca="false">Q480-R480</f>
        <v>12745614.9658398</v>
      </c>
      <c r="P480" s="125" t="n">
        <f aca="false">O480/Q480</f>
        <v>0.690666132143383</v>
      </c>
      <c r="Q480" s="126" t="n">
        <f aca="false">Q479+E480+H480</f>
        <v>18454090.0047981</v>
      </c>
      <c r="R480" s="126" t="n">
        <f aca="false">(R479+E480)*(1+((1+Taxa)/(1+Inflação)-1))</f>
        <v>5708475.03895833</v>
      </c>
      <c r="S480" s="116" t="n">
        <f aca="false">IF('BANCO DE DADOS'!$AD$32="Sim",R480,Q480)</f>
        <v>5708475.03895833</v>
      </c>
      <c r="T480" s="123" t="n">
        <f aca="false">C480</f>
        <v>476</v>
      </c>
      <c r="U480" s="122" t="n">
        <f aca="false">DATE(YEAR(U479),MONTH(U479)+1,1)</f>
        <v>59384</v>
      </c>
    </row>
    <row r="481" customFormat="false" ht="12.75" hidden="false" customHeight="false" outlineLevel="0" collapsed="false">
      <c r="B481" s="122" t="n">
        <f aca="false">DATE(YEAR(B480),MONTH(B480)+1,1)</f>
        <v>59384</v>
      </c>
      <c r="C481" s="123" t="n">
        <f aca="false">C480+1</f>
        <v>477</v>
      </c>
      <c r="D481" s="123"/>
      <c r="E481" s="116" t="n">
        <f aca="false">IF($AE$33,IF($AE$34,$E480*(1+Inflação)*(1+Crescimento_Salário),$E480*(1+Inflação)),IF($AE$34,$E480*(1+Crescimento_Salário),$E480))</f>
        <v>63326.9259484011</v>
      </c>
      <c r="F481" s="124" t="n">
        <f aca="false">F480+E481</f>
        <v>7207967.94228772</v>
      </c>
      <c r="G481" s="125" t="n">
        <f aca="false">IF(F481&lt;=0,0,F481/S481)</f>
        <v>1.25167917509728</v>
      </c>
      <c r="H481" s="116" t="n">
        <f aca="false">Q480*Taxa</f>
        <v>118734.170743584</v>
      </c>
      <c r="I481" s="116" t="n">
        <f aca="false">I480+H481</f>
        <v>11428183.1592024</v>
      </c>
      <c r="J481" s="125" t="n">
        <f aca="false">1-G481</f>
        <v>-0.251679175097282</v>
      </c>
      <c r="K481" s="116" t="n">
        <f aca="false">R481-F481</f>
        <v>-1449329.39840725</v>
      </c>
      <c r="L481" s="116" t="n">
        <f aca="false">L480+K481</f>
        <v>-146913205.554174</v>
      </c>
      <c r="M481" s="125" t="n">
        <f aca="false">K481/R481</f>
        <v>-0.251679175097282</v>
      </c>
      <c r="N481" s="116" t="n">
        <f aca="false">Q481*Inflação</f>
        <v>162779.210305855</v>
      </c>
      <c r="O481" s="116" t="n">
        <f aca="false">Q481-R481</f>
        <v>12877512.5576096</v>
      </c>
      <c r="P481" s="125" t="n">
        <f aca="false">O481/Q481</f>
        <v>0.69099635903789</v>
      </c>
      <c r="Q481" s="126" t="n">
        <f aca="false">Q480+E481+H481</f>
        <v>18636151.1014901</v>
      </c>
      <c r="R481" s="126" t="n">
        <f aca="false">(R480+E481)*(1+((1+Taxa)/(1+Inflação)-1))</f>
        <v>5758638.54388047</v>
      </c>
      <c r="S481" s="116" t="n">
        <f aca="false">IF('BANCO DE DADOS'!$AD$32="Sim",R481,Q481)</f>
        <v>5758638.54388047</v>
      </c>
      <c r="T481" s="123" t="n">
        <f aca="false">C481</f>
        <v>477</v>
      </c>
      <c r="U481" s="122" t="n">
        <f aca="false">DATE(YEAR(U480),MONTH(U480)+1,1)</f>
        <v>59415</v>
      </c>
    </row>
    <row r="482" customFormat="false" ht="12.75" hidden="false" customHeight="false" outlineLevel="0" collapsed="false">
      <c r="B482" s="122" t="n">
        <f aca="false">DATE(YEAR(B481),MONTH(B481)+1,1)</f>
        <v>59415</v>
      </c>
      <c r="C482" s="123" t="n">
        <f aca="false">C481+1</f>
        <v>478</v>
      </c>
      <c r="D482" s="123"/>
      <c r="E482" s="116" t="n">
        <f aca="false">IF($AE$33,IF($AE$34,$E481*(1+Inflação)*(1+Crescimento_Salário),$E481*(1+Inflação)),IF($AE$34,$E481*(1+Crescimento_Salário),$E481))</f>
        <v>63880.0609246545</v>
      </c>
      <c r="F482" s="124" t="n">
        <f aca="false">F481+E482</f>
        <v>7271848.00321238</v>
      </c>
      <c r="G482" s="125" t="n">
        <f aca="false">IF(F482&lt;=0,0,F482/S482)</f>
        <v>1.25177279774048</v>
      </c>
      <c r="H482" s="116" t="n">
        <f aca="false">Q481*Taxa</f>
        <v>119905.557321561</v>
      </c>
      <c r="I482" s="116" t="n">
        <f aca="false">I481+H482</f>
        <v>11548088.7165239</v>
      </c>
      <c r="J482" s="125" t="n">
        <f aca="false">1-G482</f>
        <v>-0.25177279774048</v>
      </c>
      <c r="K482" s="116" t="n">
        <f aca="false">R482-F482</f>
        <v>-1462608.4859945</v>
      </c>
      <c r="L482" s="116" t="n">
        <f aca="false">L481+K482</f>
        <v>-148375814.040168</v>
      </c>
      <c r="M482" s="125" t="n">
        <f aca="false">K482/R482</f>
        <v>-0.25177279774048</v>
      </c>
      <c r="N482" s="116" t="n">
        <f aca="false">Q482*Inflação</f>
        <v>164384.503031846</v>
      </c>
      <c r="O482" s="116" t="n">
        <f aca="false">Q482-R482</f>
        <v>13010697.2025184</v>
      </c>
      <c r="P482" s="125" t="n">
        <f aca="false">O482/Q482</f>
        <v>0.691325236437922</v>
      </c>
      <c r="Q482" s="126" t="n">
        <f aca="false">Q481+E482+H482</f>
        <v>18819936.7197363</v>
      </c>
      <c r="R482" s="126" t="n">
        <f aca="false">(R481+E482)*(1+((1+Taxa)/(1+Inflação)-1))</f>
        <v>5809239.51721787</v>
      </c>
      <c r="S482" s="116" t="n">
        <f aca="false">IF('BANCO DE DADOS'!$AD$32="Sim",R482,Q482)</f>
        <v>5809239.51721787</v>
      </c>
      <c r="T482" s="123" t="n">
        <f aca="false">C482</f>
        <v>478</v>
      </c>
      <c r="U482" s="122" t="n">
        <f aca="false">DATE(YEAR(U481),MONTH(U481)+1,1)</f>
        <v>59445</v>
      </c>
    </row>
    <row r="483" customFormat="false" ht="12.75" hidden="false" customHeight="false" outlineLevel="0" collapsed="false">
      <c r="B483" s="122" t="n">
        <f aca="false">DATE(YEAR(B482),MONTH(B482)+1,1)</f>
        <v>59445</v>
      </c>
      <c r="C483" s="123" t="n">
        <f aca="false">C482+1</f>
        <v>479</v>
      </c>
      <c r="D483" s="123"/>
      <c r="E483" s="116" t="n">
        <f aca="false">IF($AE$33,IF($AE$34,$E482*(1+Inflação)*(1+Crescimento_Salário),$E482*(1+Inflação)),IF($AE$34,$E482*(1+Crescimento_Salário),$E482))</f>
        <v>64438.0273102551</v>
      </c>
      <c r="F483" s="124" t="n">
        <f aca="false">F482+E483</f>
        <v>7336286.03052263</v>
      </c>
      <c r="G483" s="125" t="n">
        <f aca="false">IF(F483&lt;=0,0,F483/S483)</f>
        <v>1.25186574705198</v>
      </c>
      <c r="H483" s="116" t="n">
        <f aca="false">Q482*Taxa</f>
        <v>121088.039523143</v>
      </c>
      <c r="I483" s="116" t="n">
        <f aca="false">I482+H483</f>
        <v>11669176.7560471</v>
      </c>
      <c r="J483" s="125" t="n">
        <f aca="false">1-G483</f>
        <v>-0.251865747051982</v>
      </c>
      <c r="K483" s="116" t="n">
        <f aca="false">R483-F483</f>
        <v>-1476004.24887085</v>
      </c>
      <c r="L483" s="116" t="n">
        <f aca="false">L482+K483</f>
        <v>-149851818.289039</v>
      </c>
      <c r="M483" s="125" t="n">
        <f aca="false">K483/R483</f>
        <v>-0.251865747051982</v>
      </c>
      <c r="N483" s="116" t="n">
        <f aca="false">Q483*Inflação</f>
        <v>166004.997869317</v>
      </c>
      <c r="O483" s="116" t="n">
        <f aca="false">Q483-R483</f>
        <v>13145181.0049179</v>
      </c>
      <c r="P483" s="125" t="n">
        <f aca="false">O483/Q483</f>
        <v>0.691652771234122</v>
      </c>
      <c r="Q483" s="126" t="n">
        <f aca="false">Q482+E483+H483</f>
        <v>19005462.7865697</v>
      </c>
      <c r="R483" s="126" t="n">
        <f aca="false">(R482+E483)*(1+((1+Taxa)/(1+Inflação)-1))</f>
        <v>5860281.78165179</v>
      </c>
      <c r="S483" s="116" t="n">
        <f aca="false">IF('BANCO DE DADOS'!$AD$32="Sim",R483,Q483)</f>
        <v>5860281.78165179</v>
      </c>
      <c r="T483" s="123" t="n">
        <f aca="false">C483</f>
        <v>479</v>
      </c>
      <c r="U483" s="122" t="n">
        <f aca="false">DATE(YEAR(U482),MONTH(U482)+1,1)</f>
        <v>59476</v>
      </c>
    </row>
    <row r="484" customFormat="false" ht="12.75" hidden="false" customHeight="false" outlineLevel="0" collapsed="false">
      <c r="B484" s="122" t="n">
        <f aca="false">DATE(YEAR(B483),MONTH(B483)+1,1)</f>
        <v>59476</v>
      </c>
      <c r="C484" s="123" t="n">
        <f aca="false">C483+1</f>
        <v>480</v>
      </c>
      <c r="D484" s="123" t="n">
        <v>40</v>
      </c>
      <c r="E484" s="116" t="n">
        <f aca="false">IF($AE$33,IF($AE$34,$E483*(1+Inflação)*(1+Crescimento_Salário),$E483*(1+Inflação)),IF($AE$34,$E483*(1+Crescimento_Salário),$E483))</f>
        <v>65000.8673056011</v>
      </c>
      <c r="F484" s="124" t="n">
        <f aca="false">F483+E484</f>
        <v>7401286.89782823</v>
      </c>
      <c r="G484" s="125" t="n">
        <f aca="false">IF(F484&lt;=0,0,F484/S484)</f>
        <v>1.25195802743444</v>
      </c>
      <c r="H484" s="116" t="n">
        <f aca="false">Q483*Taxa</f>
        <v>122281.719823339</v>
      </c>
      <c r="I484" s="116" t="n">
        <f aca="false">I483+H484</f>
        <v>11791458.4758704</v>
      </c>
      <c r="J484" s="125" t="n">
        <f aca="false">1-G484</f>
        <v>-0.251958027434436</v>
      </c>
      <c r="K484" s="116" t="n">
        <f aca="false">R484-F484</f>
        <v>-1489517.70457879</v>
      </c>
      <c r="L484" s="116" t="n">
        <f aca="false">L483+K484</f>
        <v>-151341335.993618</v>
      </c>
      <c r="M484" s="125" t="n">
        <f aca="false">K484/R484</f>
        <v>-0.251958027434436</v>
      </c>
      <c r="N484" s="116" t="n">
        <f aca="false">Q484*Inflação</f>
        <v>167640.835198113</v>
      </c>
      <c r="O484" s="116" t="n">
        <f aca="false">Q484-R484</f>
        <v>13280976.1804492</v>
      </c>
      <c r="P484" s="125" t="n">
        <f aca="false">O484/Q484</f>
        <v>0.691978970275362</v>
      </c>
      <c r="Q484" s="126" t="n">
        <f aca="false">Q483+E484+H484</f>
        <v>19192745.3736986</v>
      </c>
      <c r="R484" s="126" t="n">
        <f aca="false">(R483+E484)*(1+((1+Taxa)/(1+Inflação)-1))</f>
        <v>5911769.19324944</v>
      </c>
      <c r="S484" s="116" t="n">
        <f aca="false">IF('BANCO DE DADOS'!$AD$32="Sim",R484,Q484)</f>
        <v>5911769.19324944</v>
      </c>
      <c r="T484" s="123" t="n">
        <f aca="false">C484</f>
        <v>480</v>
      </c>
      <c r="U484" s="122" t="n">
        <f aca="false">DATE(YEAR(U483),MONTH(U483)+1,1)</f>
        <v>59506</v>
      </c>
    </row>
    <row r="485" customFormat="false" ht="12.75" hidden="false" customHeight="false" outlineLevel="0" collapsed="false">
      <c r="B485" s="122" t="n">
        <f aca="false">DATE(YEAR(B484),MONTH(B484)+1,1)</f>
        <v>59506</v>
      </c>
      <c r="C485" s="123" t="n">
        <f aca="false">C484+1</f>
        <v>481</v>
      </c>
      <c r="D485" s="123"/>
      <c r="E485" s="116" t="n">
        <f aca="false">IF($AE$33,IF($AE$34,$E484*(1+Inflação)*(1+Crescimento_Salário),$E484*(1+Inflação)),IF($AE$34,$E484*(1+Crescimento_Salário),$E484))</f>
        <v>65568.6234796942</v>
      </c>
      <c r="F485" s="124" t="n">
        <f aca="false">F484+E485</f>
        <v>7466855.52130793</v>
      </c>
      <c r="G485" s="125" t="n">
        <f aca="false">IF(F485&lt;=0,0,F485/S485)</f>
        <v>1.25204964326672</v>
      </c>
      <c r="H485" s="116" t="n">
        <f aca="false">Q484*Taxa</f>
        <v>123486.701628006</v>
      </c>
      <c r="I485" s="116" t="n">
        <f aca="false">I484+H485</f>
        <v>11914945.1774984</v>
      </c>
      <c r="J485" s="125" t="n">
        <f aca="false">1-G485</f>
        <v>-0.252049643266722</v>
      </c>
      <c r="K485" s="116" t="n">
        <f aca="false">R485-F485</f>
        <v>-1503149.87955226</v>
      </c>
      <c r="L485" s="116" t="n">
        <f aca="false">L484+K485</f>
        <v>-152844485.87317</v>
      </c>
      <c r="M485" s="125" t="n">
        <f aca="false">K485/R485</f>
        <v>-0.252049643266722</v>
      </c>
      <c r="N485" s="116" t="n">
        <f aca="false">Q485*Inflação</f>
        <v>169292.156673108</v>
      </c>
      <c r="O485" s="116" t="n">
        <f aca="false">Q485-R485</f>
        <v>13418095.0570507</v>
      </c>
      <c r="P485" s="125" t="n">
        <f aca="false">O485/Q485</f>
        <v>0.692303840369024</v>
      </c>
      <c r="Q485" s="126" t="n">
        <f aca="false">Q484+E485+H485</f>
        <v>19381800.6988063</v>
      </c>
      <c r="R485" s="126" t="n">
        <f aca="false">(R484+E485)*(1+((1+Taxa)/(1+Inflação)-1))</f>
        <v>5963705.64175567</v>
      </c>
      <c r="S485" s="116" t="n">
        <f aca="false">IF('BANCO DE DADOS'!$AD$32="Sim",R485,Q485)</f>
        <v>5963705.64175567</v>
      </c>
      <c r="T485" s="123" t="n">
        <f aca="false">C485</f>
        <v>481</v>
      </c>
      <c r="U485" s="122" t="n">
        <f aca="false">DATE(YEAR(U484),MONTH(U484)+1,1)</f>
        <v>59537</v>
      </c>
    </row>
    <row r="486" customFormat="false" ht="12.75" hidden="false" customHeight="false" outlineLevel="0" collapsed="false">
      <c r="B486" s="122" t="n">
        <f aca="false">DATE(YEAR(B485),MONTH(B485)+1,1)</f>
        <v>59537</v>
      </c>
      <c r="C486" s="123" t="n">
        <f aca="false">C485+1</f>
        <v>482</v>
      </c>
      <c r="D486" s="123"/>
      <c r="E486" s="116" t="n">
        <f aca="false">IF($AE$33,IF($AE$34,$E485*(1+Inflação)*(1+Crescimento_Salário),$E485*(1+Inflação)),IF($AE$34,$E485*(1+Crescimento_Salário),$E485))</f>
        <v>66141.3387733587</v>
      </c>
      <c r="F486" s="124" t="n">
        <f aca="false">F485+E486</f>
        <v>7532996.86008129</v>
      </c>
      <c r="G486" s="125" t="n">
        <f aca="false">IF(F486&lt;=0,0,F486/S486)</f>
        <v>1.25214059890402</v>
      </c>
      <c r="H486" s="116" t="n">
        <f aca="false">Q485*Taxa</f>
        <v>124703.089282206</v>
      </c>
      <c r="I486" s="116" t="n">
        <f aca="false">I485+H486</f>
        <v>12039648.2667806</v>
      </c>
      <c r="J486" s="125" t="n">
        <f aca="false">1-G486</f>
        <v>-0.252140598904023</v>
      </c>
      <c r="K486" s="116" t="n">
        <f aca="false">R486-F486</f>
        <v>-1516901.8091942</v>
      </c>
      <c r="L486" s="116" t="n">
        <f aca="false">L485+K486</f>
        <v>-154361387.682364</v>
      </c>
      <c r="M486" s="125" t="n">
        <f aca="false">K486/R486</f>
        <v>-0.252140598904023</v>
      </c>
      <c r="N486" s="116" t="n">
        <f aca="false">Q486*Inflação</f>
        <v>170959.105235661</v>
      </c>
      <c r="O486" s="116" t="n">
        <f aca="false">Q486-R486</f>
        <v>13556550.0759748</v>
      </c>
      <c r="P486" s="125" t="n">
        <f aca="false">O486/Q486</f>
        <v>0.692627388281287</v>
      </c>
      <c r="Q486" s="126" t="n">
        <f aca="false">Q485+E486+H486</f>
        <v>19572645.1268619</v>
      </c>
      <c r="R486" s="126" t="n">
        <f aca="false">(R485+E486)*(1+((1+Taxa)/(1+Inflação)-1))</f>
        <v>6016095.05088709</v>
      </c>
      <c r="S486" s="116" t="n">
        <f aca="false">IF('BANCO DE DADOS'!$AD$32="Sim",R486,Q486)</f>
        <v>6016095.05088709</v>
      </c>
      <c r="T486" s="123" t="n">
        <f aca="false">C486</f>
        <v>482</v>
      </c>
      <c r="U486" s="122" t="n">
        <f aca="false">DATE(YEAR(U485),MONTH(U485)+1,1)</f>
        <v>59568</v>
      </c>
    </row>
    <row r="487" customFormat="false" ht="12.75" hidden="false" customHeight="false" outlineLevel="0" collapsed="false">
      <c r="B487" s="122" t="n">
        <f aca="false">DATE(YEAR(B486),MONTH(B486)+1,1)</f>
        <v>59568</v>
      </c>
      <c r="C487" s="123" t="n">
        <f aca="false">C486+1</f>
        <v>483</v>
      </c>
      <c r="D487" s="123"/>
      <c r="E487" s="116" t="n">
        <f aca="false">IF($AE$33,IF($AE$34,$E486*(1+Inflação)*(1+Crescimento_Salário),$E486*(1+Inflação)),IF($AE$34,$E486*(1+Crescimento_Salário),$E486))</f>
        <v>66719.0565024899</v>
      </c>
      <c r="F487" s="124" t="n">
        <f aca="false">F486+E487</f>
        <v>7599715.91658378</v>
      </c>
      <c r="G487" s="125" t="n">
        <f aca="false">IF(F487&lt;=0,0,F487/S487)</f>
        <v>1.25223089867789</v>
      </c>
      <c r="H487" s="116" t="n">
        <f aca="false">Q486*Taxa</f>
        <v>125930.988078641</v>
      </c>
      <c r="I487" s="116" t="n">
        <f aca="false">I486+H487</f>
        <v>12165579.2548593</v>
      </c>
      <c r="J487" s="125" t="n">
        <f aca="false">1-G487</f>
        <v>-0.252230898677889</v>
      </c>
      <c r="K487" s="116" t="n">
        <f aca="false">R487-F487</f>
        <v>-1530774.53795497</v>
      </c>
      <c r="L487" s="116" t="n">
        <f aca="false">L486+K487</f>
        <v>-155892162.220319</v>
      </c>
      <c r="M487" s="125" t="n">
        <f aca="false">K487/R487</f>
        <v>-0.252230898677889</v>
      </c>
      <c r="N487" s="116" t="n">
        <f aca="false">Q487*Inflação</f>
        <v>172641.825125167</v>
      </c>
      <c r="O487" s="116" t="n">
        <f aca="false">Q487-R487</f>
        <v>13696353.7928142</v>
      </c>
      <c r="P487" s="125" t="n">
        <f aca="false">O487/Q487</f>
        <v>0.692949620737401</v>
      </c>
      <c r="Q487" s="126" t="n">
        <f aca="false">Q486+E487+H487</f>
        <v>19765295.171443</v>
      </c>
      <c r="R487" s="126" t="n">
        <f aca="false">(R486+E487)*(1+((1+Taxa)/(1+Inflação)-1))</f>
        <v>6068941.37862881</v>
      </c>
      <c r="S487" s="116" t="n">
        <f aca="false">IF('BANCO DE DADOS'!$AD$32="Sim",R487,Q487)</f>
        <v>6068941.37862881</v>
      </c>
      <c r="T487" s="123" t="n">
        <f aca="false">C487</f>
        <v>483</v>
      </c>
      <c r="U487" s="122" t="n">
        <f aca="false">DATE(YEAR(U486),MONTH(U486)+1,1)</f>
        <v>59596</v>
      </c>
    </row>
    <row r="488" customFormat="false" ht="12.75" hidden="false" customHeight="false" outlineLevel="0" collapsed="false">
      <c r="B488" s="122" t="n">
        <f aca="false">DATE(YEAR(B487),MONTH(B487)+1,1)</f>
        <v>59596</v>
      </c>
      <c r="C488" s="123" t="n">
        <f aca="false">C487+1</f>
        <v>484</v>
      </c>
      <c r="D488" s="123"/>
      <c r="E488" s="116" t="n">
        <f aca="false">IF($AE$33,IF($AE$34,$E487*(1+Inflação)*(1+Crescimento_Salário),$E487*(1+Inflação)),IF($AE$34,$E487*(1+Crescimento_Salário),$E487))</f>
        <v>67301.8203613298</v>
      </c>
      <c r="F488" s="124" t="n">
        <f aca="false">F487+E488</f>
        <v>7667017.73694511</v>
      </c>
      <c r="G488" s="125" t="n">
        <f aca="false">IF(F488&lt;=0,0,F488/S488)</f>
        <v>1.25232054689631</v>
      </c>
      <c r="H488" s="116" t="n">
        <f aca="false">Q487*Taxa</f>
        <v>127170.50426617</v>
      </c>
      <c r="I488" s="116" t="n">
        <f aca="false">I487+H488</f>
        <v>12292749.7591254</v>
      </c>
      <c r="J488" s="125" t="n">
        <f aca="false">1-G488</f>
        <v>-0.252320546896313</v>
      </c>
      <c r="K488" s="116" t="n">
        <f aca="false">R488-F488</f>
        <v>-1544769.11941132</v>
      </c>
      <c r="L488" s="116" t="n">
        <f aca="false">L487+K488</f>
        <v>-157436931.339731</v>
      </c>
      <c r="M488" s="125" t="n">
        <f aca="false">K488/R488</f>
        <v>-0.252320546896313</v>
      </c>
      <c r="N488" s="116" t="n">
        <f aca="false">Q488*Inflação</f>
        <v>174340.46189071</v>
      </c>
      <c r="O488" s="116" t="n">
        <f aca="false">Q488-R488</f>
        <v>13837518.8785368</v>
      </c>
      <c r="P488" s="125" t="n">
        <f aca="false">O488/Q488</f>
        <v>0.69327054442197</v>
      </c>
      <c r="Q488" s="126" t="n">
        <f aca="false">Q487+E488+H488</f>
        <v>19959767.4960705</v>
      </c>
      <c r="R488" s="126" t="n">
        <f aca="false">(R487+E488)*(1+((1+Taxa)/(1+Inflação)-1))</f>
        <v>6122248.61753378</v>
      </c>
      <c r="S488" s="116" t="n">
        <f aca="false">IF('BANCO DE DADOS'!$AD$32="Sim",R488,Q488)</f>
        <v>6122248.61753378</v>
      </c>
      <c r="T488" s="123" t="n">
        <f aca="false">C488</f>
        <v>484</v>
      </c>
      <c r="U488" s="122" t="n">
        <f aca="false">DATE(YEAR(U487),MONTH(U487)+1,1)</f>
        <v>59627</v>
      </c>
    </row>
    <row r="489" customFormat="false" ht="12.75" hidden="false" customHeight="false" outlineLevel="0" collapsed="false">
      <c r="B489" s="122" t="n">
        <f aca="false">DATE(YEAR(B488),MONTH(B488)+1,1)</f>
        <v>59627</v>
      </c>
      <c r="C489" s="123" t="n">
        <f aca="false">C488+1</f>
        <v>485</v>
      </c>
      <c r="D489" s="123"/>
      <c r="E489" s="116" t="n">
        <f aca="false">IF($AE$33,IF($AE$34,$E488*(1+Inflação)*(1+Crescimento_Salário),$E488*(1+Inflação)),IF($AE$34,$E488*(1+Crescimento_Salário),$E488))</f>
        <v>67889.6744257717</v>
      </c>
      <c r="F489" s="124" t="n">
        <f aca="false">F488+E489</f>
        <v>7734907.41137088</v>
      </c>
      <c r="G489" s="125" t="n">
        <f aca="false">IF(F489&lt;=0,0,F489/S489)</f>
        <v>1.2524095478438</v>
      </c>
      <c r="H489" s="116" t="n">
        <f aca="false">Q488*Taxa</f>
        <v>128421.745058386</v>
      </c>
      <c r="I489" s="116" t="n">
        <f aca="false">I488+H489</f>
        <v>12421171.5041838</v>
      </c>
      <c r="J489" s="125" t="n">
        <f aca="false">1-G489</f>
        <v>-0.252409547843803</v>
      </c>
      <c r="K489" s="116" t="n">
        <f aca="false">R489-F489</f>
        <v>-1558886.61634612</v>
      </c>
      <c r="L489" s="116" t="n">
        <f aca="false">L488+K489</f>
        <v>-158995817.956077</v>
      </c>
      <c r="M489" s="125" t="n">
        <f aca="false">K489/R489</f>
        <v>-0.252409547843803</v>
      </c>
      <c r="N489" s="116" t="n">
        <f aca="false">Q489*Inflação</f>
        <v>176055.162402829</v>
      </c>
      <c r="O489" s="116" t="n">
        <f aca="false">Q489-R489</f>
        <v>13980058.1205299</v>
      </c>
      <c r="P489" s="125" t="n">
        <f aca="false">O489/Q489</f>
        <v>0.693590165979225</v>
      </c>
      <c r="Q489" s="126" t="n">
        <f aca="false">Q488+E489+H489</f>
        <v>20156078.9155547</v>
      </c>
      <c r="R489" s="126" t="n">
        <f aca="false">(R488+E489)*(1+((1+Taxa)/(1+Inflação)-1))</f>
        <v>6176020.79502476</v>
      </c>
      <c r="S489" s="116" t="n">
        <f aca="false">IF('BANCO DE DADOS'!$AD$32="Sim",R489,Q489)</f>
        <v>6176020.79502476</v>
      </c>
      <c r="T489" s="123" t="n">
        <f aca="false">C489</f>
        <v>485</v>
      </c>
      <c r="U489" s="122" t="n">
        <f aca="false">DATE(YEAR(U488),MONTH(U488)+1,1)</f>
        <v>59657</v>
      </c>
    </row>
    <row r="490" customFormat="false" ht="12.75" hidden="false" customHeight="false" outlineLevel="0" collapsed="false">
      <c r="B490" s="122" t="n">
        <f aca="false">DATE(YEAR(B489),MONTH(B489)+1,1)</f>
        <v>59657</v>
      </c>
      <c r="C490" s="123" t="n">
        <f aca="false">C489+1</f>
        <v>486</v>
      </c>
      <c r="D490" s="123"/>
      <c r="E490" s="116" t="n">
        <f aca="false">IF($AE$33,IF($AE$34,$E489*(1+Inflação)*(1+Crescimento_Salário),$E489*(1+Inflação)),IF($AE$34,$E489*(1+Crescimento_Salário),$E489))</f>
        <v>68482.663156694</v>
      </c>
      <c r="F490" s="124" t="n">
        <f aca="false">F489+E490</f>
        <v>7803390.07452757</v>
      </c>
      <c r="G490" s="125" t="n">
        <f aca="false">IF(F490&lt;=0,0,F490/S490)</f>
        <v>1.25249790578145</v>
      </c>
      <c r="H490" s="116" t="n">
        <f aca="false">Q489*Taxa</f>
        <v>129684.818642284</v>
      </c>
      <c r="I490" s="116" t="n">
        <f aca="false">I489+H490</f>
        <v>12550856.3228261</v>
      </c>
      <c r="J490" s="125" t="n">
        <f aca="false">1-G490</f>
        <v>-0.252497905781447</v>
      </c>
      <c r="K490" s="116" t="n">
        <f aca="false">R490-F490</f>
        <v>-1573128.10082874</v>
      </c>
      <c r="L490" s="116" t="n">
        <f aca="false">L489+K490</f>
        <v>-160568946.056906</v>
      </c>
      <c r="M490" s="125" t="n">
        <f aca="false">K490/R490</f>
        <v>-0.252497905781447</v>
      </c>
      <c r="N490" s="116" t="n">
        <f aca="false">Q490*Inflação</f>
        <v>177786.074865379</v>
      </c>
      <c r="O490" s="116" t="n">
        <f aca="false">Q490-R490</f>
        <v>14123984.4236549</v>
      </c>
      <c r="P490" s="125" t="n">
        <f aca="false">O490/Q490</f>
        <v>0.693908492013301</v>
      </c>
      <c r="Q490" s="126" t="n">
        <f aca="false">Q489+E490+H490</f>
        <v>20354246.3973537</v>
      </c>
      <c r="R490" s="126" t="n">
        <f aca="false">(R489+E490)*(1+((1+Taxa)/(1+Inflação)-1))</f>
        <v>6230261.97369883</v>
      </c>
      <c r="S490" s="116" t="n">
        <f aca="false">IF('BANCO DE DADOS'!$AD$32="Sim",R490,Q490)</f>
        <v>6230261.97369883</v>
      </c>
      <c r="T490" s="123" t="n">
        <f aca="false">C490</f>
        <v>486</v>
      </c>
      <c r="U490" s="122" t="n">
        <f aca="false">DATE(YEAR(U489),MONTH(U489)+1,1)</f>
        <v>59688</v>
      </c>
    </row>
    <row r="491" customFormat="false" ht="12.75" hidden="false" customHeight="false" outlineLevel="0" collapsed="false">
      <c r="B491" s="122" t="n">
        <f aca="false">DATE(YEAR(B490),MONTH(B490)+1,1)</f>
        <v>59688</v>
      </c>
      <c r="C491" s="123" t="n">
        <f aca="false">C490+1</f>
        <v>487</v>
      </c>
      <c r="D491" s="123"/>
      <c r="E491" s="116" t="n">
        <f aca="false">IF($AE$33,IF($AE$34,$E490*(1+Inflação)*(1+Crescimento_Salário),$E490*(1+Inflação)),IF($AE$34,$E490*(1+Crescimento_Salário),$E490))</f>
        <v>69080.8314033228</v>
      </c>
      <c r="F491" s="124" t="n">
        <f aca="false">F490+E491</f>
        <v>7872470.90593089</v>
      </c>
      <c r="G491" s="125" t="n">
        <f aca="false">IF(F491&lt;=0,0,F491/S491)</f>
        <v>1.252585624947</v>
      </c>
      <c r="H491" s="116" t="n">
        <f aca="false">Q490*Taxa</f>
        <v>130959.834187002</v>
      </c>
      <c r="I491" s="116" t="n">
        <f aca="false">I490+H491</f>
        <v>12681816.1570131</v>
      </c>
      <c r="J491" s="125" t="n">
        <f aca="false">1-G491</f>
        <v>-0.252585624946995</v>
      </c>
      <c r="K491" s="116" t="n">
        <f aca="false">R491-F491</f>
        <v>-1587494.65429618</v>
      </c>
      <c r="L491" s="116" t="n">
        <f aca="false">L490+K491</f>
        <v>-162156440.711202</v>
      </c>
      <c r="M491" s="125" t="n">
        <f aca="false">K491/R491</f>
        <v>-0.252585624946995</v>
      </c>
      <c r="N491" s="116" t="n">
        <f aca="false">Q491*Inflação</f>
        <v>179533.348827504</v>
      </c>
      <c r="O491" s="116" t="n">
        <f aca="false">Q491-R491</f>
        <v>14269310.8113093</v>
      </c>
      <c r="P491" s="125" t="n">
        <f aca="false">O491/Q491</f>
        <v>0.694225529088504</v>
      </c>
      <c r="Q491" s="126" t="n">
        <f aca="false">Q490+E491+H491</f>
        <v>20554287.062944</v>
      </c>
      <c r="R491" s="126" t="n">
        <f aca="false">(R490+E491)*(1+((1+Taxa)/(1+Inflação)-1))</f>
        <v>6284976.25163472</v>
      </c>
      <c r="S491" s="116" t="n">
        <f aca="false">IF('BANCO DE DADOS'!$AD$32="Sim",R491,Q491)</f>
        <v>6284976.25163472</v>
      </c>
      <c r="T491" s="123" t="n">
        <f aca="false">C491</f>
        <v>487</v>
      </c>
      <c r="U491" s="122" t="n">
        <f aca="false">DATE(YEAR(U490),MONTH(U490)+1,1)</f>
        <v>59718</v>
      </c>
    </row>
    <row r="492" customFormat="false" ht="12.75" hidden="false" customHeight="false" outlineLevel="0" collapsed="false">
      <c r="B492" s="122" t="n">
        <f aca="false">DATE(YEAR(B491),MONTH(B491)+1,1)</f>
        <v>59718</v>
      </c>
      <c r="C492" s="123" t="n">
        <f aca="false">C491+1</f>
        <v>488</v>
      </c>
      <c r="D492" s="123"/>
      <c r="E492" s="116" t="n">
        <f aca="false">IF($AE$33,IF($AE$34,$E491*(1+Inflação)*(1+Crescimento_Salário),$E491*(1+Inflação)),IF($AE$34,$E491*(1+Crescimento_Salário),$E491))</f>
        <v>69684.2244066241</v>
      </c>
      <c r="F492" s="124" t="n">
        <f aca="false">F491+E492</f>
        <v>7942155.13033752</v>
      </c>
      <c r="G492" s="125" t="n">
        <f aca="false">IF(F492&lt;=0,0,F492/S492)</f>
        <v>1.25267270955492</v>
      </c>
      <c r="H492" s="116" t="n">
        <f aca="false">Q491*Taxa</f>
        <v>132246.901852636</v>
      </c>
      <c r="I492" s="116" t="n">
        <f aca="false">I491+H492</f>
        <v>12814063.0588657</v>
      </c>
      <c r="J492" s="125" t="n">
        <f aca="false">1-G492</f>
        <v>-0.252672709554925</v>
      </c>
      <c r="K492" s="116" t="n">
        <f aca="false">R492-F492</f>
        <v>-1601987.36763486</v>
      </c>
      <c r="L492" s="116" t="n">
        <f aca="false">L491+K492</f>
        <v>-163758428.078837</v>
      </c>
      <c r="M492" s="125" t="n">
        <f aca="false">K492/R492</f>
        <v>-0.252672709554925</v>
      </c>
      <c r="N492" s="116" t="n">
        <f aca="false">Q492*Inflação</f>
        <v>181297.135195711</v>
      </c>
      <c r="O492" s="116" t="n">
        <f aca="false">Q492-R492</f>
        <v>14416050.4265006</v>
      </c>
      <c r="P492" s="125" t="n">
        <f aca="false">O492/Q492</f>
        <v>0.694541283729586</v>
      </c>
      <c r="Q492" s="126" t="n">
        <f aca="false">Q491+E492+H492</f>
        <v>20756218.1892033</v>
      </c>
      <c r="R492" s="126" t="n">
        <f aca="false">(R491+E492)*(1+((1+Taxa)/(1+Inflação)-1))</f>
        <v>6340167.76270265</v>
      </c>
      <c r="S492" s="116" t="n">
        <f aca="false">IF('BANCO DE DADOS'!$AD$32="Sim",R492,Q492)</f>
        <v>6340167.76270265</v>
      </c>
      <c r="T492" s="123" t="n">
        <f aca="false">C492</f>
        <v>488</v>
      </c>
      <c r="U492" s="122" t="n">
        <f aca="false">DATE(YEAR(U491),MONTH(U491)+1,1)</f>
        <v>59749</v>
      </c>
    </row>
    <row r="493" customFormat="false" ht="12.75" hidden="false" customHeight="false" outlineLevel="0" collapsed="false">
      <c r="B493" s="122" t="n">
        <f aca="false">DATE(YEAR(B492),MONTH(B492)+1,1)</f>
        <v>59749</v>
      </c>
      <c r="C493" s="123" t="n">
        <f aca="false">C492+1</f>
        <v>489</v>
      </c>
      <c r="D493" s="123"/>
      <c r="E493" s="116" t="n">
        <f aca="false">IF($AE$33,IF($AE$34,$E492*(1+Inflação)*(1+Crescimento_Salário),$E492*(1+Inflação)),IF($AE$34,$E492*(1+Crescimento_Salário),$E492))</f>
        <v>70292.8878027252</v>
      </c>
      <c r="F493" s="124" t="n">
        <f aca="false">F492+E493</f>
        <v>8012448.01814024</v>
      </c>
      <c r="G493" s="125" t="n">
        <f aca="false">IF(F493&lt;=0,0,F493/S493)</f>
        <v>1.25275916379652</v>
      </c>
      <c r="H493" s="116" t="n">
        <f aca="false">Q492*Taxa</f>
        <v>133546.132799135</v>
      </c>
      <c r="I493" s="116" t="n">
        <f aca="false">I492+H493</f>
        <v>12947609.1916649</v>
      </c>
      <c r="J493" s="125" t="n">
        <f aca="false">1-G493</f>
        <v>-0.252759163796517</v>
      </c>
      <c r="K493" s="116" t="n">
        <f aca="false">R493-F493</f>
        <v>-1616607.34126319</v>
      </c>
      <c r="L493" s="116" t="n">
        <f aca="false">L492+K493</f>
        <v>-165375035.4201</v>
      </c>
      <c r="M493" s="125" t="n">
        <f aca="false">K493/R493</f>
        <v>-0.252759163796517</v>
      </c>
      <c r="N493" s="116" t="n">
        <f aca="false">Q493*Inflação</f>
        <v>183077.586246058</v>
      </c>
      <c r="O493" s="116" t="n">
        <f aca="false">Q493-R493</f>
        <v>14564216.5329281</v>
      </c>
      <c r="P493" s="125" t="n">
        <f aca="false">O493/Q493</f>
        <v>0.694855762422009</v>
      </c>
      <c r="Q493" s="126" t="n">
        <f aca="false">Q492+E493+H493</f>
        <v>20960057.2098051</v>
      </c>
      <c r="R493" s="126" t="n">
        <f aca="false">(R492+E493)*(1+((1+Taxa)/(1+Inflação)-1))</f>
        <v>6395840.67687705</v>
      </c>
      <c r="S493" s="116" t="n">
        <f aca="false">IF('BANCO DE DADOS'!$AD$32="Sim",R493,Q493)</f>
        <v>6395840.67687705</v>
      </c>
      <c r="T493" s="123" t="n">
        <f aca="false">C493</f>
        <v>489</v>
      </c>
      <c r="U493" s="122" t="n">
        <f aca="false">DATE(YEAR(U492),MONTH(U492)+1,1)</f>
        <v>59780</v>
      </c>
    </row>
    <row r="494" customFormat="false" ht="12.75" hidden="false" customHeight="false" outlineLevel="0" collapsed="false">
      <c r="B494" s="122" t="n">
        <f aca="false">DATE(YEAR(B493),MONTH(B493)+1,1)</f>
        <v>59780</v>
      </c>
      <c r="C494" s="123" t="n">
        <f aca="false">C493+1</f>
        <v>490</v>
      </c>
      <c r="D494" s="123"/>
      <c r="E494" s="116" t="n">
        <f aca="false">IF($AE$33,IF($AE$34,$E493*(1+Inflação)*(1+Crescimento_Salário),$E493*(1+Inflação)),IF($AE$34,$E493*(1+Crescimento_Salário),$E493))</f>
        <v>70906.8676263665</v>
      </c>
      <c r="F494" s="124" t="n">
        <f aca="false">F493+E494</f>
        <v>8083354.88576661</v>
      </c>
      <c r="G494" s="125" t="n">
        <f aca="false">IF(F494&lt;=0,0,F494/S494)</f>
        <v>1.25284499183993</v>
      </c>
      <c r="H494" s="116" t="n">
        <f aca="false">Q493*Taxa</f>
        <v>134857.639195281</v>
      </c>
      <c r="I494" s="116" t="n">
        <f aca="false">I493+H494</f>
        <v>13082466.8308601</v>
      </c>
      <c r="J494" s="125" t="n">
        <f aca="false">1-G494</f>
        <v>-0.25284499183993</v>
      </c>
      <c r="K494" s="116" t="n">
        <f aca="false">R494-F494</f>
        <v>-1631355.68521477</v>
      </c>
      <c r="L494" s="116" t="n">
        <f aca="false">L493+K494</f>
        <v>-167006391.105315</v>
      </c>
      <c r="M494" s="125" t="n">
        <f aca="false">K494/R494</f>
        <v>-0.25284499183993</v>
      </c>
      <c r="N494" s="116" t="n">
        <f aca="false">Q494*Inflação</f>
        <v>184874.855636449</v>
      </c>
      <c r="O494" s="116" t="n">
        <f aca="false">Q494-R494</f>
        <v>14713822.5160749</v>
      </c>
      <c r="P494" s="125" t="n">
        <f aca="false">O494/Q494</f>
        <v>0.695168971612215</v>
      </c>
      <c r="Q494" s="126" t="n">
        <f aca="false">Q493+E494+H494</f>
        <v>21165821.7166268</v>
      </c>
      <c r="R494" s="126" t="n">
        <f aca="false">(R493+E494)*(1+((1+Taxa)/(1+Inflação)-1))</f>
        <v>6451999.20055184</v>
      </c>
      <c r="S494" s="116" t="n">
        <f aca="false">IF('BANCO DE DADOS'!$AD$32="Sim",R494,Q494)</f>
        <v>6451999.20055184</v>
      </c>
      <c r="T494" s="123" t="n">
        <f aca="false">C494</f>
        <v>490</v>
      </c>
      <c r="U494" s="122" t="n">
        <f aca="false">DATE(YEAR(U493),MONTH(U493)+1,1)</f>
        <v>59810</v>
      </c>
    </row>
    <row r="495" customFormat="false" ht="12.75" hidden="false" customHeight="false" outlineLevel="0" collapsed="false">
      <c r="B495" s="122" t="n">
        <f aca="false">DATE(YEAR(B494),MONTH(B494)+1,1)</f>
        <v>59810</v>
      </c>
      <c r="C495" s="123" t="n">
        <f aca="false">C494+1</f>
        <v>491</v>
      </c>
      <c r="D495" s="123"/>
      <c r="E495" s="116" t="n">
        <f aca="false">IF($AE$33,IF($AE$34,$E494*(1+Inflação)*(1+Crescimento_Salário),$E494*(1+Inflação)),IF($AE$34,$E494*(1+Crescimento_Salário),$E494))</f>
        <v>71526.2103143832</v>
      </c>
      <c r="F495" s="124" t="n">
        <f aca="false">F494+E495</f>
        <v>8154881.09608099</v>
      </c>
      <c r="G495" s="125" t="n">
        <f aca="false">IF(F495&lt;=0,0,F495/S495)</f>
        <v>1.25293019783028</v>
      </c>
      <c r="H495" s="116" t="n">
        <f aca="false">Q494*Taxa</f>
        <v>136181.534227741</v>
      </c>
      <c r="I495" s="116" t="n">
        <f aca="false">I494+H495</f>
        <v>13218648.3650879</v>
      </c>
      <c r="J495" s="125" t="n">
        <f aca="false">1-G495</f>
        <v>-0.252930197830275</v>
      </c>
      <c r="K495" s="116" t="n">
        <f aca="false">R495-F495</f>
        <v>-1646233.51922239</v>
      </c>
      <c r="L495" s="116" t="n">
        <f aca="false">L494+K495</f>
        <v>-168652624.624537</v>
      </c>
      <c r="M495" s="125" t="n">
        <f aca="false">K495/R495</f>
        <v>-0.252930197830275</v>
      </c>
      <c r="N495" s="116" t="n">
        <f aca="false">Q495*Inflação</f>
        <v>186689.098419031</v>
      </c>
      <c r="O495" s="116" t="n">
        <f aca="false">Q495-R495</f>
        <v>14864881.8843103</v>
      </c>
      <c r="P495" s="125" t="n">
        <f aca="false">O495/Q495</f>
        <v>0.695480917707886</v>
      </c>
      <c r="Q495" s="126" t="n">
        <f aca="false">Q494+E495+H495</f>
        <v>21373529.4611689</v>
      </c>
      <c r="R495" s="126" t="n">
        <f aca="false">(R494+E495)*(1+((1+Taxa)/(1+Inflação)-1))</f>
        <v>6508647.57685861</v>
      </c>
      <c r="S495" s="116" t="n">
        <f aca="false">IF('BANCO DE DADOS'!$AD$32="Sim",R495,Q495)</f>
        <v>6508647.57685861</v>
      </c>
      <c r="T495" s="123" t="n">
        <f aca="false">C495</f>
        <v>491</v>
      </c>
      <c r="U495" s="122" t="n">
        <f aca="false">DATE(YEAR(U494),MONTH(U494)+1,1)</f>
        <v>59841</v>
      </c>
    </row>
    <row r="496" customFormat="false" ht="12.75" hidden="false" customHeight="false" outlineLevel="0" collapsed="false">
      <c r="B496" s="122" t="n">
        <f aca="false">DATE(YEAR(B495),MONTH(B495)+1,1)</f>
        <v>59841</v>
      </c>
      <c r="C496" s="123" t="n">
        <f aca="false">C495+1</f>
        <v>492</v>
      </c>
      <c r="D496" s="123" t="n">
        <v>41</v>
      </c>
      <c r="E496" s="116" t="n">
        <f aca="false">IF($AE$33,IF($AE$34,$E495*(1+Inflação)*(1+Crescimento_Salário),$E495*(1+Inflação)),IF($AE$34,$E495*(1+Crescimento_Salário),$E495))</f>
        <v>72150.9627092173</v>
      </c>
      <c r="F496" s="124" t="n">
        <f aca="false">F495+E496</f>
        <v>8227032.05879021</v>
      </c>
      <c r="G496" s="125" t="n">
        <f aca="false">IF(F496&lt;=0,0,F496/S496)</f>
        <v>1.25301478588969</v>
      </c>
      <c r="H496" s="116" t="n">
        <f aca="false">Q495*Taxa</f>
        <v>137517.932110206</v>
      </c>
      <c r="I496" s="116" t="n">
        <f aca="false">I495+H496</f>
        <v>13356166.2971981</v>
      </c>
      <c r="J496" s="125" t="n">
        <f aca="false">1-G496</f>
        <v>-0.253014785889686</v>
      </c>
      <c r="K496" s="116" t="n">
        <f aca="false">R496-F496</f>
        <v>-1661241.97280275</v>
      </c>
      <c r="L496" s="116" t="n">
        <f aca="false">L495+K496</f>
        <v>-170313866.59734</v>
      </c>
      <c r="M496" s="125" t="n">
        <f aca="false">K496/R496</f>
        <v>-0.253014785889687</v>
      </c>
      <c r="N496" s="116" t="n">
        <f aca="false">Q496*Inflação</f>
        <v>188520.471052711</v>
      </c>
      <c r="O496" s="116" t="n">
        <f aca="false">Q496-R496</f>
        <v>15017408.2700009</v>
      </c>
      <c r="P496" s="125" t="n">
        <f aca="false">O496/Q496</f>
        <v>0.695791607078208</v>
      </c>
      <c r="Q496" s="126" t="n">
        <f aca="false">Q495+E496+H496</f>
        <v>21583198.3559883</v>
      </c>
      <c r="R496" s="126" t="n">
        <f aca="false">(R495+E496)*(1+((1+Taxa)/(1+Inflação)-1))</f>
        <v>6565790.08598747</v>
      </c>
      <c r="S496" s="116" t="n">
        <f aca="false">IF('BANCO DE DADOS'!$AD$32="Sim",R496,Q496)</f>
        <v>6565790.08598747</v>
      </c>
      <c r="T496" s="123" t="n">
        <f aca="false">C496</f>
        <v>492</v>
      </c>
      <c r="U496" s="122" t="n">
        <f aca="false">DATE(YEAR(U495),MONTH(U495)+1,1)</f>
        <v>59871</v>
      </c>
    </row>
    <row r="497" customFormat="false" ht="12.75" hidden="false" customHeight="false" outlineLevel="0" collapsed="false">
      <c r="B497" s="122" t="n">
        <f aca="false">DATE(YEAR(B496),MONTH(B496)+1,1)</f>
        <v>59871</v>
      </c>
      <c r="C497" s="123" t="n">
        <f aca="false">C496+1</f>
        <v>493</v>
      </c>
      <c r="D497" s="123"/>
      <c r="E497" s="116" t="n">
        <f aca="false">IF($AE$33,IF($AE$34,$E496*(1+Inflação)*(1+Crescimento_Salário),$E496*(1+Inflação)),IF($AE$34,$E496*(1+Crescimento_Salário),$E496))</f>
        <v>72781.1720624605</v>
      </c>
      <c r="F497" s="124" t="n">
        <f aca="false">F496+E497</f>
        <v>8299813.23085267</v>
      </c>
      <c r="G497" s="125" t="n">
        <f aca="false">IF(F497&lt;=0,0,F497/S497)</f>
        <v>1.2530987601174</v>
      </c>
      <c r="H497" s="116" t="n">
        <f aca="false">Q496*Taxa</f>
        <v>138866.948092605</v>
      </c>
      <c r="I497" s="116" t="n">
        <f aca="false">I496+H497</f>
        <v>13495033.2452907</v>
      </c>
      <c r="J497" s="125" t="n">
        <f aca="false">1-G497</f>
        <v>-0.253098760117402</v>
      </c>
      <c r="K497" s="116" t="n">
        <f aca="false">R497-F497</f>
        <v>-1676382.18534189</v>
      </c>
      <c r="L497" s="116" t="n">
        <f aca="false">L496+K497</f>
        <v>-171990248.782682</v>
      </c>
      <c r="M497" s="125" t="n">
        <f aca="false">K497/R497</f>
        <v>-0.253098760117402</v>
      </c>
      <c r="N497" s="116" t="n">
        <f aca="false">Q497*Inflação</f>
        <v>190369.131415784</v>
      </c>
      <c r="O497" s="116" t="n">
        <f aca="false">Q497-R497</f>
        <v>15171415.4306326</v>
      </c>
      <c r="P497" s="125" t="n">
        <f aca="false">O497/Q497</f>
        <v>0.696101046054131</v>
      </c>
      <c r="Q497" s="126" t="n">
        <f aca="false">Q496+E497+H497</f>
        <v>21794846.4761434</v>
      </c>
      <c r="R497" s="126" t="n">
        <f aca="false">(R496+E497)*(1+((1+Taxa)/(1+Inflação)-1))</f>
        <v>6623431.04551078</v>
      </c>
      <c r="S497" s="116" t="n">
        <f aca="false">IF('BANCO DE DADOS'!$AD$32="Sim",R497,Q497)</f>
        <v>6623431.04551078</v>
      </c>
      <c r="T497" s="123" t="n">
        <f aca="false">C497</f>
        <v>493</v>
      </c>
      <c r="U497" s="122" t="n">
        <f aca="false">DATE(YEAR(U496),MONTH(U496)+1,1)</f>
        <v>59902</v>
      </c>
    </row>
    <row r="498" customFormat="false" ht="12.75" hidden="false" customHeight="false" outlineLevel="0" collapsed="false">
      <c r="B498" s="122" t="n">
        <f aca="false">DATE(YEAR(B497),MONTH(B497)+1,1)</f>
        <v>59902</v>
      </c>
      <c r="C498" s="123" t="n">
        <f aca="false">C497+1</f>
        <v>494</v>
      </c>
      <c r="D498" s="123"/>
      <c r="E498" s="116" t="n">
        <f aca="false">IF($AE$33,IF($AE$34,$E497*(1+Inflação)*(1+Crescimento_Salário),$E497*(1+Inflação)),IF($AE$34,$E497*(1+Crescimento_Salário),$E497))</f>
        <v>73416.8860384282</v>
      </c>
      <c r="F498" s="124" t="n">
        <f aca="false">F497+E498</f>
        <v>8373230.1168911</v>
      </c>
      <c r="G498" s="125" t="n">
        <f aca="false">IF(F498&lt;=0,0,F498/S498)</f>
        <v>1.25318212458984</v>
      </c>
      <c r="H498" s="116" t="n">
        <f aca="false">Q497*Taxa</f>
        <v>140228.698470409</v>
      </c>
      <c r="I498" s="116" t="n">
        <f aca="false">I497+H498</f>
        <v>13635261.9437611</v>
      </c>
      <c r="J498" s="125" t="n">
        <f aca="false">1-G498</f>
        <v>-0.253182124589836</v>
      </c>
      <c r="K498" s="116" t="n">
        <f aca="false">R498-F498</f>
        <v>-1691655.30618141</v>
      </c>
      <c r="L498" s="116" t="n">
        <f aca="false">L497+K498</f>
        <v>-173681904.088863</v>
      </c>
      <c r="M498" s="125" t="n">
        <f aca="false">K498/R498</f>
        <v>-0.253182124589836</v>
      </c>
      <c r="N498" s="116" t="n">
        <f aca="false">Q498*Inflação</f>
        <v>192235.238818664</v>
      </c>
      <c r="O498" s="116" t="n">
        <f aca="false">Q498-R498</f>
        <v>15326917.2499425</v>
      </c>
      <c r="P498" s="125" t="n">
        <f aca="false">O498/Q498</f>
        <v>0.696409240928627</v>
      </c>
      <c r="Q498" s="126" t="n">
        <f aca="false">Q497+E498+H498</f>
        <v>22008492.0606522</v>
      </c>
      <c r="R498" s="126" t="n">
        <f aca="false">(R497+E498)*(1+((1+Taxa)/(1+Inflação)-1))</f>
        <v>6681574.81070969</v>
      </c>
      <c r="S498" s="116" t="n">
        <f aca="false">IF('BANCO DE DADOS'!$AD$32="Sim",R498,Q498)</f>
        <v>6681574.81070969</v>
      </c>
      <c r="T498" s="123" t="n">
        <f aca="false">C498</f>
        <v>494</v>
      </c>
      <c r="U498" s="122" t="n">
        <f aca="false">DATE(YEAR(U497),MONTH(U497)+1,1)</f>
        <v>59933</v>
      </c>
    </row>
    <row r="499" customFormat="false" ht="12.75" hidden="false" customHeight="false" outlineLevel="0" collapsed="false">
      <c r="B499" s="122" t="n">
        <f aca="false">DATE(YEAR(B498),MONTH(B498)+1,1)</f>
        <v>59933</v>
      </c>
      <c r="C499" s="123" t="n">
        <f aca="false">C498+1</f>
        <v>495</v>
      </c>
      <c r="D499" s="123"/>
      <c r="E499" s="116" t="n">
        <f aca="false">IF($AE$33,IF($AE$34,$E498*(1+Inflação)*(1+Crescimento_Salário),$E498*(1+Inflação)),IF($AE$34,$E498*(1+Crescimento_Salário),$E498))</f>
        <v>74058.1527177638</v>
      </c>
      <c r="F499" s="124" t="n">
        <f aca="false">F498+E499</f>
        <v>8447288.26960886</v>
      </c>
      <c r="G499" s="125" t="n">
        <f aca="false">IF(F499&lt;=0,0,F499/S499)</f>
        <v>1.25326488336066</v>
      </c>
      <c r="H499" s="116" t="n">
        <f aca="false">Q498*Taxa</f>
        <v>141603.300594008</v>
      </c>
      <c r="I499" s="116" t="n">
        <f aca="false">I498+H499</f>
        <v>13776865.2443551</v>
      </c>
      <c r="J499" s="125" t="n">
        <f aca="false">1-G499</f>
        <v>-0.253264883360655</v>
      </c>
      <c r="K499" s="116" t="n">
        <f aca="false">R499-F499</f>
        <v>-1707062.49470541</v>
      </c>
      <c r="L499" s="116" t="n">
        <f aca="false">L498+K499</f>
        <v>-175388966.583568</v>
      </c>
      <c r="M499" s="125" t="n">
        <f aca="false">K499/R499</f>
        <v>-0.253264883360655</v>
      </c>
      <c r="N499" s="116" t="n">
        <f aca="false">Q499*Inflação</f>
        <v>194118.954016739</v>
      </c>
      <c r="O499" s="116" t="n">
        <f aca="false">Q499-R499</f>
        <v>15483927.7390605</v>
      </c>
      <c r="P499" s="125" t="n">
        <f aca="false">O499/Q499</f>
        <v>0.696716197956948</v>
      </c>
      <c r="Q499" s="126" t="n">
        <f aca="false">Q498+E499+H499</f>
        <v>22224153.513964</v>
      </c>
      <c r="R499" s="126" t="n">
        <f aca="false">(R498+E499)*(1+((1+Taxa)/(1+Inflação)-1))</f>
        <v>6740225.77490346</v>
      </c>
      <c r="S499" s="116" t="n">
        <f aca="false">IF('BANCO DE DADOS'!$AD$32="Sim",R499,Q499)</f>
        <v>6740225.77490346</v>
      </c>
      <c r="T499" s="123" t="n">
        <f aca="false">C499</f>
        <v>495</v>
      </c>
      <c r="U499" s="122" t="n">
        <f aca="false">DATE(YEAR(U498),MONTH(U498)+1,1)</f>
        <v>59962</v>
      </c>
    </row>
    <row r="500" customFormat="false" ht="12.75" hidden="false" customHeight="false" outlineLevel="0" collapsed="false">
      <c r="B500" s="122" t="n">
        <f aca="false">DATE(YEAR(B499),MONTH(B499)+1,1)</f>
        <v>59962</v>
      </c>
      <c r="C500" s="123" t="n">
        <f aca="false">C499+1</f>
        <v>496</v>
      </c>
      <c r="D500" s="123"/>
      <c r="E500" s="116" t="n">
        <f aca="false">IF($AE$33,IF($AE$34,$E499*(1+Inflação)*(1+Crescimento_Salário),$E499*(1+Inflação)),IF($AE$34,$E499*(1+Crescimento_Salário),$E499))</f>
        <v>74705.0206010761</v>
      </c>
      <c r="F500" s="124" t="n">
        <f aca="false">F499+E500</f>
        <v>8521993.29020994</v>
      </c>
      <c r="G500" s="125" t="n">
        <f aca="false">IF(F500&lt;=0,0,F500/S500)</f>
        <v>1.25334704046085</v>
      </c>
      <c r="H500" s="116" t="n">
        <f aca="false">Q499*Taxa</f>
        <v>142990.872878183</v>
      </c>
      <c r="I500" s="116" t="n">
        <f aca="false">I499+H500</f>
        <v>13919856.1172333</v>
      </c>
      <c r="J500" s="125" t="n">
        <f aca="false">1-G500</f>
        <v>-0.253347040460854</v>
      </c>
      <c r="K500" s="116" t="n">
        <f aca="false">R500-F500</f>
        <v>-1722604.92042816</v>
      </c>
      <c r="L500" s="116" t="n">
        <f aca="false">L499+K500</f>
        <v>-177111571.503997</v>
      </c>
      <c r="M500" s="125" t="n">
        <f aca="false">K500/R500</f>
        <v>-0.253347040460854</v>
      </c>
      <c r="N500" s="116" t="n">
        <f aca="false">Q500*Inflação</f>
        <v>196020.439223336</v>
      </c>
      <c r="O500" s="116" t="n">
        <f aca="false">Q500-R500</f>
        <v>15642461.0376615</v>
      </c>
      <c r="P500" s="125" t="n">
        <f aca="false">O500/Q500</f>
        <v>0.697021923356877</v>
      </c>
      <c r="Q500" s="126" t="n">
        <f aca="false">Q499+E500+H500</f>
        <v>22441849.4074432</v>
      </c>
      <c r="R500" s="126" t="n">
        <f aca="false">(R499+E500)*(1+((1+Taxa)/(1+Inflação)-1))</f>
        <v>6799388.36978177</v>
      </c>
      <c r="S500" s="116" t="n">
        <f aca="false">IF('BANCO DE DADOS'!$AD$32="Sim",R500,Q500)</f>
        <v>6799388.36978177</v>
      </c>
      <c r="T500" s="123" t="n">
        <f aca="false">C500</f>
        <v>496</v>
      </c>
      <c r="U500" s="122" t="n">
        <f aca="false">DATE(YEAR(U499),MONTH(U499)+1,1)</f>
        <v>59993</v>
      </c>
    </row>
    <row r="501" customFormat="false" ht="12.75" hidden="false" customHeight="false" outlineLevel="0" collapsed="false">
      <c r="B501" s="122" t="n">
        <f aca="false">DATE(YEAR(B500),MONTH(B500)+1,1)</f>
        <v>59993</v>
      </c>
      <c r="C501" s="123" t="n">
        <f aca="false">C500+1</f>
        <v>497</v>
      </c>
      <c r="D501" s="123"/>
      <c r="E501" s="116" t="n">
        <f aca="false">IF($AE$33,IF($AE$34,$E500*(1+Inflação)*(1+Crescimento_Salário),$E500*(1+Inflação)),IF($AE$34,$E500*(1+Crescimento_Salário),$E500))</f>
        <v>75357.5386126065</v>
      </c>
      <c r="F501" s="124" t="n">
        <f aca="false">F500+E501</f>
        <v>8597350.82882254</v>
      </c>
      <c r="G501" s="125" t="n">
        <f aca="false">IF(F501&lt;=0,0,F501/S501)</f>
        <v>1.25342859989884</v>
      </c>
      <c r="H501" s="116" t="n">
        <f aca="false">Q500*Taxa</f>
        <v>144391.534811653</v>
      </c>
      <c r="I501" s="116" t="n">
        <f aca="false">I500+H501</f>
        <v>14064247.6520449</v>
      </c>
      <c r="J501" s="125" t="n">
        <f aca="false">1-G501</f>
        <v>-0.253428599898835</v>
      </c>
      <c r="K501" s="116" t="n">
        <f aca="false">R501-F501</f>
        <v>-1738283.76308267</v>
      </c>
      <c r="L501" s="116" t="n">
        <f aca="false">L500+K501</f>
        <v>-178849855.267079</v>
      </c>
      <c r="M501" s="125" t="n">
        <f aca="false">K501/R501</f>
        <v>-0.253428599898835</v>
      </c>
      <c r="N501" s="116" t="n">
        <f aca="false">Q501*Inflação</f>
        <v>197939.858122799</v>
      </c>
      <c r="O501" s="116" t="n">
        <f aca="false">Q501-R501</f>
        <v>15802531.4151276</v>
      </c>
      <c r="P501" s="125" t="n">
        <f aca="false">O501/Q501</f>
        <v>0.697326423308984</v>
      </c>
      <c r="Q501" s="126" t="n">
        <f aca="false">Q500+E501+H501</f>
        <v>22661598.4808675</v>
      </c>
      <c r="R501" s="126" t="n">
        <f aca="false">(R500+E501)*(1+((1+Taxa)/(1+Inflação)-1))</f>
        <v>6859067.06573987</v>
      </c>
      <c r="S501" s="116" t="n">
        <f aca="false">IF('BANCO DE DADOS'!$AD$32="Sim",R501,Q501)</f>
        <v>6859067.06573987</v>
      </c>
      <c r="T501" s="123" t="n">
        <f aca="false">C501</f>
        <v>497</v>
      </c>
      <c r="U501" s="122" t="n">
        <f aca="false">DATE(YEAR(U500),MONTH(U500)+1,1)</f>
        <v>60023</v>
      </c>
    </row>
    <row r="502" customFormat="false" ht="12.75" hidden="false" customHeight="false" outlineLevel="0" collapsed="false">
      <c r="B502" s="122" t="n">
        <f aca="false">DATE(YEAR(B501),MONTH(B501)+1,1)</f>
        <v>60023</v>
      </c>
      <c r="C502" s="123" t="n">
        <f aca="false">C501+1</f>
        <v>498</v>
      </c>
      <c r="D502" s="123"/>
      <c r="E502" s="116" t="n">
        <f aca="false">IF($AE$33,IF($AE$34,$E501*(1+Inflação)*(1+Crescimento_Salário),$E501*(1+Inflação)),IF($AE$34,$E501*(1+Crescimento_Salário),$E501))</f>
        <v>76015.7561039303</v>
      </c>
      <c r="F502" s="124" t="n">
        <f aca="false">F501+E502</f>
        <v>8673366.58492648</v>
      </c>
      <c r="G502" s="125" t="n">
        <f aca="false">IF(F502&lt;=0,0,F502/S502)</f>
        <v>1.25350956566048</v>
      </c>
      <c r="H502" s="116" t="n">
        <f aca="false">Q501*Taxa</f>
        <v>145805.40696671</v>
      </c>
      <c r="I502" s="116" t="n">
        <f aca="false">I501+H502</f>
        <v>14210053.0590117</v>
      </c>
      <c r="J502" s="125" t="n">
        <f aca="false">1-G502</f>
        <v>-0.253509565660484</v>
      </c>
      <c r="K502" s="116" t="n">
        <f aca="false">R502-F502</f>
        <v>-1754100.21270983</v>
      </c>
      <c r="L502" s="116" t="n">
        <f aca="false">L501+K502</f>
        <v>-180603955.479789</v>
      </c>
      <c r="M502" s="125" t="n">
        <f aca="false">K502/R502</f>
        <v>-0.253509565660484</v>
      </c>
      <c r="N502" s="116" t="n">
        <f aca="false">Q502*Inflação</f>
        <v>199877.375883688</v>
      </c>
      <c r="O502" s="116" t="n">
        <f aca="false">Q502-R502</f>
        <v>15964153.2717215</v>
      </c>
      <c r="P502" s="125" t="n">
        <f aca="false">O502/Q502</f>
        <v>0.697629703956875</v>
      </c>
      <c r="Q502" s="126" t="n">
        <f aca="false">Q501+E502+H502</f>
        <v>22883419.6439381</v>
      </c>
      <c r="R502" s="126" t="n">
        <f aca="false">(R501+E502)*(1+((1+Taxa)/(1+Inflação)-1))</f>
        <v>6919266.37221664</v>
      </c>
      <c r="S502" s="116" t="n">
        <f aca="false">IF('BANCO DE DADOS'!$AD$32="Sim",R502,Q502)</f>
        <v>6919266.37221664</v>
      </c>
      <c r="T502" s="123" t="n">
        <f aca="false">C502</f>
        <v>498</v>
      </c>
      <c r="U502" s="122" t="n">
        <f aca="false">DATE(YEAR(U501),MONTH(U501)+1,1)</f>
        <v>60054</v>
      </c>
    </row>
    <row r="503" customFormat="false" ht="12.75" hidden="false" customHeight="false" outlineLevel="0" collapsed="false">
      <c r="B503" s="122" t="n">
        <f aca="false">DATE(YEAR(B502),MONTH(B502)+1,1)</f>
        <v>60054</v>
      </c>
      <c r="C503" s="123" t="n">
        <f aca="false">C502+1</f>
        <v>499</v>
      </c>
      <c r="D503" s="123"/>
      <c r="E503" s="116" t="n">
        <f aca="false">IF($AE$33,IF($AE$34,$E502*(1+Inflação)*(1+Crescimento_Salário),$E502*(1+Inflação)),IF($AE$34,$E502*(1+Crescimento_Salário),$E502))</f>
        <v>76679.7228576883</v>
      </c>
      <c r="F503" s="124" t="n">
        <f aca="false">F502+E503</f>
        <v>8750046.30778416</v>
      </c>
      <c r="G503" s="125" t="n">
        <f aca="false">IF(F503&lt;=0,0,F503/S503)</f>
        <v>1.25358994170924</v>
      </c>
      <c r="H503" s="116" t="n">
        <f aca="false">Q502*Taxa</f>
        <v>147232.611008942</v>
      </c>
      <c r="I503" s="116" t="n">
        <f aca="false">I502+H503</f>
        <v>14357285.6700206</v>
      </c>
      <c r="J503" s="125" t="n">
        <f aca="false">1-G503</f>
        <v>-0.253589941709244</v>
      </c>
      <c r="K503" s="116" t="n">
        <f aca="false">R503-F503</f>
        <v>-1770055.46974852</v>
      </c>
      <c r="L503" s="116" t="n">
        <f aca="false">L502+K503</f>
        <v>-182374010.949538</v>
      </c>
      <c r="M503" s="125" t="n">
        <f aca="false">K503/R503</f>
        <v>-0.253589941709244</v>
      </c>
      <c r="N503" s="116" t="n">
        <f aca="false">Q503*Inflação</f>
        <v>201833.159172097</v>
      </c>
      <c r="O503" s="116" t="n">
        <f aca="false">Q503-R503</f>
        <v>16127341.1397691</v>
      </c>
      <c r="P503" s="125" t="n">
        <f aca="false">O503/Q503</f>
        <v>0.697931771407443</v>
      </c>
      <c r="Q503" s="126" t="n">
        <f aca="false">Q502+E503+H503</f>
        <v>23107331.9778048</v>
      </c>
      <c r="R503" s="126" t="n">
        <f aca="false">(R502+E503)*(1+((1+Taxa)/(1+Inflação)-1))</f>
        <v>6979990.83803564</v>
      </c>
      <c r="S503" s="116" t="n">
        <f aca="false">IF('BANCO DE DADOS'!$AD$32="Sim",R503,Q503)</f>
        <v>6979990.83803564</v>
      </c>
      <c r="T503" s="123" t="n">
        <f aca="false">C503</f>
        <v>499</v>
      </c>
      <c r="U503" s="122" t="n">
        <f aca="false">DATE(YEAR(U502),MONTH(U502)+1,1)</f>
        <v>60084</v>
      </c>
    </row>
    <row r="504" customFormat="false" ht="12.75" hidden="false" customHeight="false" outlineLevel="0" collapsed="false">
      <c r="B504" s="122" t="n">
        <f aca="false">DATE(YEAR(B503),MONTH(B503)+1,1)</f>
        <v>60084</v>
      </c>
      <c r="C504" s="123" t="n">
        <f aca="false">C503+1</f>
        <v>500</v>
      </c>
      <c r="D504" s="123"/>
      <c r="E504" s="116" t="n">
        <f aca="false">IF($AE$33,IF($AE$34,$E503*(1+Inflação)*(1+Crescimento_Salário),$E503*(1+Inflação)),IF($AE$34,$E503*(1+Crescimento_Salário),$E503))</f>
        <v>77349.4890913528</v>
      </c>
      <c r="F504" s="124" t="n">
        <f aca="false">F503+E504</f>
        <v>8827395.79687552</v>
      </c>
      <c r="G504" s="125" t="n">
        <f aca="false">IF(F504&lt;=0,0,F504/S504)</f>
        <v>1.2536697319862</v>
      </c>
      <c r="H504" s="116" t="n">
        <f aca="false">Q503*Taxa</f>
        <v>148673.269707041</v>
      </c>
      <c r="I504" s="116" t="n">
        <f aca="false">I503+H504</f>
        <v>14505958.9397276</v>
      </c>
      <c r="J504" s="125" t="n">
        <f aca="false">1-G504</f>
        <v>-0.2536697319862</v>
      </c>
      <c r="K504" s="116" t="n">
        <f aca="false">R504-F504</f>
        <v>-1786150.74512637</v>
      </c>
      <c r="L504" s="116" t="n">
        <f aca="false">L503+K504</f>
        <v>-184160161.694664</v>
      </c>
      <c r="M504" s="125" t="n">
        <f aca="false">K504/R504</f>
        <v>-0.2536697319862</v>
      </c>
      <c r="N504" s="116" t="n">
        <f aca="false">Q504*Inflação</f>
        <v>203807.37616508</v>
      </c>
      <c r="O504" s="116" t="n">
        <f aca="false">Q504-R504</f>
        <v>16292109.684854</v>
      </c>
      <c r="P504" s="125" t="n">
        <f aca="false">O504/Q504</f>
        <v>0.698232631731111</v>
      </c>
      <c r="Q504" s="126" t="n">
        <f aca="false">Q503+E504+H504</f>
        <v>23333354.7366032</v>
      </c>
      <c r="R504" s="126" t="n">
        <f aca="false">(R503+E504)*(1+((1+Taxa)/(1+Inflação)-1))</f>
        <v>7041245.05174915</v>
      </c>
      <c r="S504" s="116" t="n">
        <f aca="false">IF('BANCO DE DADOS'!$AD$32="Sim",R504,Q504)</f>
        <v>7041245.05174915</v>
      </c>
      <c r="T504" s="123" t="n">
        <f aca="false">C504</f>
        <v>500</v>
      </c>
      <c r="U504" s="122" t="n">
        <f aca="false">DATE(YEAR(U503),MONTH(U503)+1,1)</f>
        <v>60115</v>
      </c>
    </row>
    <row r="505" customFormat="false" ht="12.75" hidden="false" customHeight="false" outlineLevel="0" collapsed="false">
      <c r="B505" s="122" t="n">
        <f aca="false">DATE(YEAR(B504),MONTH(B504)+1,1)</f>
        <v>60115</v>
      </c>
      <c r="C505" s="123" t="n">
        <f aca="false">C504+1</f>
        <v>501</v>
      </c>
      <c r="D505" s="123"/>
      <c r="E505" s="116" t="n">
        <f aca="false">IF($AE$33,IF($AE$34,$E504*(1+Inflação)*(1+Crescimento_Salário),$E504*(1+Inflação)),IF($AE$34,$E504*(1+Crescimento_Salário),$E504))</f>
        <v>78025.105461025</v>
      </c>
      <c r="F505" s="124" t="n">
        <f aca="false">F504+E505</f>
        <v>8905420.90233654</v>
      </c>
      <c r="G505" s="125" t="n">
        <f aca="false">IF(F505&lt;=0,0,F505/S505)</f>
        <v>1.25374894041015</v>
      </c>
      <c r="H505" s="116" t="n">
        <f aca="false">Q504*Taxa</f>
        <v>150127.506942696</v>
      </c>
      <c r="I505" s="116" t="n">
        <f aca="false">I504+H505</f>
        <v>14656086.4466703</v>
      </c>
      <c r="J505" s="125" t="n">
        <f aca="false">1-G505</f>
        <v>-0.253748940410152</v>
      </c>
      <c r="K505" s="116" t="n">
        <f aca="false">R505-F505</f>
        <v>-1802387.26035139</v>
      </c>
      <c r="L505" s="116" t="n">
        <f aca="false">L504+K505</f>
        <v>-185962548.955015</v>
      </c>
      <c r="M505" s="125" t="n">
        <f aca="false">K505/R505</f>
        <v>-0.253748940410152</v>
      </c>
      <c r="N505" s="116" t="n">
        <f aca="false">Q505*Inflação</f>
        <v>205800.196564208</v>
      </c>
      <c r="O505" s="116" t="n">
        <f aca="false">Q505-R505</f>
        <v>16458473.7070217</v>
      </c>
      <c r="P505" s="125" t="n">
        <f aca="false">O505/Q505</f>
        <v>0.698532290962083</v>
      </c>
      <c r="Q505" s="126" t="n">
        <f aca="false">Q504+E505+H505</f>
        <v>23561507.3490069</v>
      </c>
      <c r="R505" s="126" t="n">
        <f aca="false">(R504+E505)*(1+((1+Taxa)/(1+Inflação)-1))</f>
        <v>7103033.64198515</v>
      </c>
      <c r="S505" s="116" t="n">
        <f aca="false">IF('BANCO DE DADOS'!$AD$32="Sim",R505,Q505)</f>
        <v>7103033.64198515</v>
      </c>
      <c r="T505" s="123" t="n">
        <f aca="false">C505</f>
        <v>501</v>
      </c>
      <c r="U505" s="122" t="n">
        <f aca="false">DATE(YEAR(U504),MONTH(U504)+1,1)</f>
        <v>60146</v>
      </c>
    </row>
    <row r="506" customFormat="false" ht="12.75" hidden="false" customHeight="false" outlineLevel="0" collapsed="false">
      <c r="B506" s="122" t="n">
        <f aca="false">DATE(YEAR(B505),MONTH(B505)+1,1)</f>
        <v>60146</v>
      </c>
      <c r="C506" s="123" t="n">
        <f aca="false">C505+1</f>
        <v>502</v>
      </c>
      <c r="D506" s="123"/>
      <c r="E506" s="116" t="n">
        <f aca="false">IF($AE$33,IF($AE$34,$E505*(1+Inflação)*(1+Crescimento_Salário),$E505*(1+Inflação)),IF($AE$34,$E505*(1+Crescimento_Salário),$E505))</f>
        <v>78706.6230652668</v>
      </c>
      <c r="F506" s="124" t="n">
        <f aca="false">F505+E506</f>
        <v>8984127.52540181</v>
      </c>
      <c r="G506" s="125" t="n">
        <f aca="false">IF(F506&lt;=0,0,F506/S506)</f>
        <v>1.25382757087769</v>
      </c>
      <c r="H506" s="116" t="n">
        <f aca="false">Q505*Taxa</f>
        <v>151595.447720577</v>
      </c>
      <c r="I506" s="116" t="n">
        <f aca="false">I505+H506</f>
        <v>14807681.8943909</v>
      </c>
      <c r="J506" s="125" t="n">
        <f aca="false">1-G506</f>
        <v>-0.253827570877693</v>
      </c>
      <c r="K506" s="116" t="n">
        <f aca="false">R506-F506</f>
        <v>-1818766.2476044</v>
      </c>
      <c r="L506" s="116" t="n">
        <f aca="false">L505+K506</f>
        <v>-187781315.20262</v>
      </c>
      <c r="M506" s="125" t="n">
        <f aca="false">K506/R506</f>
        <v>-0.253827570877693</v>
      </c>
      <c r="N506" s="116" t="n">
        <f aca="false">Q506*Inflação</f>
        <v>207811.791609246</v>
      </c>
      <c r="O506" s="116" t="n">
        <f aca="false">Q506-R506</f>
        <v>16626448.1419953</v>
      </c>
      <c r="P506" s="125" t="n">
        <f aca="false">O506/Q506</f>
        <v>0.698830755098583</v>
      </c>
      <c r="Q506" s="126" t="n">
        <f aca="false">Q505+E506+H506</f>
        <v>23791809.4197927</v>
      </c>
      <c r="R506" s="126" t="n">
        <f aca="false">(R505+E506)*(1+((1+Taxa)/(1+Inflação)-1))</f>
        <v>7165361.27779741</v>
      </c>
      <c r="S506" s="116" t="n">
        <f aca="false">IF('BANCO DE DADOS'!$AD$32="Sim",R506,Q506)</f>
        <v>7165361.27779741</v>
      </c>
      <c r="T506" s="123" t="n">
        <f aca="false">C506</f>
        <v>502</v>
      </c>
      <c r="U506" s="122" t="n">
        <f aca="false">DATE(YEAR(U505),MONTH(U505)+1,1)</f>
        <v>60176</v>
      </c>
    </row>
    <row r="507" customFormat="false" ht="12.75" hidden="false" customHeight="false" outlineLevel="0" collapsed="false">
      <c r="B507" s="122" t="n">
        <f aca="false">DATE(YEAR(B506),MONTH(B506)+1,1)</f>
        <v>60176</v>
      </c>
      <c r="C507" s="123" t="n">
        <f aca="false">C506+1</f>
        <v>503</v>
      </c>
      <c r="D507" s="123"/>
      <c r="E507" s="116" t="n">
        <f aca="false">IF($AE$33,IF($AE$34,$E506*(1+Inflação)*(1+Crescimento_Salário),$E506*(1+Inflação)),IF($AE$34,$E506*(1+Crescimento_Salário),$E506))</f>
        <v>79394.0934489654</v>
      </c>
      <c r="F507" s="124" t="n">
        <f aca="false">F506+E507</f>
        <v>9063521.61885077</v>
      </c>
      <c r="G507" s="125" t="n">
        <f aca="false">IF(F507&lt;=0,0,F507/S507)</f>
        <v>1.25390562726329</v>
      </c>
      <c r="H507" s="116" t="n">
        <f aca="false">Q506*Taxa</f>
        <v>153077.21817841</v>
      </c>
      <c r="I507" s="116" t="n">
        <f aca="false">I506+H507</f>
        <v>14960759.1125693</v>
      </c>
      <c r="J507" s="125" t="n">
        <f aca="false">1-G507</f>
        <v>-0.253905627263294</v>
      </c>
      <c r="K507" s="116" t="n">
        <f aca="false">R507-F507</f>
        <v>-1835288.9498322</v>
      </c>
      <c r="L507" s="116" t="n">
        <f aca="false">L506+K507</f>
        <v>-189616604.152452</v>
      </c>
      <c r="M507" s="125" t="n">
        <f aca="false">K507/R507</f>
        <v>-0.253905627263294</v>
      </c>
      <c r="N507" s="116" t="n">
        <f aca="false">Q507*Inflação</f>
        <v>209842.334091939</v>
      </c>
      <c r="O507" s="116" t="n">
        <f aca="false">Q507-R507</f>
        <v>16796048.0624015</v>
      </c>
      <c r="P507" s="125" t="n">
        <f aca="false">O507/Q507</f>
        <v>0.699128030103097</v>
      </c>
      <c r="Q507" s="126" t="n">
        <f aca="false">Q506+E507+H507</f>
        <v>24024280.7314201</v>
      </c>
      <c r="R507" s="126" t="n">
        <f aca="false">(R506+E507)*(1+((1+Taxa)/(1+Inflação)-1))</f>
        <v>7228232.66901858</v>
      </c>
      <c r="S507" s="116" t="n">
        <f aca="false">IF('BANCO DE DADOS'!$AD$32="Sim",R507,Q507)</f>
        <v>7228232.66901858</v>
      </c>
      <c r="T507" s="123" t="n">
        <f aca="false">C507</f>
        <v>503</v>
      </c>
      <c r="U507" s="122" t="n">
        <f aca="false">DATE(YEAR(U506),MONTH(U506)+1,1)</f>
        <v>60207</v>
      </c>
    </row>
    <row r="508" customFormat="false" ht="12.75" hidden="false" customHeight="false" outlineLevel="0" collapsed="false">
      <c r="B508" s="122" t="n">
        <f aca="false">DATE(YEAR(B507),MONTH(B507)+1,1)</f>
        <v>60207</v>
      </c>
      <c r="C508" s="123" t="n">
        <f aca="false">C507+1</f>
        <v>504</v>
      </c>
      <c r="D508" s="123" t="n">
        <v>42</v>
      </c>
      <c r="E508" s="116" t="n">
        <f aca="false">IF($AE$33,IF($AE$34,$E507*(1+Inflação)*(1+Crescimento_Salário),$E507*(1+Inflação)),IF($AE$34,$E507*(1+Crescimento_Salário),$E507))</f>
        <v>80087.5686072312</v>
      </c>
      <c r="F508" s="124" t="n">
        <f aca="false">F507+E508</f>
        <v>9143609.187458</v>
      </c>
      <c r="G508" s="125" t="n">
        <f aca="false">IF(F508&lt;=0,0,F508/S508)</f>
        <v>1.25398311341938</v>
      </c>
      <c r="H508" s="116" t="n">
        <f aca="false">Q507*Taxa</f>
        <v>154572.945597132</v>
      </c>
      <c r="I508" s="116" t="n">
        <f aca="false">I507+H508</f>
        <v>15115332.0581665</v>
      </c>
      <c r="J508" s="125" t="n">
        <f aca="false">1-G508</f>
        <v>-0.253983113419377</v>
      </c>
      <c r="K508" s="116" t="n">
        <f aca="false">R508-F508</f>
        <v>-1851956.62084162</v>
      </c>
      <c r="L508" s="116" t="n">
        <f aca="false">L507+K508</f>
        <v>-191468560.773294</v>
      </c>
      <c r="M508" s="125" t="n">
        <f aca="false">K508/R508</f>
        <v>-0.253983113419377</v>
      </c>
      <c r="N508" s="116" t="n">
        <f aca="false">Q508*Inflação</f>
        <v>211891.99836994</v>
      </c>
      <c r="O508" s="116" t="n">
        <f aca="false">Q508-R508</f>
        <v>16967288.6790081</v>
      </c>
      <c r="P508" s="125" t="n">
        <f aca="false">O508/Q508</f>
        <v>0.699424121902618</v>
      </c>
      <c r="Q508" s="126" t="n">
        <f aca="false">Q507+E508+H508</f>
        <v>24258941.2456245</v>
      </c>
      <c r="R508" s="126" t="n">
        <f aca="false">(R507+E508)*(1+((1+Taxa)/(1+Inflação)-1))</f>
        <v>7291652.56661639</v>
      </c>
      <c r="S508" s="116" t="n">
        <f aca="false">IF('BANCO DE DADOS'!$AD$32="Sim",R508,Q508)</f>
        <v>7291652.56661639</v>
      </c>
      <c r="T508" s="123" t="n">
        <f aca="false">C508</f>
        <v>504</v>
      </c>
      <c r="U508" s="122" t="n">
        <f aca="false">DATE(YEAR(U507),MONTH(U507)+1,1)</f>
        <v>60237</v>
      </c>
    </row>
    <row r="509" customFormat="false" ht="12.75" hidden="false" customHeight="false" outlineLevel="0" collapsed="false">
      <c r="B509" s="122" t="n">
        <f aca="false">DATE(YEAR(B508),MONTH(B508)+1,1)</f>
        <v>60237</v>
      </c>
      <c r="C509" s="123" t="n">
        <f aca="false">C508+1</f>
        <v>505</v>
      </c>
      <c r="D509" s="123"/>
      <c r="E509" s="116" t="n">
        <f aca="false">IF($AE$33,IF($AE$34,$E508*(1+Inflação)*(1+Crescimento_Salário),$E508*(1+Inflação)),IF($AE$34,$E508*(1+Crescimento_Salário),$E508))</f>
        <v>80787.1009893312</v>
      </c>
      <c r="F509" s="124" t="n">
        <f aca="false">F508+E509</f>
        <v>9224396.28844734</v>
      </c>
      <c r="G509" s="125" t="n">
        <f aca="false">IF(F509&lt;=0,0,F509/S509)</f>
        <v>1.2540600331764</v>
      </c>
      <c r="H509" s="116" t="n">
        <f aca="false">Q508*Taxa</f>
        <v>156082.758411152</v>
      </c>
      <c r="I509" s="116" t="n">
        <f aca="false">I508+H509</f>
        <v>15271414.8165776</v>
      </c>
      <c r="J509" s="125" t="n">
        <f aca="false">1-G509</f>
        <v>-0.254060033176395</v>
      </c>
      <c r="K509" s="116" t="n">
        <f aca="false">R509-F509</f>
        <v>-1868770.52539438</v>
      </c>
      <c r="L509" s="116" t="n">
        <f aca="false">L508+K509</f>
        <v>-193337331.298688</v>
      </c>
      <c r="M509" s="125" t="n">
        <f aca="false">K509/R509</f>
        <v>-0.254060033176395</v>
      </c>
      <c r="N509" s="116" t="n">
        <f aca="false">Q509*Inflação</f>
        <v>213960.960380845</v>
      </c>
      <c r="O509" s="116" t="n">
        <f aca="false">Q509-R509</f>
        <v>17140185.341972</v>
      </c>
      <c r="P509" s="125" t="n">
        <f aca="false">O509/Q509</f>
        <v>0.699719036388876</v>
      </c>
      <c r="Q509" s="126" t="n">
        <f aca="false">Q508+E509+H509</f>
        <v>24495811.105025</v>
      </c>
      <c r="R509" s="126" t="n">
        <f aca="false">(R508+E509)*(1+((1+Taxa)/(1+Inflação)-1))</f>
        <v>7355625.76305296</v>
      </c>
      <c r="S509" s="116" t="n">
        <f aca="false">IF('BANCO DE DADOS'!$AD$32="Sim",R509,Q509)</f>
        <v>7355625.76305296</v>
      </c>
      <c r="T509" s="123" t="n">
        <f aca="false">C509</f>
        <v>505</v>
      </c>
      <c r="U509" s="122" t="n">
        <f aca="false">DATE(YEAR(U508),MONTH(U508)+1,1)</f>
        <v>60268</v>
      </c>
    </row>
    <row r="510" customFormat="false" ht="12.75" hidden="false" customHeight="false" outlineLevel="0" collapsed="false">
      <c r="B510" s="122" t="n">
        <f aca="false">DATE(YEAR(B509),MONTH(B509)+1,1)</f>
        <v>60268</v>
      </c>
      <c r="C510" s="123" t="n">
        <f aca="false">C509+1</f>
        <v>506</v>
      </c>
      <c r="D510" s="123"/>
      <c r="E510" s="116" t="n">
        <f aca="false">IF($AE$33,IF($AE$34,$E509*(1+Inflação)*(1+Crescimento_Salário),$E509*(1+Inflação)),IF($AE$34,$E509*(1+Crescimento_Salário),$E509))</f>
        <v>81492.7435026553</v>
      </c>
      <c r="F510" s="124" t="n">
        <f aca="false">F509+E510</f>
        <v>9305889.03194999</v>
      </c>
      <c r="G510" s="125" t="n">
        <f aca="false">IF(F510&lt;=0,0,F510/S510)</f>
        <v>1.25413639034292</v>
      </c>
      <c r="H510" s="116" t="n">
        <f aca="false">Q509*Taxa</f>
        <v>157606.786218687</v>
      </c>
      <c r="I510" s="116" t="n">
        <f aca="false">I509+H510</f>
        <v>15429021.6027963</v>
      </c>
      <c r="J510" s="125" t="n">
        <f aca="false">1-G510</f>
        <v>-0.254136390342917</v>
      </c>
      <c r="K510" s="116" t="n">
        <f aca="false">R510-F510</f>
        <v>-1885731.93930276</v>
      </c>
      <c r="L510" s="116" t="n">
        <f aca="false">L509+K510</f>
        <v>-195223063.237991</v>
      </c>
      <c r="M510" s="125" t="n">
        <f aca="false">K510/R510</f>
        <v>-0.254136390342917</v>
      </c>
      <c r="N510" s="116" t="n">
        <f aca="false">Q510*Inflação</f>
        <v>216049.397656363</v>
      </c>
      <c r="O510" s="116" t="n">
        <f aca="false">Q510-R510</f>
        <v>17314753.5420991</v>
      </c>
      <c r="P510" s="125" t="n">
        <f aca="false">O510/Q510</f>
        <v>0.700012779418585</v>
      </c>
      <c r="Q510" s="126" t="n">
        <f aca="false">Q509+E510+H510</f>
        <v>24734910.6347463</v>
      </c>
      <c r="R510" s="126" t="n">
        <f aca="false">(R509+E510)*(1+((1+Taxa)/(1+Inflação)-1))</f>
        <v>7420157.09264723</v>
      </c>
      <c r="S510" s="116" t="n">
        <f aca="false">IF('BANCO DE DADOS'!$AD$32="Sim",R510,Q510)</f>
        <v>7420157.09264723</v>
      </c>
      <c r="T510" s="123" t="n">
        <f aca="false">C510</f>
        <v>506</v>
      </c>
      <c r="U510" s="122" t="n">
        <f aca="false">DATE(YEAR(U509),MONTH(U509)+1,1)</f>
        <v>60299</v>
      </c>
    </row>
    <row r="511" customFormat="false" ht="12.75" hidden="false" customHeight="false" outlineLevel="0" collapsed="false">
      <c r="B511" s="122" t="n">
        <f aca="false">DATE(YEAR(B510),MONTH(B510)+1,1)</f>
        <v>60299</v>
      </c>
      <c r="C511" s="123" t="n">
        <f aca="false">C510+1</f>
        <v>507</v>
      </c>
      <c r="D511" s="123"/>
      <c r="E511" s="116" t="n">
        <f aca="false">IF($AE$33,IF($AE$34,$E510*(1+Inflação)*(1+Crescimento_Salário),$E510*(1+Inflação)),IF($AE$34,$E510*(1+Crescimento_Salário),$E510))</f>
        <v>82204.5495167179</v>
      </c>
      <c r="F511" s="124" t="n">
        <f aca="false">F510+E511</f>
        <v>9388093.58146671</v>
      </c>
      <c r="G511" s="125" t="n">
        <f aca="false">IF(F511&lt;=0,0,F511/S511)</f>
        <v>1.2542121887057</v>
      </c>
      <c r="H511" s="116" t="n">
        <f aca="false">Q510*Taxa</f>
        <v>159145.159792202</v>
      </c>
      <c r="I511" s="116" t="n">
        <f aca="false">I510+H511</f>
        <v>15588166.7625885</v>
      </c>
      <c r="J511" s="125" t="n">
        <f aca="false">1-G511</f>
        <v>-0.254212188705701</v>
      </c>
      <c r="K511" s="116" t="n">
        <f aca="false">R511-F511</f>
        <v>-1902842.1495261</v>
      </c>
      <c r="L511" s="116" t="n">
        <f aca="false">L510+K511</f>
        <v>-197125905.387517</v>
      </c>
      <c r="M511" s="125" t="n">
        <f aca="false">K511/R511</f>
        <v>-0.254212188705701</v>
      </c>
      <c r="N511" s="116" t="n">
        <f aca="false">Q511*Inflação</f>
        <v>218157.489336609</v>
      </c>
      <c r="O511" s="116" t="n">
        <f aca="false">Q511-R511</f>
        <v>17491008.9121146</v>
      </c>
      <c r="P511" s="125" t="n">
        <f aca="false">O511/Q511</f>
        <v>0.700305356813666</v>
      </c>
      <c r="Q511" s="126" t="n">
        <f aca="false">Q510+E511+H511</f>
        <v>24976260.3440552</v>
      </c>
      <c r="R511" s="126" t="n">
        <f aca="false">(R510+E511)*(1+((1+Taxa)/(1+Inflação)-1))</f>
        <v>7485251.43194061</v>
      </c>
      <c r="S511" s="116" t="n">
        <f aca="false">IF('BANCO DE DADOS'!$AD$32="Sim",R511,Q511)</f>
        <v>7485251.43194061</v>
      </c>
      <c r="T511" s="123" t="n">
        <f aca="false">C511</f>
        <v>507</v>
      </c>
      <c r="U511" s="122" t="n">
        <f aca="false">DATE(YEAR(U510),MONTH(U510)+1,1)</f>
        <v>60327</v>
      </c>
    </row>
    <row r="512" customFormat="false" ht="12.75" hidden="false" customHeight="false" outlineLevel="0" collapsed="false">
      <c r="B512" s="122" t="n">
        <f aca="false">DATE(YEAR(B511),MONTH(B511)+1,1)</f>
        <v>60327</v>
      </c>
      <c r="C512" s="123" t="n">
        <f aca="false">C511+1</f>
        <v>508</v>
      </c>
      <c r="D512" s="123"/>
      <c r="E512" s="116" t="n">
        <f aca="false">IF($AE$33,IF($AE$34,$E511*(1+Inflação)*(1+Crescimento_Salário),$E511*(1+Inflação)),IF($AE$34,$E511*(1+Crescimento_Salário),$E511))</f>
        <v>82922.5728671945</v>
      </c>
      <c r="F512" s="124" t="n">
        <f aca="false">F511+E512</f>
        <v>9471016.1543339</v>
      </c>
      <c r="G512" s="125" t="n">
        <f aca="false">IF(F512&lt;=0,0,F512/S512)</f>
        <v>1.25428743202978</v>
      </c>
      <c r="H512" s="116" t="n">
        <f aca="false">Q511*Taxa</f>
        <v>160698.011088936</v>
      </c>
      <c r="I512" s="116" t="n">
        <f aca="false">I511+H512</f>
        <v>15748864.7736774</v>
      </c>
      <c r="J512" s="125" t="n">
        <f aca="false">1-G512</f>
        <v>-0.254287432029779</v>
      </c>
      <c r="K512" s="116" t="n">
        <f aca="false">R512-F512</f>
        <v>-1920102.45426819</v>
      </c>
      <c r="L512" s="116" t="n">
        <f aca="false">L511+K512</f>
        <v>-199046007.841785</v>
      </c>
      <c r="M512" s="125" t="n">
        <f aca="false">K512/R512</f>
        <v>-0.254287432029779</v>
      </c>
      <c r="N512" s="116" t="n">
        <f aca="false">Q512*Inflação</f>
        <v>220285.416184522</v>
      </c>
      <c r="O512" s="116" t="n">
        <f aca="false">Q512-R512</f>
        <v>17668967.2279456</v>
      </c>
      <c r="P512" s="125" t="n">
        <f aca="false">O512/Q512</f>
        <v>0.700596774361491</v>
      </c>
      <c r="Q512" s="126" t="n">
        <f aca="false">Q511+E512+H512</f>
        <v>25219880.9280114</v>
      </c>
      <c r="R512" s="126" t="n">
        <f aca="false">(R511+E512)*(1+((1+Taxa)/(1+Inflação)-1))</f>
        <v>7550913.70006571</v>
      </c>
      <c r="S512" s="116" t="n">
        <f aca="false">IF('BANCO DE DADOS'!$AD$32="Sim",R512,Q512)</f>
        <v>7550913.70006571</v>
      </c>
      <c r="T512" s="123" t="n">
        <f aca="false">C512</f>
        <v>508</v>
      </c>
      <c r="U512" s="122" t="n">
        <f aca="false">DATE(YEAR(U511),MONTH(U511)+1,1)</f>
        <v>60358</v>
      </c>
    </row>
    <row r="513" customFormat="false" ht="12.75" hidden="false" customHeight="false" outlineLevel="0" collapsed="false">
      <c r="B513" s="122" t="n">
        <f aca="false">DATE(YEAR(B512),MONTH(B512)+1,1)</f>
        <v>60358</v>
      </c>
      <c r="C513" s="123" t="n">
        <f aca="false">C512+1</f>
        <v>509</v>
      </c>
      <c r="D513" s="123"/>
      <c r="E513" s="116" t="n">
        <f aca="false">IF($AE$33,IF($AE$34,$E512*(1+Inflação)*(1+Crescimento_Salário),$E512*(1+Inflação)),IF($AE$34,$E512*(1+Crescimento_Salário),$E512))</f>
        <v>83646.8678599933</v>
      </c>
      <c r="F513" s="124" t="n">
        <f aca="false">F512+E513</f>
        <v>9554663.0221939</v>
      </c>
      <c r="G513" s="125" t="n">
        <f aca="false">IF(F513&lt;=0,0,F513/S513)</f>
        <v>1.25436212405854</v>
      </c>
      <c r="H513" s="116" t="n">
        <f aca="false">Q512*Taxa</f>
        <v>162265.473261526</v>
      </c>
      <c r="I513" s="116" t="n">
        <f aca="false">I512+H513</f>
        <v>15911130.246939</v>
      </c>
      <c r="J513" s="125" t="n">
        <f aca="false">1-G513</f>
        <v>-0.254362124058539</v>
      </c>
      <c r="K513" s="116" t="n">
        <f aca="false">R513-F513</f>
        <v>-1937514.16307544</v>
      </c>
      <c r="L513" s="116" t="n">
        <f aca="false">L512+K513</f>
        <v>-200983522.00486</v>
      </c>
      <c r="M513" s="125" t="n">
        <f aca="false">K513/R513</f>
        <v>-0.254362124058538</v>
      </c>
      <c r="N513" s="116" t="n">
        <f aca="false">Q513*Inflação</f>
        <v>222433.360600418</v>
      </c>
      <c r="O513" s="116" t="n">
        <f aca="false">Q513-R513</f>
        <v>17848644.4100144</v>
      </c>
      <c r="P513" s="125" t="n">
        <f aca="false">O513/Q513</f>
        <v>0.700887037815107</v>
      </c>
      <c r="Q513" s="126" t="n">
        <f aca="false">Q512+E513+H513</f>
        <v>25465793.2691329</v>
      </c>
      <c r="R513" s="126" t="n">
        <f aca="false">(R512+E513)*(1+((1+Taxa)/(1+Inflação)-1))</f>
        <v>7617148.85911845</v>
      </c>
      <c r="S513" s="116" t="n">
        <f aca="false">IF('BANCO DE DADOS'!$AD$32="Sim",R513,Q513)</f>
        <v>7617148.85911845</v>
      </c>
      <c r="T513" s="123" t="n">
        <f aca="false">C513</f>
        <v>509</v>
      </c>
      <c r="U513" s="122" t="n">
        <f aca="false">DATE(YEAR(U512),MONTH(U512)+1,1)</f>
        <v>60388</v>
      </c>
    </row>
    <row r="514" customFormat="false" ht="12.75" hidden="false" customHeight="false" outlineLevel="0" collapsed="false">
      <c r="B514" s="122" t="n">
        <f aca="false">DATE(YEAR(B513),MONTH(B513)+1,1)</f>
        <v>60388</v>
      </c>
      <c r="C514" s="123" t="n">
        <f aca="false">C513+1</f>
        <v>510</v>
      </c>
      <c r="D514" s="123"/>
      <c r="E514" s="116" t="n">
        <f aca="false">IF($AE$33,IF($AE$34,$E513*(1+Inflação)*(1+Crescimento_Salário),$E513*(1+Inflação)),IF($AE$34,$E513*(1+Crescimento_Salário),$E513))</f>
        <v>84377.4892753626</v>
      </c>
      <c r="F514" s="124" t="n">
        <f aca="false">F513+E514</f>
        <v>9639040.51146926</v>
      </c>
      <c r="G514" s="125" t="n">
        <f aca="false">IF(F514&lt;=0,0,F514/S514)</f>
        <v>1.2544362685138</v>
      </c>
      <c r="H514" s="116" t="n">
        <f aca="false">Q513*Taxa</f>
        <v>163847.680668724</v>
      </c>
      <c r="I514" s="116" t="n">
        <f aca="false">I513+H514</f>
        <v>16074977.9276077</v>
      </c>
      <c r="J514" s="125" t="n">
        <f aca="false">1-G514</f>
        <v>-0.254436268513798</v>
      </c>
      <c r="K514" s="116" t="n">
        <f aca="false">R514-F514</f>
        <v>-1955078.59693598</v>
      </c>
      <c r="L514" s="116" t="n">
        <f aca="false">L513+K514</f>
        <v>-202938600.601796</v>
      </c>
      <c r="M514" s="125" t="n">
        <f aca="false">K514/R514</f>
        <v>-0.254436268513797</v>
      </c>
      <c r="N514" s="116" t="n">
        <f aca="false">Q514*Inflação</f>
        <v>224601.506636661</v>
      </c>
      <c r="O514" s="116" t="n">
        <f aca="false">Q514-R514</f>
        <v>18030056.5245437</v>
      </c>
      <c r="P514" s="125" t="n">
        <f aca="false">O514/Q514</f>
        <v>0.701176152893468</v>
      </c>
      <c r="Q514" s="126" t="n">
        <f aca="false">Q513+E514+H514</f>
        <v>25714018.439077</v>
      </c>
      <c r="R514" s="126" t="n">
        <f aca="false">(R513+E514)*(1+((1+Taxa)/(1+Inflação)-1))</f>
        <v>7683961.91453328</v>
      </c>
      <c r="S514" s="116" t="n">
        <f aca="false">IF('BANCO DE DADOS'!$AD$32="Sim",R514,Q514)</f>
        <v>7683961.91453328</v>
      </c>
      <c r="T514" s="123" t="n">
        <f aca="false">C514</f>
        <v>510</v>
      </c>
      <c r="U514" s="122" t="n">
        <f aca="false">DATE(YEAR(U513),MONTH(U513)+1,1)</f>
        <v>60419</v>
      </c>
    </row>
    <row r="515" customFormat="false" ht="12.75" hidden="false" customHeight="false" outlineLevel="0" collapsed="false">
      <c r="B515" s="122" t="n">
        <f aca="false">DATE(YEAR(B514),MONTH(B514)+1,1)</f>
        <v>60419</v>
      </c>
      <c r="C515" s="123" t="n">
        <f aca="false">C514+1</f>
        <v>511</v>
      </c>
      <c r="D515" s="123"/>
      <c r="E515" s="116" t="n">
        <f aca="false">IF($AE$33,IF($AE$34,$E514*(1+Inflação)*(1+Crescimento_Salário),$E514*(1+Inflação)),IF($AE$34,$E514*(1+Crescimento_Salário),$E514))</f>
        <v>85114.492372034</v>
      </c>
      <c r="F515" s="124" t="n">
        <f aca="false">F514+E515</f>
        <v>9724155.00384129</v>
      </c>
      <c r="G515" s="125" t="n">
        <f aca="false">IF(F515&lt;=0,0,F515/S515)</f>
        <v>1.25450986909589</v>
      </c>
      <c r="H515" s="116" t="n">
        <f aca="false">Q514*Taxa</f>
        <v>165444.768886205</v>
      </c>
      <c r="I515" s="116" t="n">
        <f aca="false">I514+H515</f>
        <v>16240422.6964939</v>
      </c>
      <c r="J515" s="125" t="n">
        <f aca="false">1-G515</f>
        <v>-0.254509869095892</v>
      </c>
      <c r="K515" s="116" t="n">
        <f aca="false">R515-F515</f>
        <v>-1972797.08837957</v>
      </c>
      <c r="L515" s="116" t="n">
        <f aca="false">L514+K515</f>
        <v>-204911397.690176</v>
      </c>
      <c r="M515" s="125" t="n">
        <f aca="false">K515/R515</f>
        <v>-0.254509869095892</v>
      </c>
      <c r="N515" s="116" t="n">
        <f aca="false">Q515*Inflação</f>
        <v>226790.040012481</v>
      </c>
      <c r="O515" s="116" t="n">
        <f aca="false">Q515-R515</f>
        <v>18213219.7848735</v>
      </c>
      <c r="P515" s="125" t="n">
        <f aca="false">O515/Q515</f>
        <v>0.701464125281666</v>
      </c>
      <c r="Q515" s="126" t="n">
        <f aca="false">Q514+E515+H515</f>
        <v>25964577.7003352</v>
      </c>
      <c r="R515" s="126" t="n">
        <f aca="false">(R514+E515)*(1+((1+Taxa)/(1+Inflação)-1))</f>
        <v>7751357.91546173</v>
      </c>
      <c r="S515" s="116" t="n">
        <f aca="false">IF('BANCO DE DADOS'!$AD$32="Sim",R515,Q515)</f>
        <v>7751357.91546173</v>
      </c>
      <c r="T515" s="123" t="n">
        <f aca="false">C515</f>
        <v>511</v>
      </c>
      <c r="U515" s="122" t="n">
        <f aca="false">DATE(YEAR(U514),MONTH(U514)+1,1)</f>
        <v>60449</v>
      </c>
    </row>
    <row r="516" customFormat="false" ht="12.75" hidden="false" customHeight="false" outlineLevel="0" collapsed="false">
      <c r="B516" s="122" t="n">
        <f aca="false">DATE(YEAR(B515),MONTH(B515)+1,1)</f>
        <v>60449</v>
      </c>
      <c r="C516" s="123" t="n">
        <f aca="false">C515+1</f>
        <v>512</v>
      </c>
      <c r="D516" s="123"/>
      <c r="E516" s="116" t="n">
        <f aca="false">IF($AE$33,IF($AE$34,$E515*(1+Inflação)*(1+Crescimento_Salário),$E515*(1+Inflação)),IF($AE$34,$E515*(1+Crescimento_Salário),$E515))</f>
        <v>85857.9328914015</v>
      </c>
      <c r="F516" s="124" t="n">
        <f aca="false">F515+E516</f>
        <v>9810012.9367327</v>
      </c>
      <c r="G516" s="125" t="n">
        <f aca="false">IF(F516&lt;=0,0,F516/S516)</f>
        <v>1.25458292948375</v>
      </c>
      <c r="H516" s="116" t="n">
        <f aca="false">Q515*Taxa</f>
        <v>167056.87471748</v>
      </c>
      <c r="I516" s="116" t="n">
        <f aca="false">I515+H516</f>
        <v>16407479.5712114</v>
      </c>
      <c r="J516" s="125" t="n">
        <f aca="false">1-G516</f>
        <v>-0.254582929483753</v>
      </c>
      <c r="K516" s="116" t="n">
        <f aca="false">R516-F516</f>
        <v>-1990670.9815784</v>
      </c>
      <c r="L516" s="116" t="n">
        <f aca="false">L515+K516</f>
        <v>-206902068.671754</v>
      </c>
      <c r="M516" s="125" t="n">
        <f aca="false">K516/R516</f>
        <v>-0.254582929483753</v>
      </c>
      <c r="N516" s="116" t="n">
        <f aca="false">Q516*Inflação</f>
        <v>228999.148128907</v>
      </c>
      <c r="O516" s="116" t="n">
        <f aca="false">Q516-R516</f>
        <v>18398150.5527898</v>
      </c>
      <c r="P516" s="125" t="n">
        <f aca="false">O516/Q516</f>
        <v>0.701750960631152</v>
      </c>
      <c r="Q516" s="126" t="n">
        <f aca="false">Q515+E516+H516</f>
        <v>26217492.5079441</v>
      </c>
      <c r="R516" s="126" t="n">
        <f aca="false">(R515+E516)*(1+((1+Taxa)/(1+Inflação)-1))</f>
        <v>7819341.9551543</v>
      </c>
      <c r="S516" s="116" t="n">
        <f aca="false">IF('BANCO DE DADOS'!$AD$32="Sim",R516,Q516)</f>
        <v>7819341.9551543</v>
      </c>
      <c r="T516" s="123" t="n">
        <f aca="false">C516</f>
        <v>512</v>
      </c>
      <c r="U516" s="122" t="n">
        <f aca="false">DATE(YEAR(U515),MONTH(U515)+1,1)</f>
        <v>60480</v>
      </c>
    </row>
    <row r="517" customFormat="false" ht="12.75" hidden="false" customHeight="false" outlineLevel="0" collapsed="false">
      <c r="B517" s="122" t="n">
        <f aca="false">DATE(YEAR(B516),MONTH(B516)+1,1)</f>
        <v>60480</v>
      </c>
      <c r="C517" s="123" t="n">
        <f aca="false">C516+1</f>
        <v>513</v>
      </c>
      <c r="D517" s="123"/>
      <c r="E517" s="116" t="n">
        <f aca="false">IF($AE$33,IF($AE$34,$E516*(1+Inflação)*(1+Crescimento_Salário),$E516*(1+Inflação)),IF($AE$34,$E516*(1+Crescimento_Salário),$E516))</f>
        <v>86607.8670617377</v>
      </c>
      <c r="F517" s="124" t="n">
        <f aca="false">F516+E517</f>
        <v>9896620.80379443</v>
      </c>
      <c r="G517" s="125" t="n">
        <f aca="false">IF(F517&lt;=0,0,F517/S517)</f>
        <v>1.25465545333499</v>
      </c>
      <c r="H517" s="116" t="n">
        <f aca="false">Q516*Taxa</f>
        <v>168684.136204902</v>
      </c>
      <c r="I517" s="116" t="n">
        <f aca="false">I516+H517</f>
        <v>16576163.7074163</v>
      </c>
      <c r="J517" s="125" t="n">
        <f aca="false">1-G517</f>
        <v>-0.254655453334992</v>
      </c>
      <c r="K517" s="116" t="n">
        <f aca="false">R517-F517</f>
        <v>-2008701.6324488</v>
      </c>
      <c r="L517" s="116" t="n">
        <f aca="false">L516+K517</f>
        <v>-208910770.304203</v>
      </c>
      <c r="M517" s="125" t="n">
        <f aca="false">K517/R517</f>
        <v>-0.254655453334992</v>
      </c>
      <c r="N517" s="116" t="n">
        <f aca="false">Q517*Inflação</f>
        <v>231229.020083842</v>
      </c>
      <c r="O517" s="116" t="n">
        <f aca="false">Q517-R517</f>
        <v>18584865.3398651</v>
      </c>
      <c r="P517" s="125" t="n">
        <f aca="false">O517/Q517</f>
        <v>0.702036664559965</v>
      </c>
      <c r="Q517" s="126" t="n">
        <f aca="false">Q516+E517+H517</f>
        <v>26472784.5112107</v>
      </c>
      <c r="R517" s="126" t="n">
        <f aca="false">(R516+E517)*(1+((1+Taxa)/(1+Inflação)-1))</f>
        <v>7887919.17134564</v>
      </c>
      <c r="S517" s="116" t="n">
        <f aca="false">IF('BANCO DE DADOS'!$AD$32="Sim",R517,Q517)</f>
        <v>7887919.17134564</v>
      </c>
      <c r="T517" s="123" t="n">
        <f aca="false">C517</f>
        <v>513</v>
      </c>
      <c r="U517" s="122" t="n">
        <f aca="false">DATE(YEAR(U516),MONTH(U516)+1,1)</f>
        <v>60511</v>
      </c>
    </row>
    <row r="518" customFormat="false" ht="12.75" hidden="false" customHeight="false" outlineLevel="0" collapsed="false">
      <c r="B518" s="122" t="n">
        <f aca="false">DATE(YEAR(B517),MONTH(B517)+1,1)</f>
        <v>60511</v>
      </c>
      <c r="C518" s="123" t="n">
        <f aca="false">C517+1</f>
        <v>514</v>
      </c>
      <c r="D518" s="123"/>
      <c r="E518" s="116" t="n">
        <f aca="false">IF($AE$33,IF($AE$34,$E517*(1+Inflação)*(1+Crescimento_Salário),$E517*(1+Inflação)),IF($AE$34,$E517*(1+Crescimento_Salário),$E517))</f>
        <v>87364.3516024462</v>
      </c>
      <c r="F518" s="124" t="n">
        <f aca="false">F517+E518</f>
        <v>9983985.15539688</v>
      </c>
      <c r="G518" s="125" t="n">
        <f aca="false">IF(F518&lt;=0,0,F518/S518)</f>
        <v>1.25472744428598</v>
      </c>
      <c r="H518" s="116" t="n">
        <f aca="false">Q517*Taxa</f>
        <v>170326.692640762</v>
      </c>
      <c r="I518" s="116" t="n">
        <f aca="false">I517+H518</f>
        <v>16746490.400057</v>
      </c>
      <c r="J518" s="125" t="n">
        <f aca="false">1-G518</f>
        <v>-0.254727444285978</v>
      </c>
      <c r="K518" s="116" t="n">
        <f aca="false">R518-F518</f>
        <v>-2026890.40875378</v>
      </c>
      <c r="L518" s="116" t="n">
        <f aca="false">L517+K518</f>
        <v>-210937660.712957</v>
      </c>
      <c r="M518" s="125" t="n">
        <f aca="false">K518/R518</f>
        <v>-0.254727444285978</v>
      </c>
      <c r="N518" s="116" t="n">
        <f aca="false">Q518*Inflação</f>
        <v>233479.846687273</v>
      </c>
      <c r="O518" s="116" t="n">
        <f aca="false">Q518-R518</f>
        <v>18773380.8088108</v>
      </c>
      <c r="P518" s="125" t="n">
        <f aca="false">O518/Q518</f>
        <v>0.702321242652954</v>
      </c>
      <c r="Q518" s="126" t="n">
        <f aca="false">Q517+E518+H518</f>
        <v>26730475.5554539</v>
      </c>
      <c r="R518" s="126" t="n">
        <f aca="false">(R517+E518)*(1+((1+Taxa)/(1+Inflação)-1))</f>
        <v>7957094.7466431</v>
      </c>
      <c r="S518" s="116" t="n">
        <f aca="false">IF('BANCO DE DADOS'!$AD$32="Sim",R518,Q518)</f>
        <v>7957094.7466431</v>
      </c>
      <c r="T518" s="123" t="n">
        <f aca="false">C518</f>
        <v>514</v>
      </c>
      <c r="U518" s="122" t="n">
        <f aca="false">DATE(YEAR(U517),MONTH(U517)+1,1)</f>
        <v>60541</v>
      </c>
    </row>
    <row r="519" customFormat="false" ht="12.75" hidden="false" customHeight="false" outlineLevel="0" collapsed="false">
      <c r="B519" s="122" t="n">
        <f aca="false">DATE(YEAR(B518),MONTH(B518)+1,1)</f>
        <v>60541</v>
      </c>
      <c r="C519" s="123" t="n">
        <f aca="false">C518+1</f>
        <v>515</v>
      </c>
      <c r="D519" s="123"/>
      <c r="E519" s="116" t="n">
        <f aca="false">IF($AE$33,IF($AE$34,$E518*(1+Inflação)*(1+Crescimento_Salário),$E518*(1+Inflação)),IF($AE$34,$E518*(1+Crescimento_Salário),$E518))</f>
        <v>88127.4437283515</v>
      </c>
      <c r="F519" s="124" t="n">
        <f aca="false">F518+E519</f>
        <v>10072112.5991252</v>
      </c>
      <c r="G519" s="125" t="n">
        <f aca="false">IF(F519&lt;=0,0,F519/S519)</f>
        <v>1.25479890595192</v>
      </c>
      <c r="H519" s="116" t="n">
        <f aca="false">Q518*Taxa</f>
        <v>171984.684578501</v>
      </c>
      <c r="I519" s="116" t="n">
        <f aca="false">I518+H519</f>
        <v>16918475.0846355</v>
      </c>
      <c r="J519" s="125" t="n">
        <f aca="false">1-G519</f>
        <v>-0.254798905951924</v>
      </c>
      <c r="K519" s="116" t="n">
        <f aca="false">R519-F519</f>
        <v>-2045238.69020653</v>
      </c>
      <c r="L519" s="116" t="n">
        <f aca="false">L518+K519</f>
        <v>-212982899.403163</v>
      </c>
      <c r="M519" s="125" t="n">
        <f aca="false">K519/R519</f>
        <v>-0.254798905951925</v>
      </c>
      <c r="N519" s="116" t="n">
        <f aca="false">Q519*Inflação</f>
        <v>235751.820476613</v>
      </c>
      <c r="O519" s="116" t="n">
        <f aca="false">Q519-R519</f>
        <v>18963713.7748421</v>
      </c>
      <c r="P519" s="125" t="n">
        <f aca="false">O519/Q519</f>
        <v>0.702604700462</v>
      </c>
      <c r="Q519" s="126" t="n">
        <f aca="false">Q518+E519+H519</f>
        <v>26990587.6837608</v>
      </c>
      <c r="R519" s="126" t="n">
        <f aca="false">(R518+E519)*(1+((1+Taxa)/(1+Inflação)-1))</f>
        <v>8026873.9089187</v>
      </c>
      <c r="S519" s="116" t="n">
        <f aca="false">IF('BANCO DE DADOS'!$AD$32="Sim",R519,Q519)</f>
        <v>8026873.9089187</v>
      </c>
      <c r="T519" s="123" t="n">
        <f aca="false">C519</f>
        <v>515</v>
      </c>
      <c r="U519" s="122" t="n">
        <f aca="false">DATE(YEAR(U518),MONTH(U518)+1,1)</f>
        <v>60572</v>
      </c>
    </row>
    <row r="520" customFormat="false" ht="12.75" hidden="false" customHeight="false" outlineLevel="0" collapsed="false">
      <c r="B520" s="122" t="n">
        <f aca="false">DATE(YEAR(B519),MONTH(B519)+1,1)</f>
        <v>60572</v>
      </c>
      <c r="C520" s="123" t="n">
        <f aca="false">C519+1</f>
        <v>516</v>
      </c>
      <c r="D520" s="123" t="n">
        <v>43</v>
      </c>
      <c r="E520" s="116" t="n">
        <f aca="false">IF($AE$33,IF($AE$34,$E519*(1+Inflação)*(1+Crescimento_Salário),$E519*(1+Inflação)),IF($AE$34,$E519*(1+Crescimento_Salário),$E519))</f>
        <v>88897.2011540266</v>
      </c>
      <c r="F520" s="124" t="n">
        <f aca="false">F519+E520</f>
        <v>10161009.8002793</v>
      </c>
      <c r="G520" s="125" t="n">
        <f aca="false">IF(F520&lt;=0,0,F520/S520)</f>
        <v>1.25486984192697</v>
      </c>
      <c r="H520" s="116" t="n">
        <f aca="false">Q519*Taxa</f>
        <v>173658.253844005</v>
      </c>
      <c r="I520" s="116" t="n">
        <f aca="false">I519+H520</f>
        <v>17092133.3384795</v>
      </c>
      <c r="J520" s="125" t="n">
        <f aca="false">1-G520</f>
        <v>-0.254869841926968</v>
      </c>
      <c r="K520" s="116" t="n">
        <f aca="false">R520-F520</f>
        <v>-2063747.86857478</v>
      </c>
      <c r="L520" s="116" t="n">
        <f aca="false">L519+K520</f>
        <v>-215046647.271738</v>
      </c>
      <c r="M520" s="125" t="n">
        <f aca="false">K520/R520</f>
        <v>-0.254869841926968</v>
      </c>
      <c r="N520" s="116" t="n">
        <f aca="false">Q520*Inflação</f>
        <v>238045.135732179</v>
      </c>
      <c r="O520" s="116" t="n">
        <f aca="false">Q520-R520</f>
        <v>19155881.2070543</v>
      </c>
      <c r="P520" s="125" t="n">
        <f aca="false">O520/Q520</f>
        <v>0.702887043506232</v>
      </c>
      <c r="Q520" s="126" t="n">
        <f aca="false">Q519+E520+H520</f>
        <v>27253143.1387588</v>
      </c>
      <c r="R520" s="126" t="n">
        <f aca="false">(R519+E520)*(1+((1+Taxa)/(1+Inflação)-1))</f>
        <v>8097261.93170448</v>
      </c>
      <c r="S520" s="116" t="n">
        <f aca="false">IF('BANCO DE DADOS'!$AD$32="Sim",R520,Q520)</f>
        <v>8097261.93170448</v>
      </c>
      <c r="T520" s="123" t="n">
        <f aca="false">C520</f>
        <v>516</v>
      </c>
      <c r="U520" s="122" t="n">
        <f aca="false">DATE(YEAR(U519),MONTH(U519)+1,1)</f>
        <v>60602</v>
      </c>
    </row>
    <row r="521" customFormat="false" ht="12.75" hidden="false" customHeight="false" outlineLevel="0" collapsed="false">
      <c r="B521" s="122" t="n">
        <f aca="false">DATE(YEAR(B520),MONTH(B520)+1,1)</f>
        <v>60602</v>
      </c>
      <c r="C521" s="123" t="n">
        <f aca="false">C520+1</f>
        <v>517</v>
      </c>
      <c r="D521" s="123"/>
      <c r="E521" s="116" t="n">
        <f aca="false">IF($AE$33,IF($AE$34,$E520*(1+Inflação)*(1+Crescimento_Salário),$E520*(1+Inflação)),IF($AE$34,$E520*(1+Crescimento_Salário),$E520))</f>
        <v>89673.6820981576</v>
      </c>
      <c r="F521" s="124" t="n">
        <f aca="false">F520+E521</f>
        <v>10250683.4823774</v>
      </c>
      <c r="G521" s="125" t="n">
        <f aca="false">IF(F521&lt;=0,0,F521/S521)</f>
        <v>1.25494025578425</v>
      </c>
      <c r="H521" s="116" t="n">
        <f aca="false">Q520*Taxa</f>
        <v>175347.543547008</v>
      </c>
      <c r="I521" s="116" t="n">
        <f aca="false">I520+H521</f>
        <v>17267480.8820265</v>
      </c>
      <c r="J521" s="125" t="n">
        <f aca="false">1-G521</f>
        <v>-0.254940255784252</v>
      </c>
      <c r="K521" s="116" t="n">
        <f aca="false">R521-F521</f>
        <v>-2082419.34778605</v>
      </c>
      <c r="L521" s="116" t="n">
        <f aca="false">L520+K521</f>
        <v>-217129066.619524</v>
      </c>
      <c r="M521" s="125" t="n">
        <f aca="false">K521/R521</f>
        <v>-0.254940255784252</v>
      </c>
      <c r="N521" s="116" t="n">
        <f aca="false">Q521*Inflação</f>
        <v>240359.988492809</v>
      </c>
      <c r="O521" s="116" t="n">
        <f aca="false">Q521-R521</f>
        <v>19349900.2298126</v>
      </c>
      <c r="P521" s="125" t="n">
        <f aca="false">O521/Q521</f>
        <v>0.703168277272252</v>
      </c>
      <c r="Q521" s="126" t="n">
        <f aca="false">Q520+E521+H521</f>
        <v>27518164.364404</v>
      </c>
      <c r="R521" s="126" t="n">
        <f aca="false">(R520+E521)*(1+((1+Taxa)/(1+Inflação)-1))</f>
        <v>8168264.13459136</v>
      </c>
      <c r="S521" s="116" t="n">
        <f aca="false">IF('BANCO DE DADOS'!$AD$32="Sim",R521,Q521)</f>
        <v>8168264.13459136</v>
      </c>
      <c r="T521" s="123" t="n">
        <f aca="false">C521</f>
        <v>517</v>
      </c>
      <c r="U521" s="122" t="n">
        <f aca="false">DATE(YEAR(U520),MONTH(U520)+1,1)</f>
        <v>60633</v>
      </c>
    </row>
    <row r="522" customFormat="false" ht="12.75" hidden="false" customHeight="false" outlineLevel="0" collapsed="false">
      <c r="B522" s="122" t="n">
        <f aca="false">DATE(YEAR(B521),MONTH(B521)+1,1)</f>
        <v>60633</v>
      </c>
      <c r="C522" s="123" t="n">
        <f aca="false">C521+1</f>
        <v>518</v>
      </c>
      <c r="D522" s="123"/>
      <c r="E522" s="116" t="n">
        <f aca="false">IF($AE$33,IF($AE$34,$E521*(1+Inflação)*(1+Crescimento_Salário),$E521*(1+Inflação)),IF($AE$34,$E521*(1+Crescimento_Salário),$E521))</f>
        <v>90456.9452879473</v>
      </c>
      <c r="F522" s="124" t="n">
        <f aca="false">F521+E522</f>
        <v>10341140.4276654</v>
      </c>
      <c r="G522" s="125" t="n">
        <f aca="false">IF(F522&lt;=0,0,F522/S522)</f>
        <v>1.25501015107601</v>
      </c>
      <c r="H522" s="116" t="n">
        <f aca="false">Q521*Taxa</f>
        <v>177052.698092599</v>
      </c>
      <c r="I522" s="116" t="n">
        <f aca="false">I521+H522</f>
        <v>17444533.5801191</v>
      </c>
      <c r="J522" s="125" t="n">
        <f aca="false">1-G522</f>
        <v>-0.255010151076009</v>
      </c>
      <c r="K522" s="116" t="n">
        <f aca="false">R522-F522</f>
        <v>-2101254.54403393</v>
      </c>
      <c r="L522" s="116" t="n">
        <f aca="false">L521+K522</f>
        <v>-219230321.163558</v>
      </c>
      <c r="M522" s="125" t="n">
        <f aca="false">K522/R522</f>
        <v>-0.255010151076009</v>
      </c>
      <c r="N522" s="116" t="n">
        <f aca="false">Q522*Inflação</f>
        <v>242696.576571621</v>
      </c>
      <c r="O522" s="116" t="n">
        <f aca="false">Q522-R522</f>
        <v>19545788.1241531</v>
      </c>
      <c r="P522" s="125" t="n">
        <f aca="false">O522/Q522</f>
        <v>0.703448407214346</v>
      </c>
      <c r="Q522" s="126" t="n">
        <f aca="false">Q521+E522+H522</f>
        <v>27785674.0077845</v>
      </c>
      <c r="R522" s="126" t="n">
        <f aca="false">(R521+E522)*(1+((1+Taxa)/(1+Inflação)-1))</f>
        <v>8239885.88363143</v>
      </c>
      <c r="S522" s="116" t="n">
        <f aca="false">IF('BANCO DE DADOS'!$AD$32="Sim",R522,Q522)</f>
        <v>8239885.88363143</v>
      </c>
      <c r="T522" s="123" t="n">
        <f aca="false">C522</f>
        <v>518</v>
      </c>
      <c r="U522" s="122" t="n">
        <f aca="false">DATE(YEAR(U521),MONTH(U521)+1,1)</f>
        <v>60664</v>
      </c>
    </row>
    <row r="523" customFormat="false" ht="12.75" hidden="false" customHeight="false" outlineLevel="0" collapsed="false">
      <c r="B523" s="122" t="n">
        <f aca="false">DATE(YEAR(B522),MONTH(B522)+1,1)</f>
        <v>60664</v>
      </c>
      <c r="C523" s="123" t="n">
        <f aca="false">C522+1</f>
        <v>519</v>
      </c>
      <c r="D523" s="123"/>
      <c r="E523" s="116" t="n">
        <f aca="false">IF($AE$33,IF($AE$34,$E522*(1+Inflação)*(1+Crescimento_Salário),$E522*(1+Inflação)),IF($AE$34,$E522*(1+Crescimento_Salário),$E522))</f>
        <v>91247.0499635568</v>
      </c>
      <c r="F523" s="124" t="n">
        <f aca="false">F522+E523</f>
        <v>10432387.4776289</v>
      </c>
      <c r="G523" s="125" t="n">
        <f aca="false">IF(F523&lt;=0,0,F523/S523)</f>
        <v>1.25507953133365</v>
      </c>
      <c r="H523" s="116" t="n">
        <f aca="false">Q522*Taxa</f>
        <v>178773.863192825</v>
      </c>
      <c r="I523" s="116" t="n">
        <f aca="false">I522+H523</f>
        <v>17623307.443312</v>
      </c>
      <c r="J523" s="125" t="n">
        <f aca="false">1-G523</f>
        <v>-0.255079531333645</v>
      </c>
      <c r="K523" s="116" t="n">
        <f aca="false">R523-F523</f>
        <v>-2120254.88588512</v>
      </c>
      <c r="L523" s="116" t="n">
        <f aca="false">L522+K523</f>
        <v>-221350576.049443</v>
      </c>
      <c r="M523" s="125" t="n">
        <f aca="false">K523/R523</f>
        <v>-0.255079531333645</v>
      </c>
      <c r="N523" s="116" t="n">
        <f aca="false">Q523*Inflação</f>
        <v>245055.099571907</v>
      </c>
      <c r="O523" s="116" t="n">
        <f aca="false">Q523-R523</f>
        <v>19743562.3291971</v>
      </c>
      <c r="P523" s="125" t="n">
        <f aca="false">O523/Q523</f>
        <v>0.703727438754704</v>
      </c>
      <c r="Q523" s="126" t="n">
        <f aca="false">Q522+E523+H523</f>
        <v>28055694.9209409</v>
      </c>
      <c r="R523" s="126" t="n">
        <f aca="false">(R522+E523)*(1+((1+Taxa)/(1+Inflação)-1))</f>
        <v>8312132.59174379</v>
      </c>
      <c r="S523" s="116" t="n">
        <f aca="false">IF('BANCO DE DADOS'!$AD$32="Sim",R523,Q523)</f>
        <v>8312132.59174379</v>
      </c>
      <c r="T523" s="123" t="n">
        <f aca="false">C523</f>
        <v>519</v>
      </c>
      <c r="U523" s="122" t="n">
        <f aca="false">DATE(YEAR(U522),MONTH(U522)+1,1)</f>
        <v>60692</v>
      </c>
    </row>
    <row r="524" customFormat="false" ht="12.75" hidden="false" customHeight="false" outlineLevel="0" collapsed="false">
      <c r="B524" s="122" t="n">
        <f aca="false">DATE(YEAR(B523),MONTH(B523)+1,1)</f>
        <v>60692</v>
      </c>
      <c r="C524" s="123" t="n">
        <f aca="false">C523+1</f>
        <v>520</v>
      </c>
      <c r="D524" s="123"/>
      <c r="E524" s="116" t="n">
        <f aca="false">IF($AE$33,IF($AE$34,$E523*(1+Inflação)*(1+Crescimento_Salário),$E523*(1+Inflação)),IF($AE$34,$E523*(1+Crescimento_Salário),$E523))</f>
        <v>92044.0558825858</v>
      </c>
      <c r="F524" s="124" t="n">
        <f aca="false">F523+E524</f>
        <v>10524431.5335115</v>
      </c>
      <c r="G524" s="125" t="n">
        <f aca="false">IF(F524&lt;=0,0,F524/S524)</f>
        <v>1.25514840006782</v>
      </c>
      <c r="H524" s="116" t="n">
        <f aca="false">Q523*Taxa</f>
        <v>180511.185878404</v>
      </c>
      <c r="I524" s="116" t="n">
        <f aca="false">I523+H524</f>
        <v>17803818.6291904</v>
      </c>
      <c r="J524" s="125" t="n">
        <f aca="false">1-G524</f>
        <v>-0.255148400067821</v>
      </c>
      <c r="K524" s="116" t="n">
        <f aca="false">R524-F524</f>
        <v>-2139421.81438759</v>
      </c>
      <c r="L524" s="116" t="n">
        <f aca="false">L523+K524</f>
        <v>-223489997.863831</v>
      </c>
      <c r="M524" s="125" t="n">
        <f aca="false">K524/R524</f>
        <v>-0.25514840006782</v>
      </c>
      <c r="N524" s="116" t="n">
        <f aca="false">Q524*Inflação</f>
        <v>247435.758903169</v>
      </c>
      <c r="O524" s="116" t="n">
        <f aca="false">Q524-R524</f>
        <v>19943240.443578</v>
      </c>
      <c r="P524" s="125" t="n">
        <f aca="false">O524/Q524</f>
        <v>0.704005377283629</v>
      </c>
      <c r="Q524" s="126" t="n">
        <f aca="false">Q523+E524+H524</f>
        <v>28328250.1627019</v>
      </c>
      <c r="R524" s="126" t="n">
        <f aca="false">(R523+E524)*(1+((1+Taxa)/(1+Inflação)-1))</f>
        <v>8385009.71912391</v>
      </c>
      <c r="S524" s="116" t="n">
        <f aca="false">IF('BANCO DE DADOS'!$AD$32="Sim",R524,Q524)</f>
        <v>8385009.71912391</v>
      </c>
      <c r="T524" s="123" t="n">
        <f aca="false">C524</f>
        <v>520</v>
      </c>
      <c r="U524" s="122" t="n">
        <f aca="false">DATE(YEAR(U523),MONTH(U523)+1,1)</f>
        <v>60723</v>
      </c>
    </row>
    <row r="525" customFormat="false" ht="12.75" hidden="false" customHeight="false" outlineLevel="0" collapsed="false">
      <c r="B525" s="122" t="n">
        <f aca="false">DATE(YEAR(B524),MONTH(B524)+1,1)</f>
        <v>60723</v>
      </c>
      <c r="C525" s="123" t="n">
        <f aca="false">C524+1</f>
        <v>521</v>
      </c>
      <c r="D525" s="123"/>
      <c r="E525" s="116" t="n">
        <f aca="false">IF($AE$33,IF($AE$34,$E524*(1+Inflação)*(1+Crescimento_Salário),$E524*(1+Inflação)),IF($AE$34,$E524*(1+Crescimento_Salário),$E524))</f>
        <v>92848.0233245925</v>
      </c>
      <c r="F525" s="124" t="n">
        <f aca="false">F524+E525</f>
        <v>10617279.5568361</v>
      </c>
      <c r="G525" s="125" t="n">
        <f aca="false">IF(F525&lt;=0,0,F525/S525)</f>
        <v>1.25521676076853</v>
      </c>
      <c r="H525" s="116" t="n">
        <f aca="false">Q524*Taxa</f>
        <v>182264.814510534</v>
      </c>
      <c r="I525" s="116" t="n">
        <f aca="false">I524+H525</f>
        <v>17986083.4437009</v>
      </c>
      <c r="J525" s="125" t="n">
        <f aca="false">1-G525</f>
        <v>-0.255216760768533</v>
      </c>
      <c r="K525" s="116" t="n">
        <f aca="false">R525-F525</f>
        <v>-2158756.7831795</v>
      </c>
      <c r="L525" s="116" t="n">
        <f aca="false">L524+K525</f>
        <v>-225648754.64701</v>
      </c>
      <c r="M525" s="125" t="n">
        <f aca="false">K525/R525</f>
        <v>-0.255216760768533</v>
      </c>
      <c r="N525" s="116" t="n">
        <f aca="false">Q525*Inflação</f>
        <v>249838.757797304</v>
      </c>
      <c r="O525" s="116" t="n">
        <f aca="false">Q525-R525</f>
        <v>20144840.2268804</v>
      </c>
      <c r="P525" s="125" t="n">
        <f aca="false">O525/Q525</f>
        <v>0.704282228159752</v>
      </c>
      <c r="Q525" s="126" t="n">
        <f aca="false">Q524+E525+H525</f>
        <v>28603363.000537</v>
      </c>
      <c r="R525" s="126" t="n">
        <f aca="false">(R524+E525)*(1+((1+Taxa)/(1+Inflação)-1))</f>
        <v>8458522.77365659</v>
      </c>
      <c r="S525" s="116" t="n">
        <f aca="false">IF('BANCO DE DADOS'!$AD$32="Sim",R525,Q525)</f>
        <v>8458522.77365659</v>
      </c>
      <c r="T525" s="123" t="n">
        <f aca="false">C525</f>
        <v>521</v>
      </c>
      <c r="U525" s="122" t="n">
        <f aca="false">DATE(YEAR(U524),MONTH(U524)+1,1)</f>
        <v>60753</v>
      </c>
    </row>
    <row r="526" customFormat="false" ht="12.75" hidden="false" customHeight="false" outlineLevel="0" collapsed="false">
      <c r="B526" s="122" t="n">
        <f aca="false">DATE(YEAR(B525),MONTH(B525)+1,1)</f>
        <v>60753</v>
      </c>
      <c r="C526" s="123" t="n">
        <f aca="false">C525+1</f>
        <v>522</v>
      </c>
      <c r="D526" s="123"/>
      <c r="E526" s="116" t="n">
        <f aca="false">IF($AE$33,IF($AE$34,$E525*(1+Inflação)*(1+Crescimento_Salário),$E525*(1+Inflação)),IF($AE$34,$E525*(1+Crescimento_Salário),$E525))</f>
        <v>93659.0130956525</v>
      </c>
      <c r="F526" s="124" t="n">
        <f aca="false">F525+E526</f>
        <v>10710938.5699318</v>
      </c>
      <c r="G526" s="125" t="n">
        <f aca="false">IF(F526&lt;=0,0,F526/S526)</f>
        <v>1.2552846169052</v>
      </c>
      <c r="H526" s="116" t="n">
        <f aca="false">Q525*Taxa</f>
        <v>184034.898792813</v>
      </c>
      <c r="I526" s="116" t="n">
        <f aca="false">I525+H526</f>
        <v>18170118.3424937</v>
      </c>
      <c r="J526" s="125" t="n">
        <f aca="false">1-G526</f>
        <v>-0.255284616905204</v>
      </c>
      <c r="K526" s="116" t="n">
        <f aca="false">R526-F526</f>
        <v>-2178261.25859924</v>
      </c>
      <c r="L526" s="116" t="n">
        <f aca="false">L525+K526</f>
        <v>-227827015.90561</v>
      </c>
      <c r="M526" s="125" t="n">
        <f aca="false">K526/R526</f>
        <v>-0.255284616905204</v>
      </c>
      <c r="N526" s="116" t="n">
        <f aca="false">Q526*Inflação</f>
        <v>252264.301324923</v>
      </c>
      <c r="O526" s="116" t="n">
        <f aca="false">Q526-R526</f>
        <v>20348379.601093</v>
      </c>
      <c r="P526" s="125" t="n">
        <f aca="false">O526/Q526</f>
        <v>0.704557996710242</v>
      </c>
      <c r="Q526" s="126" t="n">
        <f aca="false">Q525+E526+H526</f>
        <v>28881056.9124255</v>
      </c>
      <c r="R526" s="126" t="n">
        <f aca="false">(R525+E526)*(1+((1+Taxa)/(1+Inflação)-1))</f>
        <v>8532677.31133251</v>
      </c>
      <c r="S526" s="116" t="n">
        <f aca="false">IF('BANCO DE DADOS'!$AD$32="Sim",R526,Q526)</f>
        <v>8532677.31133251</v>
      </c>
      <c r="T526" s="123" t="n">
        <f aca="false">C526</f>
        <v>522</v>
      </c>
      <c r="U526" s="122" t="n">
        <f aca="false">DATE(YEAR(U525),MONTH(U525)+1,1)</f>
        <v>60784</v>
      </c>
    </row>
    <row r="527" customFormat="false" ht="12.75" hidden="false" customHeight="false" outlineLevel="0" collapsed="false">
      <c r="B527" s="122" t="n">
        <f aca="false">DATE(YEAR(B526),MONTH(B526)+1,1)</f>
        <v>60784</v>
      </c>
      <c r="C527" s="123" t="n">
        <f aca="false">C526+1</f>
        <v>523</v>
      </c>
      <c r="D527" s="123"/>
      <c r="E527" s="116" t="n">
        <f aca="false">IF($AE$33,IF($AE$34,$E526*(1+Inflação)*(1+Crescimento_Salário),$E526*(1+Inflação)),IF($AE$34,$E526*(1+Crescimento_Salário),$E526))</f>
        <v>94477.0865329578</v>
      </c>
      <c r="F527" s="124" t="n">
        <f aca="false">F526+E527</f>
        <v>10805415.6564647</v>
      </c>
      <c r="G527" s="125" t="n">
        <f aca="false">IF(F527&lt;=0,0,F527/S527)</f>
        <v>1.25535197192676</v>
      </c>
      <c r="H527" s="116" t="n">
        <f aca="false">Q526*Taxa</f>
        <v>185821.589783268</v>
      </c>
      <c r="I527" s="116" t="n">
        <f aca="false">I526+H527</f>
        <v>18355939.932277</v>
      </c>
      <c r="J527" s="125" t="n">
        <f aca="false">1-G527</f>
        <v>-0.255351971926757</v>
      </c>
      <c r="K527" s="116" t="n">
        <f aca="false">R527-F527</f>
        <v>-2197936.71979631</v>
      </c>
      <c r="L527" s="116" t="n">
        <f aca="false">L526+K527</f>
        <v>-230024952.625406</v>
      </c>
      <c r="M527" s="125" t="n">
        <f aca="false">K527/R527</f>
        <v>-0.255351971926757</v>
      </c>
      <c r="N527" s="116" t="n">
        <f aca="false">Q527*Inflação</f>
        <v>254712.596411824</v>
      </c>
      <c r="O527" s="116" t="n">
        <f aca="false">Q527-R527</f>
        <v>20553876.6520733</v>
      </c>
      <c r="P527" s="125" t="n">
        <f aca="false">O527/Q527</f>
        <v>0.704832688231013</v>
      </c>
      <c r="Q527" s="126" t="n">
        <f aca="false">Q526+E527+H527</f>
        <v>29161355.5887417</v>
      </c>
      <c r="R527" s="126" t="n">
        <f aca="false">(R526+E527)*(1+((1+Taxa)/(1+Inflação)-1))</f>
        <v>8607478.9366684</v>
      </c>
      <c r="S527" s="116" t="n">
        <f aca="false">IF('BANCO DE DADOS'!$AD$32="Sim",R527,Q527)</f>
        <v>8607478.9366684</v>
      </c>
      <c r="T527" s="123" t="n">
        <f aca="false">C527</f>
        <v>523</v>
      </c>
      <c r="U527" s="122" t="n">
        <f aca="false">DATE(YEAR(U526),MONTH(U526)+1,1)</f>
        <v>60814</v>
      </c>
    </row>
    <row r="528" customFormat="false" ht="12.75" hidden="false" customHeight="false" outlineLevel="0" collapsed="false">
      <c r="B528" s="122" t="n">
        <f aca="false">DATE(YEAR(B527),MONTH(B527)+1,1)</f>
        <v>60814</v>
      </c>
      <c r="C528" s="123" t="n">
        <f aca="false">C527+1</f>
        <v>524</v>
      </c>
      <c r="D528" s="123"/>
      <c r="E528" s="116" t="n">
        <f aca="false">IF($AE$33,IF($AE$34,$E527*(1+Inflação)*(1+Crescimento_Salário),$E527*(1+Inflação)),IF($AE$34,$E527*(1+Crescimento_Salário),$E527))</f>
        <v>95302.3055094557</v>
      </c>
      <c r="F528" s="124" t="n">
        <f aca="false">F527+E528</f>
        <v>10900717.9619742</v>
      </c>
      <c r="G528" s="125" t="n">
        <f aca="false">IF(F528&lt;=0,0,F528/S528)</f>
        <v>1.25541882926171</v>
      </c>
      <c r="H528" s="116" t="n">
        <f aca="false">Q527*Taxa</f>
        <v>187625.039906481</v>
      </c>
      <c r="I528" s="116" t="n">
        <f aca="false">I527+H528</f>
        <v>18543564.9721835</v>
      </c>
      <c r="J528" s="125" t="n">
        <f aca="false">1-G528</f>
        <v>-0.255418829261707</v>
      </c>
      <c r="K528" s="116" t="n">
        <f aca="false">R528-F528</f>
        <v>-2217784.6588432</v>
      </c>
      <c r="L528" s="116" t="n">
        <f aca="false">L527+K528</f>
        <v>-232242737.284249</v>
      </c>
      <c r="M528" s="125" t="n">
        <f aca="false">K528/R528</f>
        <v>-0.255418829261707</v>
      </c>
      <c r="N528" s="116" t="n">
        <f aca="false">Q528*Inflação</f>
        <v>257183.851855608</v>
      </c>
      <c r="O528" s="116" t="n">
        <f aca="false">Q528-R528</f>
        <v>20761349.6310267</v>
      </c>
      <c r="P528" s="125" t="n">
        <f aca="false">O528/Q528</f>
        <v>0.705106307986937</v>
      </c>
      <c r="Q528" s="126" t="n">
        <f aca="false">Q527+E528+H528</f>
        <v>29444282.9341576</v>
      </c>
      <c r="R528" s="126" t="n">
        <f aca="false">(R527+E528)*(1+((1+Taxa)/(1+Inflação)-1))</f>
        <v>8682933.30313096</v>
      </c>
      <c r="S528" s="116" t="n">
        <f aca="false">IF('BANCO DE DADOS'!$AD$32="Sim",R528,Q528)</f>
        <v>8682933.30313096</v>
      </c>
      <c r="T528" s="123" t="n">
        <f aca="false">C528</f>
        <v>524</v>
      </c>
      <c r="U528" s="122" t="n">
        <f aca="false">DATE(YEAR(U527),MONTH(U527)+1,1)</f>
        <v>60845</v>
      </c>
    </row>
    <row r="529" customFormat="false" ht="12.75" hidden="false" customHeight="false" outlineLevel="0" collapsed="false">
      <c r="B529" s="122" t="n">
        <f aca="false">DATE(YEAR(B528),MONTH(B528)+1,1)</f>
        <v>60845</v>
      </c>
      <c r="C529" s="123" t="n">
        <f aca="false">C528+1</f>
        <v>525</v>
      </c>
      <c r="D529" s="123"/>
      <c r="E529" s="116" t="n">
        <f aca="false">IF($AE$33,IF($AE$34,$E528*(1+Inflação)*(1+Crescimento_Salário),$E528*(1+Inflação)),IF($AE$34,$E528*(1+Crescimento_Salário),$E528))</f>
        <v>96134.7324385289</v>
      </c>
      <c r="F529" s="124" t="n">
        <f aca="false">F528+E529</f>
        <v>10996852.6944127</v>
      </c>
      <c r="G529" s="125" t="n">
        <f aca="false">IF(F529&lt;=0,0,F529/S529)</f>
        <v>1.25548519231824</v>
      </c>
      <c r="H529" s="116" t="n">
        <f aca="false">Q528*Taxa</f>
        <v>189445.40296583</v>
      </c>
      <c r="I529" s="116" t="n">
        <f aca="false">I528+H529</f>
        <v>18733010.3751493</v>
      </c>
      <c r="J529" s="125" t="n">
        <f aca="false">1-G529</f>
        <v>-0.25548519231824</v>
      </c>
      <c r="K529" s="116" t="n">
        <f aca="false">R529-F529</f>
        <v>-2237806.58084832</v>
      </c>
      <c r="L529" s="116" t="n">
        <f aca="false">L528+K529</f>
        <v>-234480543.865098</v>
      </c>
      <c r="M529" s="125" t="n">
        <f aca="false">K529/R529</f>
        <v>-0.25548519231824</v>
      </c>
      <c r="N529" s="116" t="n">
        <f aca="false">Q529*Inflação</f>
        <v>259678.27834244</v>
      </c>
      <c r="O529" s="116" t="n">
        <f aca="false">Q529-R529</f>
        <v>20970816.9559976</v>
      </c>
      <c r="P529" s="125" t="n">
        <f aca="false">O529/Q529</f>
        <v>0.705378861212044</v>
      </c>
      <c r="Q529" s="126" t="n">
        <f aca="false">Q528+E529+H529</f>
        <v>29729863.069562</v>
      </c>
      <c r="R529" s="126" t="n">
        <f aca="false">(R528+E529)*(1+((1+Taxa)/(1+Inflação)-1))</f>
        <v>8759046.11356437</v>
      </c>
      <c r="S529" s="116" t="n">
        <f aca="false">IF('BANCO DE DADOS'!$AD$32="Sim",R529,Q529)</f>
        <v>8759046.11356437</v>
      </c>
      <c r="T529" s="123" t="n">
        <f aca="false">C529</f>
        <v>525</v>
      </c>
      <c r="U529" s="122" t="n">
        <f aca="false">DATE(YEAR(U528),MONTH(U528)+1,1)</f>
        <v>60876</v>
      </c>
    </row>
    <row r="530" customFormat="false" ht="12.75" hidden="false" customHeight="false" outlineLevel="0" collapsed="false">
      <c r="B530" s="122" t="n">
        <f aca="false">DATE(YEAR(B529),MONTH(B529)+1,1)</f>
        <v>60876</v>
      </c>
      <c r="C530" s="123" t="n">
        <f aca="false">C529+1</f>
        <v>526</v>
      </c>
      <c r="D530" s="123"/>
      <c r="E530" s="116" t="n">
        <f aca="false">IF($AE$33,IF($AE$34,$E529*(1+Inflação)*(1+Crescimento_Salário),$E529*(1+Inflação)),IF($AE$34,$E529*(1+Crescimento_Salário),$E529))</f>
        <v>96974.4302787153</v>
      </c>
      <c r="F530" s="124" t="n">
        <f aca="false">F529+E530</f>
        <v>11093827.1246914</v>
      </c>
      <c r="G530" s="125" t="n">
        <f aca="false">IF(F530&lt;=0,0,F530/S530)</f>
        <v>1.2555510644843</v>
      </c>
      <c r="H530" s="116" t="n">
        <f aca="false">Q529*Taxa</f>
        <v>191282.834155841</v>
      </c>
      <c r="I530" s="116" t="n">
        <f aca="false">I529+H530</f>
        <v>18924293.2093051</v>
      </c>
      <c r="J530" s="125" t="n">
        <f aca="false">1-G530</f>
        <v>-0.255551064484296</v>
      </c>
      <c r="K530" s="116" t="n">
        <f aca="false">R530-F530</f>
        <v>-2258004.0040698</v>
      </c>
      <c r="L530" s="116" t="n">
        <f aca="false">L529+K530</f>
        <v>-236738547.869167</v>
      </c>
      <c r="M530" s="125" t="n">
        <f aca="false">K530/R530</f>
        <v>-0.255551064484296</v>
      </c>
      <c r="N530" s="116" t="n">
        <f aca="false">Q530*Inflação</f>
        <v>262196.088463964</v>
      </c>
      <c r="O530" s="116" t="n">
        <f aca="false">Q530-R530</f>
        <v>21182297.213375</v>
      </c>
      <c r="P530" s="125" t="n">
        <f aca="false">O530/Q530</f>
        <v>0.705650353109727</v>
      </c>
      <c r="Q530" s="126" t="n">
        <f aca="false">Q529+E530+H530</f>
        <v>30018120.3339966</v>
      </c>
      <c r="R530" s="126" t="n">
        <f aca="false">(R529+E530)*(1+((1+Taxa)/(1+Inflação)-1))</f>
        <v>8835823.1206216</v>
      </c>
      <c r="S530" s="116" t="n">
        <f aca="false">IF('BANCO DE DADOS'!$AD$32="Sim",R530,Q530)</f>
        <v>8835823.1206216</v>
      </c>
      <c r="T530" s="123" t="n">
        <f aca="false">C530</f>
        <v>526</v>
      </c>
      <c r="U530" s="122" t="n">
        <f aca="false">DATE(YEAR(U529),MONTH(U529)+1,1)</f>
        <v>60906</v>
      </c>
    </row>
    <row r="531" customFormat="false" ht="12.75" hidden="false" customHeight="false" outlineLevel="0" collapsed="false">
      <c r="B531" s="122" t="n">
        <f aca="false">DATE(YEAR(B530),MONTH(B530)+1,1)</f>
        <v>60906</v>
      </c>
      <c r="C531" s="123" t="n">
        <f aca="false">C530+1</f>
        <v>527</v>
      </c>
      <c r="D531" s="123"/>
      <c r="E531" s="116" t="n">
        <f aca="false">IF($AE$33,IF($AE$34,$E530*(1+Inflação)*(1+Crescimento_Salário),$E530*(1+Inflação)),IF($AE$34,$E530*(1+Crescimento_Salário),$E530))</f>
        <v>97821.4625384702</v>
      </c>
      <c r="F531" s="124" t="n">
        <f aca="false">F530+E531</f>
        <v>11191648.5872299</v>
      </c>
      <c r="G531" s="125" t="n">
        <f aca="false">IF(F531&lt;=0,0,F531/S531)</f>
        <v>1.25561644912766</v>
      </c>
      <c r="H531" s="116" t="n">
        <f aca="false">Q530*Taxa</f>
        <v>193137.49007464</v>
      </c>
      <c r="I531" s="116" t="n">
        <f aca="false">I530+H531</f>
        <v>19117430.6993798</v>
      </c>
      <c r="J531" s="125" t="n">
        <f aca="false">1-G531</f>
        <v>-0.255616449127658</v>
      </c>
      <c r="K531" s="116" t="n">
        <f aca="false">R531-F531</f>
        <v>-2278378.46003037</v>
      </c>
      <c r="L531" s="116" t="n">
        <f aca="false">L530+K531</f>
        <v>-239016926.329198</v>
      </c>
      <c r="M531" s="125" t="n">
        <f aca="false">K531/R531</f>
        <v>-0.255616449127658</v>
      </c>
      <c r="N531" s="116" t="n">
        <f aca="false">Q531*Inflação</f>
        <v>264737.496734366</v>
      </c>
      <c r="O531" s="116" t="n">
        <f aca="false">Q531-R531</f>
        <v>21395809.1594102</v>
      </c>
      <c r="P531" s="125" t="n">
        <f aca="false">O531/Q531</f>
        <v>0.705920788852952</v>
      </c>
      <c r="Q531" s="126" t="n">
        <f aca="false">Q530+E531+H531</f>
        <v>30309079.2866097</v>
      </c>
      <c r="R531" s="126" t="n">
        <f aca="false">(R530+E531)*(1+((1+Taxa)/(1+Inflação)-1))</f>
        <v>8913270.12719951</v>
      </c>
      <c r="S531" s="116" t="n">
        <f aca="false">IF('BANCO DE DADOS'!$AD$32="Sim",R531,Q531)</f>
        <v>8913270.12719951</v>
      </c>
      <c r="T531" s="123" t="n">
        <f aca="false">C531</f>
        <v>527</v>
      </c>
      <c r="U531" s="122" t="n">
        <f aca="false">DATE(YEAR(U530),MONTH(U530)+1,1)</f>
        <v>60937</v>
      </c>
    </row>
    <row r="532" customFormat="false" ht="12.75" hidden="false" customHeight="false" outlineLevel="0" collapsed="false">
      <c r="B532" s="122" t="n">
        <f aca="false">DATE(YEAR(B531),MONTH(B531)+1,1)</f>
        <v>60937</v>
      </c>
      <c r="C532" s="123" t="n">
        <f aca="false">C531+1</f>
        <v>528</v>
      </c>
      <c r="D532" s="123" t="n">
        <v>44</v>
      </c>
      <c r="E532" s="116" t="n">
        <f aca="false">IF($AE$33,IF($AE$34,$E531*(1+Inflação)*(1+Crescimento_Salário),$E531*(1+Inflação)),IF($AE$34,$E531*(1+Crescimento_Salário),$E531))</f>
        <v>98675.8932809695</v>
      </c>
      <c r="F532" s="124" t="n">
        <f aca="false">F531+E532</f>
        <v>11290324.4805108</v>
      </c>
      <c r="G532" s="125" t="n">
        <f aca="false">IF(F532&lt;=0,0,F532/S532)</f>
        <v>1.25568134959603</v>
      </c>
      <c r="H532" s="116" t="n">
        <f aca="false">Q531*Taxa</f>
        <v>195009.528736528</v>
      </c>
      <c r="I532" s="116" t="n">
        <f aca="false">I531+H532</f>
        <v>19312440.2281163</v>
      </c>
      <c r="J532" s="125" t="n">
        <f aca="false">1-G532</f>
        <v>-0.255681349596032</v>
      </c>
      <c r="K532" s="116" t="n">
        <f aca="false">R532-F532</f>
        <v>-2298931.49363318</v>
      </c>
      <c r="L532" s="116" t="n">
        <f aca="false">L531+K532</f>
        <v>-241315857.822831</v>
      </c>
      <c r="M532" s="125" t="n">
        <f aca="false">K532/R532</f>
        <v>-0.255681349596032</v>
      </c>
      <c r="N532" s="116" t="n">
        <f aca="false">Q532*Inflação</f>
        <v>267302.719607587</v>
      </c>
      <c r="O532" s="116" t="n">
        <f aca="false">Q532-R532</f>
        <v>21611371.7217495</v>
      </c>
      <c r="P532" s="125" t="n">
        <f aca="false">O532/Q532</f>
        <v>0.70619017358445</v>
      </c>
      <c r="Q532" s="126" t="n">
        <f aca="false">Q531+E532+H532</f>
        <v>30602764.7086272</v>
      </c>
      <c r="R532" s="126" t="n">
        <f aca="false">(R531+E532)*(1+((1+Taxa)/(1+Inflação)-1))</f>
        <v>8991392.98687767</v>
      </c>
      <c r="S532" s="116" t="n">
        <f aca="false">IF('BANCO DE DADOS'!$AD$32="Sim",R532,Q532)</f>
        <v>8991392.98687767</v>
      </c>
      <c r="T532" s="123" t="n">
        <f aca="false">C532</f>
        <v>528</v>
      </c>
      <c r="U532" s="122" t="n">
        <f aca="false">DATE(YEAR(U531),MONTH(U531)+1,1)</f>
        <v>60967</v>
      </c>
    </row>
    <row r="533" customFormat="false" ht="12.75" hidden="false" customHeight="false" outlineLevel="0" collapsed="false">
      <c r="B533" s="122" t="n">
        <f aca="false">DATE(YEAR(B532),MONTH(B532)+1,1)</f>
        <v>60967</v>
      </c>
      <c r="C533" s="123" t="n">
        <f aca="false">C532+1</f>
        <v>529</v>
      </c>
      <c r="D533" s="123"/>
      <c r="E533" s="116" t="n">
        <f aca="false">IF($AE$33,IF($AE$34,$E532*(1+Inflação)*(1+Crescimento_Salário),$E532*(1+Inflação)),IF($AE$34,$E532*(1+Crescimento_Salário),$E532))</f>
        <v>99537.787128955</v>
      </c>
      <c r="F533" s="124" t="n">
        <f aca="false">F532+E533</f>
        <v>11389862.2676398</v>
      </c>
      <c r="G533" s="125" t="n">
        <f aca="false">IF(F533&lt;=0,0,F533/S533)</f>
        <v>1.25574576921713</v>
      </c>
      <c r="H533" s="116" t="n">
        <f aca="false">Q532*Taxa</f>
        <v>196899.109584658</v>
      </c>
      <c r="I533" s="116" t="n">
        <f aca="false">I532+H533</f>
        <v>19509339.337701</v>
      </c>
      <c r="J533" s="125" t="n">
        <f aca="false">1-G533</f>
        <v>-0.255745769217132</v>
      </c>
      <c r="K533" s="116" t="n">
        <f aca="false">R533-F533</f>
        <v>-2319664.66327871</v>
      </c>
      <c r="L533" s="116" t="n">
        <f aca="false">L532+K533</f>
        <v>-243635522.48611</v>
      </c>
      <c r="M533" s="125" t="n">
        <f aca="false">K533/R533</f>
        <v>-0.255745769217132</v>
      </c>
      <c r="N533" s="116" t="n">
        <f aca="false">Q533*Inflação</f>
        <v>269891.975494695</v>
      </c>
      <c r="O533" s="116" t="n">
        <f aca="false">Q533-R533</f>
        <v>21829004.0009797</v>
      </c>
      <c r="P533" s="125" t="n">
        <f aca="false">O533/Q533</f>
        <v>0.706458512416924</v>
      </c>
      <c r="Q533" s="126" t="n">
        <f aca="false">Q532+E533+H533</f>
        <v>30899201.6053408</v>
      </c>
      <c r="R533" s="126" t="n">
        <f aca="false">(R532+E533)*(1+((1+Taxa)/(1+Inflação)-1))</f>
        <v>9070197.60436109</v>
      </c>
      <c r="S533" s="116" t="n">
        <f aca="false">IF('BANCO DE DADOS'!$AD$32="Sim",R533,Q533)</f>
        <v>9070197.60436109</v>
      </c>
      <c r="T533" s="123" t="n">
        <f aca="false">C533</f>
        <v>529</v>
      </c>
      <c r="U533" s="122" t="n">
        <f aca="false">DATE(YEAR(U532),MONTH(U532)+1,1)</f>
        <v>60998</v>
      </c>
    </row>
    <row r="534" customFormat="false" ht="12.75" hidden="false" customHeight="false" outlineLevel="0" collapsed="false">
      <c r="B534" s="122" t="n">
        <f aca="false">DATE(YEAR(B533),MONTH(B533)+1,1)</f>
        <v>60998</v>
      </c>
      <c r="C534" s="123" t="n">
        <f aca="false">C533+1</f>
        <v>530</v>
      </c>
      <c r="D534" s="123"/>
      <c r="E534" s="116" t="n">
        <f aca="false">IF($AE$33,IF($AE$34,$E533*(1+Inflação)*(1+Crescimento_Salário),$E533*(1+Inflação)),IF($AE$34,$E533*(1+Crescimento_Salário),$E533))</f>
        <v>100407.209269622</v>
      </c>
      <c r="F534" s="124" t="n">
        <f aca="false">F533+E534</f>
        <v>11490269.4769094</v>
      </c>
      <c r="G534" s="125" t="n">
        <f aca="false">IF(F534&lt;=0,0,F534/S534)</f>
        <v>1.25580971129876</v>
      </c>
      <c r="H534" s="116" t="n">
        <f aca="false">Q533*Taxa</f>
        <v>198806.393503829</v>
      </c>
      <c r="I534" s="116" t="n">
        <f aca="false">I533+H534</f>
        <v>19708145.7312048</v>
      </c>
      <c r="J534" s="125" t="n">
        <f aca="false">1-G534</f>
        <v>-0.255809711298763</v>
      </c>
      <c r="K534" s="116" t="n">
        <f aca="false">R534-F534</f>
        <v>-2340579.54098263</v>
      </c>
      <c r="L534" s="116" t="n">
        <f aca="false">L533+K534</f>
        <v>-245976102.027092</v>
      </c>
      <c r="M534" s="125" t="n">
        <f aca="false">K534/R534</f>
        <v>-0.255809711298763</v>
      </c>
      <c r="N534" s="116" t="n">
        <f aca="false">Q534*Inflação</f>
        <v>272505.484781402</v>
      </c>
      <c r="O534" s="116" t="n">
        <f aca="false">Q534-R534</f>
        <v>22048725.2721874</v>
      </c>
      <c r="P534" s="125" t="n">
        <f aca="false">O534/Q534</f>
        <v>0.706725810433246</v>
      </c>
      <c r="Q534" s="126" t="n">
        <f aca="false">Q533+E534+H534</f>
        <v>31198415.2081142</v>
      </c>
      <c r="R534" s="126" t="n">
        <f aca="false">(R533+E534)*(1+((1+Taxa)/(1+Inflação)-1))</f>
        <v>9149689.93592679</v>
      </c>
      <c r="S534" s="116" t="n">
        <f aca="false">IF('BANCO DE DADOS'!$AD$32="Sim",R534,Q534)</f>
        <v>9149689.93592679</v>
      </c>
      <c r="T534" s="123" t="n">
        <f aca="false">C534</f>
        <v>530</v>
      </c>
      <c r="U534" s="122" t="n">
        <f aca="false">DATE(YEAR(U533),MONTH(U533)+1,1)</f>
        <v>61029</v>
      </c>
    </row>
    <row r="535" customFormat="false" ht="12.75" hidden="false" customHeight="false" outlineLevel="0" collapsed="false">
      <c r="B535" s="122" t="n">
        <f aca="false">DATE(YEAR(B534),MONTH(B534)+1,1)</f>
        <v>61029</v>
      </c>
      <c r="C535" s="123" t="n">
        <f aca="false">C534+1</f>
        <v>531</v>
      </c>
      <c r="D535" s="123"/>
      <c r="E535" s="116" t="n">
        <f aca="false">IF($AE$33,IF($AE$34,$E534*(1+Inflação)*(1+Crescimento_Salário),$E534*(1+Inflação)),IF($AE$34,$E534*(1+Crescimento_Salário),$E534))</f>
        <v>101284.225459548</v>
      </c>
      <c r="F535" s="124" t="n">
        <f aca="false">F534+E535</f>
        <v>11591553.702369</v>
      </c>
      <c r="G535" s="125" t="n">
        <f aca="false">IF(F535&lt;=0,0,F535/S535)</f>
        <v>1.25587317912891</v>
      </c>
      <c r="H535" s="116" t="n">
        <f aca="false">Q534*Taxa</f>
        <v>200731.542833396</v>
      </c>
      <c r="I535" s="116" t="n">
        <f aca="false">I534+H535</f>
        <v>19908877.2740382</v>
      </c>
      <c r="J535" s="125" t="n">
        <f aca="false">1-G535</f>
        <v>-0.255873179128909</v>
      </c>
      <c r="K535" s="116" t="n">
        <f aca="false">R535-F535</f>
        <v>-2361677.71249471</v>
      </c>
      <c r="L535" s="116" t="n">
        <f aca="false">L534+K535</f>
        <v>-248337779.739587</v>
      </c>
      <c r="M535" s="125" t="n">
        <f aca="false">K535/R535</f>
        <v>-0.255873179128909</v>
      </c>
      <c r="N535" s="116" t="n">
        <f aca="false">Q535*Inflação</f>
        <v>275143.469845749</v>
      </c>
      <c r="O535" s="116" t="n">
        <f aca="false">Q535-R535</f>
        <v>22270554.9865329</v>
      </c>
      <c r="P535" s="125" t="n">
        <f aca="false">O535/Q535</f>
        <v>0.706992072686652</v>
      </c>
      <c r="Q535" s="126" t="n">
        <f aca="false">Q534+E535+H535</f>
        <v>31500430.9764072</v>
      </c>
      <c r="R535" s="126" t="n">
        <f aca="false">(R534+E535)*(1+((1+Taxa)/(1+Inflação)-1))</f>
        <v>9229875.98987426</v>
      </c>
      <c r="S535" s="116" t="n">
        <f aca="false">IF('BANCO DE DADOS'!$AD$32="Sim",R535,Q535)</f>
        <v>9229875.98987426</v>
      </c>
      <c r="T535" s="123" t="n">
        <f aca="false">C535</f>
        <v>531</v>
      </c>
      <c r="U535" s="122" t="n">
        <f aca="false">DATE(YEAR(U534),MONTH(U534)+1,1)</f>
        <v>61057</v>
      </c>
    </row>
    <row r="536" customFormat="false" ht="12.75" hidden="false" customHeight="false" outlineLevel="0" collapsed="false">
      <c r="B536" s="122" t="n">
        <f aca="false">DATE(YEAR(B535),MONTH(B535)+1,1)</f>
        <v>61057</v>
      </c>
      <c r="C536" s="123" t="n">
        <f aca="false">C535+1</f>
        <v>532</v>
      </c>
      <c r="D536" s="123"/>
      <c r="E536" s="116" t="n">
        <f aca="false">IF($AE$33,IF($AE$34,$E535*(1+Inflação)*(1+Crescimento_Salário),$E535*(1+Inflação)),IF($AE$34,$E535*(1+Crescimento_Salário),$E535))</f>
        <v>102168.90202967</v>
      </c>
      <c r="F536" s="124" t="n">
        <f aca="false">F535+E536</f>
        <v>11693722.6043986</v>
      </c>
      <c r="G536" s="125" t="n">
        <f aca="false">IF(F536&lt;=0,0,F536/S536)</f>
        <v>1.25593617597581</v>
      </c>
      <c r="H536" s="116" t="n">
        <f aca="false">Q535*Taxa</f>
        <v>202674.721380288</v>
      </c>
      <c r="I536" s="116" t="n">
        <f aca="false">I535+H536</f>
        <v>20111551.9954185</v>
      </c>
      <c r="J536" s="125" t="n">
        <f aca="false">1-G536</f>
        <v>-0.255936175975813</v>
      </c>
      <c r="K536" s="116" t="n">
        <f aca="false">R536-F536</f>
        <v>-2382960.7774188</v>
      </c>
      <c r="L536" s="116" t="n">
        <f aca="false">L535+K536</f>
        <v>-250720740.517006</v>
      </c>
      <c r="M536" s="125" t="n">
        <f aca="false">K536/R536</f>
        <v>-0.255936175975813</v>
      </c>
      <c r="N536" s="116" t="n">
        <f aca="false">Q536*Inflação</f>
        <v>277806.155075935</v>
      </c>
      <c r="O536" s="116" t="n">
        <f aca="false">Q536-R536</f>
        <v>22494512.7728373</v>
      </c>
      <c r="P536" s="125" t="n">
        <f aca="false">O536/Q536</f>
        <v>0.70725730420094</v>
      </c>
      <c r="Q536" s="126" t="n">
        <f aca="false">Q535+E536+H536</f>
        <v>31805274.5998171</v>
      </c>
      <c r="R536" s="126" t="n">
        <f aca="false">(R535+E536)*(1+((1+Taxa)/(1+Inflação)-1))</f>
        <v>9310761.82697984</v>
      </c>
      <c r="S536" s="116" t="n">
        <f aca="false">IF('BANCO DE DADOS'!$AD$32="Sim",R536,Q536)</f>
        <v>9310761.82697984</v>
      </c>
      <c r="T536" s="123" t="n">
        <f aca="false">C536</f>
        <v>532</v>
      </c>
      <c r="U536" s="122" t="n">
        <f aca="false">DATE(YEAR(U535),MONTH(U535)+1,1)</f>
        <v>61088</v>
      </c>
    </row>
    <row r="537" customFormat="false" ht="12.75" hidden="false" customHeight="false" outlineLevel="0" collapsed="false">
      <c r="B537" s="122" t="n">
        <f aca="false">DATE(YEAR(B536),MONTH(B536)+1,1)</f>
        <v>61088</v>
      </c>
      <c r="C537" s="123" t="n">
        <f aca="false">C536+1</f>
        <v>533</v>
      </c>
      <c r="D537" s="123"/>
      <c r="E537" s="116" t="n">
        <f aca="false">IF($AE$33,IF($AE$34,$E536*(1+Inflação)*(1+Crescimento_Salário),$E536*(1+Inflação)),IF($AE$34,$E536*(1+Crescimento_Salário),$E536))</f>
        <v>103061.305890298</v>
      </c>
      <c r="F537" s="124" t="n">
        <f aca="false">F536+E537</f>
        <v>11796783.9102889</v>
      </c>
      <c r="G537" s="125" t="n">
        <f aca="false">IF(F537&lt;=0,0,F537/S537)</f>
        <v>1.25599870508807</v>
      </c>
      <c r="H537" s="116" t="n">
        <f aca="false">Q536*Taxa</f>
        <v>204636.094432151</v>
      </c>
      <c r="I537" s="116" t="n">
        <f aca="false">I536+H537</f>
        <v>20316188.0898506</v>
      </c>
      <c r="J537" s="125" t="n">
        <f aca="false">1-G537</f>
        <v>-0.255998705088066</v>
      </c>
      <c r="K537" s="116" t="n">
        <f aca="false">R537-F537</f>
        <v>-2404430.3493338</v>
      </c>
      <c r="L537" s="116" t="n">
        <f aca="false">L536+K537</f>
        <v>-253125170.866339</v>
      </c>
      <c r="M537" s="125" t="n">
        <f aca="false">K537/R537</f>
        <v>-0.255998705088066</v>
      </c>
      <c r="N537" s="116" t="n">
        <f aca="false">Q537*Inflação</f>
        <v>280493.766888314</v>
      </c>
      <c r="O537" s="116" t="n">
        <f aca="false">Q537-R537</f>
        <v>22720618.4391844</v>
      </c>
      <c r="P537" s="125" t="n">
        <f aca="false">O537/Q537</f>
        <v>0.707521509970665</v>
      </c>
      <c r="Q537" s="126" t="n">
        <f aca="false">Q536+E537+H537</f>
        <v>32112972.0001396</v>
      </c>
      <c r="R537" s="126" t="n">
        <f aca="false">(R536+E537)*(1+((1+Taxa)/(1+Inflação)-1))</f>
        <v>9392353.56095514</v>
      </c>
      <c r="S537" s="116" t="n">
        <f aca="false">IF('BANCO DE DADOS'!$AD$32="Sim",R537,Q537)</f>
        <v>9392353.56095514</v>
      </c>
      <c r="T537" s="123" t="n">
        <f aca="false">C537</f>
        <v>533</v>
      </c>
      <c r="U537" s="122" t="n">
        <f aca="false">DATE(YEAR(U536),MONTH(U536)+1,1)</f>
        <v>61118</v>
      </c>
    </row>
    <row r="538" customFormat="false" ht="12.75" hidden="false" customHeight="false" outlineLevel="0" collapsed="false">
      <c r="B538" s="122" t="n">
        <f aca="false">DATE(YEAR(B537),MONTH(B537)+1,1)</f>
        <v>61118</v>
      </c>
      <c r="C538" s="123" t="n">
        <f aca="false">C537+1</f>
        <v>534</v>
      </c>
      <c r="D538" s="123"/>
      <c r="E538" s="116" t="n">
        <f aca="false">IF($AE$33,IF($AE$34,$E537*(1+Inflação)*(1+Crescimento_Salário),$E537*(1+Inflação)),IF($AE$34,$E537*(1+Crescimento_Salário),$E537))</f>
        <v>103961.504536174</v>
      </c>
      <c r="F538" s="124" t="n">
        <f aca="false">F537+E538</f>
        <v>11900745.4148251</v>
      </c>
      <c r="G538" s="125" t="n">
        <f aca="false">IF(F538&lt;=0,0,F538/S538)</f>
        <v>1.25606076969469</v>
      </c>
      <c r="H538" s="116" t="n">
        <f aca="false">Q537*Taxa</f>
        <v>206615.828770595</v>
      </c>
      <c r="I538" s="116" t="n">
        <f aca="false">I537+H538</f>
        <v>20522803.9186212</v>
      </c>
      <c r="J538" s="125" t="n">
        <f aca="false">1-G538</f>
        <v>-0.256060769694686</v>
      </c>
      <c r="K538" s="116" t="n">
        <f aca="false">R538-F538</f>
        <v>-2426088.05591575</v>
      </c>
      <c r="L538" s="116" t="n">
        <f aca="false">L537+K538</f>
        <v>-255551258.922255</v>
      </c>
      <c r="M538" s="125" t="n">
        <f aca="false">K538/R538</f>
        <v>-0.256060769694686</v>
      </c>
      <c r="N538" s="116" t="n">
        <f aca="false">Q538*Inflação</f>
        <v>283206.533745551</v>
      </c>
      <c r="O538" s="116" t="n">
        <f aca="false">Q538-R538</f>
        <v>22948891.974537</v>
      </c>
      <c r="P538" s="125" t="n">
        <f aca="false">O538/Q538</f>
        <v>0.707784694961331</v>
      </c>
      <c r="Q538" s="126" t="n">
        <f aca="false">Q537+E538+H538</f>
        <v>32423549.3334463</v>
      </c>
      <c r="R538" s="126" t="n">
        <f aca="false">(R537+E538)*(1+((1+Taxa)/(1+Inflação)-1))</f>
        <v>9474657.35890936</v>
      </c>
      <c r="S538" s="116" t="n">
        <f aca="false">IF('BANCO DE DADOS'!$AD$32="Sim",R538,Q538)</f>
        <v>9474657.35890936</v>
      </c>
      <c r="T538" s="123" t="n">
        <f aca="false">C538</f>
        <v>534</v>
      </c>
      <c r="U538" s="122" t="n">
        <f aca="false">DATE(YEAR(U537),MONTH(U537)+1,1)</f>
        <v>61149</v>
      </c>
    </row>
    <row r="539" customFormat="false" ht="12.75" hidden="false" customHeight="false" outlineLevel="0" collapsed="false">
      <c r="B539" s="122" t="n">
        <f aca="false">DATE(YEAR(B538),MONTH(B538)+1,1)</f>
        <v>61149</v>
      </c>
      <c r="C539" s="123" t="n">
        <f aca="false">C538+1</f>
        <v>535</v>
      </c>
      <c r="D539" s="123"/>
      <c r="E539" s="116" t="n">
        <f aca="false">IF($AE$33,IF($AE$34,$E538*(1+Inflação)*(1+Crescimento_Salário),$E538*(1+Inflação)),IF($AE$34,$E538*(1+Crescimento_Salário),$E538))</f>
        <v>104869.566051583</v>
      </c>
      <c r="F539" s="124" t="n">
        <f aca="false">F538+E539</f>
        <v>12005614.9808767</v>
      </c>
      <c r="G539" s="125" t="n">
        <f aca="false">IF(F539&lt;=0,0,F539/S539)</f>
        <v>1.25612237300521</v>
      </c>
      <c r="H539" s="116" t="n">
        <f aca="false">Q538*Taxa</f>
        <v>208614.092684575</v>
      </c>
      <c r="I539" s="116" t="n">
        <f aca="false">I538+H539</f>
        <v>20731418.0113058</v>
      </c>
      <c r="J539" s="125" t="n">
        <f aca="false">1-G539</f>
        <v>-0.256122373005207</v>
      </c>
      <c r="K539" s="116" t="n">
        <f aca="false">R539-F539</f>
        <v>-2447935.53906094</v>
      </c>
      <c r="L539" s="116" t="n">
        <f aca="false">L538+K539</f>
        <v>-257999194.461316</v>
      </c>
      <c r="M539" s="125" t="n">
        <f aca="false">K539/R539</f>
        <v>-0.256122373005207</v>
      </c>
      <c r="N539" s="116" t="n">
        <f aca="false">Q539*Inflação</f>
        <v>285944.686174932</v>
      </c>
      <c r="O539" s="116" t="n">
        <f aca="false">Q539-R539</f>
        <v>23179353.5503667</v>
      </c>
      <c r="P539" s="125" t="n">
        <f aca="false">O539/Q539</f>
        <v>0.708046864109582</v>
      </c>
      <c r="Q539" s="126" t="n">
        <f aca="false">Q538+E539+H539</f>
        <v>32737032.9921825</v>
      </c>
      <c r="R539" s="126" t="n">
        <f aca="false">(R538+E539)*(1+((1+Taxa)/(1+Inflação)-1))</f>
        <v>9557679.44181576</v>
      </c>
      <c r="S539" s="116" t="n">
        <f aca="false">IF('BANCO DE DADOS'!$AD$32="Sim",R539,Q539)</f>
        <v>9557679.44181576</v>
      </c>
      <c r="T539" s="123" t="n">
        <f aca="false">C539</f>
        <v>535</v>
      </c>
      <c r="U539" s="122" t="n">
        <f aca="false">DATE(YEAR(U538),MONTH(U538)+1,1)</f>
        <v>61179</v>
      </c>
    </row>
    <row r="540" customFormat="false" ht="12.75" hidden="false" customHeight="false" outlineLevel="0" collapsed="false">
      <c r="B540" s="122" t="n">
        <f aca="false">DATE(YEAR(B539),MONTH(B539)+1,1)</f>
        <v>61179</v>
      </c>
      <c r="C540" s="123" t="n">
        <f aca="false">C539+1</f>
        <v>536</v>
      </c>
      <c r="D540" s="123"/>
      <c r="E540" s="116" t="n">
        <f aca="false">IF($AE$33,IF($AE$34,$E539*(1+Inflação)*(1+Crescimento_Salário),$E539*(1+Inflação)),IF($AE$34,$E539*(1+Crescimento_Salário),$E539))</f>
        <v>105785.559115496</v>
      </c>
      <c r="F540" s="124" t="n">
        <f aca="false">F539+E540</f>
        <v>12111400.5399922</v>
      </c>
      <c r="G540" s="125" t="n">
        <f aca="false">IF(F540&lt;=0,0,F540/S540)</f>
        <v>1.25618351820976</v>
      </c>
      <c r="H540" s="116" t="n">
        <f aca="false">Q539*Taxa</f>
        <v>210631.055983878</v>
      </c>
      <c r="I540" s="116" t="n">
        <f aca="false">I539+H540</f>
        <v>20942049.0672897</v>
      </c>
      <c r="J540" s="125" t="n">
        <f aca="false">1-G540</f>
        <v>-0.256183518209763</v>
      </c>
      <c r="K540" s="116" t="n">
        <f aca="false">R540-F540</f>
        <v>-2469974.4550101</v>
      </c>
      <c r="L540" s="116" t="n">
        <f aca="false">L539+K540</f>
        <v>-260469168.916326</v>
      </c>
      <c r="M540" s="125" t="n">
        <f aca="false">K540/R540</f>
        <v>-0.256183518209763</v>
      </c>
      <c r="N540" s="116" t="n">
        <f aca="false">Q540*Inflação</f>
        <v>288708.456786848</v>
      </c>
      <c r="O540" s="116" t="n">
        <f aca="false">Q540-R540</f>
        <v>23412023.5222998</v>
      </c>
      <c r="P540" s="125" t="n">
        <f aca="false">O540/Q540</f>
        <v>0.708308022323394</v>
      </c>
      <c r="Q540" s="126" t="n">
        <f aca="false">Q539+E540+H540</f>
        <v>33053449.6072819</v>
      </c>
      <c r="R540" s="126" t="n">
        <f aca="false">(R539+E540)*(1+((1+Taxa)/(1+Inflação)-1))</f>
        <v>9641426.0849821</v>
      </c>
      <c r="S540" s="116" t="n">
        <f aca="false">IF('BANCO DE DADOS'!$AD$32="Sim",R540,Q540)</f>
        <v>9641426.0849821</v>
      </c>
      <c r="T540" s="123" t="n">
        <f aca="false">C540</f>
        <v>536</v>
      </c>
      <c r="U540" s="122" t="n">
        <f aca="false">DATE(YEAR(U539),MONTH(U539)+1,1)</f>
        <v>61210</v>
      </c>
    </row>
    <row r="541" customFormat="false" ht="12.75" hidden="false" customHeight="false" outlineLevel="0" collapsed="false">
      <c r="B541" s="122" t="n">
        <f aca="false">DATE(YEAR(B540),MONTH(B540)+1,1)</f>
        <v>61210</v>
      </c>
      <c r="C541" s="123" t="n">
        <f aca="false">C540+1</f>
        <v>537</v>
      </c>
      <c r="D541" s="123"/>
      <c r="E541" s="116" t="n">
        <f aca="false">IF($AE$33,IF($AE$34,$E540*(1+Inflação)*(1+Crescimento_Salário),$E540*(1+Inflação)),IF($AE$34,$E540*(1+Crescimento_Salário),$E540))</f>
        <v>106709.553006767</v>
      </c>
      <c r="F541" s="124" t="n">
        <f aca="false">F540+E541</f>
        <v>12218110.092999</v>
      </c>
      <c r="G541" s="125" t="n">
        <f aca="false">IF(F541&lt;=0,0,F541/S541)</f>
        <v>1.25624420847917</v>
      </c>
      <c r="H541" s="116" t="n">
        <f aca="false">Q540*Taxa</f>
        <v>212666.890012733</v>
      </c>
      <c r="I541" s="116" t="n">
        <f aca="false">I540+H541</f>
        <v>21154715.9573024</v>
      </c>
      <c r="J541" s="125" t="n">
        <f aca="false">1-G541</f>
        <v>-0.256244208479171</v>
      </c>
      <c r="K541" s="116" t="n">
        <f aca="false">R541-F541</f>
        <v>-2492206.47447371</v>
      </c>
      <c r="L541" s="116" t="n">
        <f aca="false">L540+K541</f>
        <v>-262961375.3908</v>
      </c>
      <c r="M541" s="125" t="n">
        <f aca="false">K541/R541</f>
        <v>-0.256244208479171</v>
      </c>
      <c r="N541" s="116" t="n">
        <f aca="false">Q541*Inflação</f>
        <v>291498.080293435</v>
      </c>
      <c r="O541" s="116" t="n">
        <f aca="false">Q541-R541</f>
        <v>23646922.4317761</v>
      </c>
      <c r="P541" s="125" t="n">
        <f aca="false">O541/Q541</f>
        <v>0.708568174482262</v>
      </c>
      <c r="Q541" s="126" t="n">
        <f aca="false">Q540+E541+H541</f>
        <v>33372826.0503014</v>
      </c>
      <c r="R541" s="126" t="n">
        <f aca="false">(R540+E541)*(1+((1+Taxa)/(1+Inflação)-1))</f>
        <v>9725903.61852525</v>
      </c>
      <c r="S541" s="116" t="n">
        <f aca="false">IF('BANCO DE DADOS'!$AD$32="Sim",R541,Q541)</f>
        <v>9725903.61852525</v>
      </c>
      <c r="T541" s="123" t="n">
        <f aca="false">C541</f>
        <v>537</v>
      </c>
      <c r="U541" s="122" t="n">
        <f aca="false">DATE(YEAR(U540),MONTH(U540)+1,1)</f>
        <v>61241</v>
      </c>
    </row>
    <row r="542" customFormat="false" ht="12.75" hidden="false" customHeight="false" outlineLevel="0" collapsed="false">
      <c r="B542" s="122" t="n">
        <f aca="false">DATE(YEAR(B541),MONTH(B541)+1,1)</f>
        <v>61241</v>
      </c>
      <c r="C542" s="123" t="n">
        <f aca="false">C541+1</f>
        <v>538</v>
      </c>
      <c r="D542" s="123"/>
      <c r="E542" s="116" t="n">
        <f aca="false">IF($AE$33,IF($AE$34,$E541*(1+Inflação)*(1+Crescimento_Salário),$E541*(1+Inflação)),IF($AE$34,$E541*(1+Crescimento_Salário),$E541))</f>
        <v>107641.617609374</v>
      </c>
      <c r="F542" s="124" t="n">
        <f aca="false">F541+E542</f>
        <v>12325751.7106083</v>
      </c>
      <c r="G542" s="125" t="n">
        <f aca="false">IF(F542&lt;=0,0,F542/S542)</f>
        <v>1.25630444696502</v>
      </c>
      <c r="H542" s="116" t="n">
        <f aca="false">Q541*Taxa</f>
        <v>214721.767663546</v>
      </c>
      <c r="I542" s="116" t="n">
        <f aca="false">I541+H542</f>
        <v>21369437.724966</v>
      </c>
      <c r="J542" s="125" t="n">
        <f aca="false">1-G542</f>
        <v>-0.256304446965017</v>
      </c>
      <c r="K542" s="116" t="n">
        <f aca="false">R542-F542</f>
        <v>-2514633.28275837</v>
      </c>
      <c r="L542" s="116" t="n">
        <f aca="false">L541+K542</f>
        <v>-265476008.673558</v>
      </c>
      <c r="M542" s="125" t="n">
        <f aca="false">K542/R542</f>
        <v>-0.256304446965017</v>
      </c>
      <c r="N542" s="116" t="n">
        <f aca="false">Q542*Inflação</f>
        <v>294313.793527379</v>
      </c>
      <c r="O542" s="116" t="n">
        <f aca="false">Q542-R542</f>
        <v>23884071.0077243</v>
      </c>
      <c r="P542" s="125" t="n">
        <f aca="false">O542/Q542</f>
        <v>0.70882732543739</v>
      </c>
      <c r="Q542" s="126" t="n">
        <f aca="false">Q541+E542+H542</f>
        <v>33695189.4355743</v>
      </c>
      <c r="R542" s="126" t="n">
        <f aca="false">(R541+E542)*(1+((1+Taxa)/(1+Inflação)-1))</f>
        <v>9811118.42784996</v>
      </c>
      <c r="S542" s="116" t="n">
        <f aca="false">IF('BANCO DE DADOS'!$AD$32="Sim",R542,Q542)</f>
        <v>9811118.42784996</v>
      </c>
      <c r="T542" s="123" t="n">
        <f aca="false">C542</f>
        <v>538</v>
      </c>
      <c r="U542" s="122" t="n">
        <f aca="false">DATE(YEAR(U541),MONTH(U541)+1,1)</f>
        <v>61271</v>
      </c>
    </row>
    <row r="543" customFormat="false" ht="12.75" hidden="false" customHeight="false" outlineLevel="0" collapsed="false">
      <c r="B543" s="122" t="n">
        <f aca="false">DATE(YEAR(B542),MONTH(B542)+1,1)</f>
        <v>61271</v>
      </c>
      <c r="C543" s="123" t="n">
        <f aca="false">C542+1</f>
        <v>539</v>
      </c>
      <c r="D543" s="123"/>
      <c r="E543" s="116" t="n">
        <f aca="false">IF($AE$33,IF($AE$34,$E542*(1+Inflação)*(1+Crescimento_Salário),$E542*(1+Inflação)),IF($AE$34,$E542*(1+Crescimento_Salário),$E542))</f>
        <v>108581.823417702</v>
      </c>
      <c r="F543" s="124" t="n">
        <f aca="false">F542+E543</f>
        <v>12434333.534026</v>
      </c>
      <c r="G543" s="125" t="n">
        <f aca="false">IF(F543&lt;=0,0,F543/S543)</f>
        <v>1.25636423679974</v>
      </c>
      <c r="H543" s="116" t="n">
        <f aca="false">Q542*Taxa</f>
        <v>216795.863390755</v>
      </c>
      <c r="I543" s="116" t="n">
        <f aca="false">I542+H543</f>
        <v>21586233.5883567</v>
      </c>
      <c r="J543" s="125" t="n">
        <f aca="false">1-G543</f>
        <v>-0.25636423679974</v>
      </c>
      <c r="K543" s="116" t="n">
        <f aca="false">R543-F543</f>
        <v>-2537256.57989428</v>
      </c>
      <c r="L543" s="116" t="n">
        <f aca="false">L542+K543</f>
        <v>-268013265.253453</v>
      </c>
      <c r="M543" s="125" t="n">
        <f aca="false">K543/R543</f>
        <v>-0.25636423679974</v>
      </c>
      <c r="N543" s="116" t="n">
        <f aca="false">Q543*Inflação</f>
        <v>297155.835460897</v>
      </c>
      <c r="O543" s="116" t="n">
        <f aca="false">Q543-R543</f>
        <v>24123490.168251</v>
      </c>
      <c r="P543" s="125" t="n">
        <f aca="false">O543/Q543</f>
        <v>0.709085480011875</v>
      </c>
      <c r="Q543" s="126" t="n">
        <f aca="false">Q542+E543+H543</f>
        <v>34020567.1223828</v>
      </c>
      <c r="R543" s="126" t="n">
        <f aca="false">(R542+E543)*(1+((1+Taxa)/(1+Inflação)-1))</f>
        <v>9897076.95413175</v>
      </c>
      <c r="S543" s="116" t="n">
        <f aca="false">IF('BANCO DE DADOS'!$AD$32="Sim",R543,Q543)</f>
        <v>9897076.95413175</v>
      </c>
      <c r="T543" s="123" t="n">
        <f aca="false">C543</f>
        <v>539</v>
      </c>
      <c r="U543" s="122" t="n">
        <f aca="false">DATE(YEAR(U542),MONTH(U542)+1,1)</f>
        <v>61302</v>
      </c>
    </row>
    <row r="544" customFormat="false" ht="12.75" hidden="false" customHeight="false" outlineLevel="0" collapsed="false">
      <c r="B544" s="122" t="n">
        <f aca="false">DATE(YEAR(B543),MONTH(B543)+1,1)</f>
        <v>61302</v>
      </c>
      <c r="C544" s="123" t="n">
        <f aca="false">C543+1</f>
        <v>540</v>
      </c>
      <c r="D544" s="123" t="n">
        <v>45</v>
      </c>
      <c r="E544" s="116" t="n">
        <f aca="false">IF($AE$33,IF($AE$34,$E543*(1+Inflação)*(1+Crescimento_Salário),$E543*(1+Inflação)),IF($AE$34,$E543*(1+Crescimento_Salário),$E543))</f>
        <v>109530.241541876</v>
      </c>
      <c r="F544" s="124" t="n">
        <f aca="false">F543+E544</f>
        <v>12543863.7755679</v>
      </c>
      <c r="G544" s="125" t="n">
        <f aca="false">IF(F544&lt;=0,0,F544/S544)</f>
        <v>1.25642358109672</v>
      </c>
      <c r="H544" s="116" t="n">
        <f aca="false">Q543*Taxa</f>
        <v>218889.353224803</v>
      </c>
      <c r="I544" s="116" t="n">
        <f aca="false">I543+H544</f>
        <v>21805122.9415815</v>
      </c>
      <c r="J544" s="125" t="n">
        <f aca="false">1-G544</f>
        <v>-0.256423581096718</v>
      </c>
      <c r="K544" s="116" t="n">
        <f aca="false">R544-F544</f>
        <v>-2560078.08076384</v>
      </c>
      <c r="L544" s="116" t="n">
        <f aca="false">L543+K544</f>
        <v>-270573343.334216</v>
      </c>
      <c r="M544" s="125" t="n">
        <f aca="false">K544/R544</f>
        <v>-0.256423581096718</v>
      </c>
      <c r="N544" s="116" t="n">
        <f aca="false">Q544*Inflação</f>
        <v>300024.44722488</v>
      </c>
      <c r="O544" s="116" t="n">
        <f aca="false">Q544-R544</f>
        <v>24365201.0223454</v>
      </c>
      <c r="P544" s="125" t="n">
        <f aca="false">O544/Q544</f>
        <v>0.709342643000894</v>
      </c>
      <c r="Q544" s="126" t="n">
        <f aca="false">Q543+E544+H544</f>
        <v>34348986.7171494</v>
      </c>
      <c r="R544" s="126" t="n">
        <f aca="false">(R543+E544)*(1+((1+Taxa)/(1+Inflação)-1))</f>
        <v>9983785.69480407</v>
      </c>
      <c r="S544" s="116" t="n">
        <f aca="false">IF('BANCO DE DADOS'!$AD$32="Sim",R544,Q544)</f>
        <v>9983785.69480407</v>
      </c>
      <c r="T544" s="123" t="n">
        <f aca="false">C544</f>
        <v>540</v>
      </c>
      <c r="U544" s="122" t="n">
        <f aca="false">DATE(YEAR(U543),MONTH(U543)+1,1)</f>
        <v>61332</v>
      </c>
    </row>
    <row r="545" customFormat="false" ht="12.75" hidden="false" customHeight="false" outlineLevel="0" collapsed="false">
      <c r="B545" s="122" t="n">
        <f aca="false">DATE(YEAR(B544),MONTH(B544)+1,1)</f>
        <v>61332</v>
      </c>
      <c r="C545" s="123" t="n">
        <f aca="false">C544+1</f>
        <v>541</v>
      </c>
      <c r="D545" s="123"/>
      <c r="E545" s="116" t="n">
        <f aca="false">IF($AE$33,IF($AE$34,$E544*(1+Inflação)*(1+Crescimento_Salário),$E544*(1+Inflação)),IF($AE$34,$E544*(1+Crescimento_Salário),$E544))</f>
        <v>110486.94371314</v>
      </c>
      <c r="F545" s="124" t="n">
        <f aca="false">F544+E545</f>
        <v>12654350.7192811</v>
      </c>
      <c r="G545" s="125" t="n">
        <f aca="false">IF(F545&lt;=0,0,F545/S545)</f>
        <v>1.25648248295035</v>
      </c>
      <c r="H545" s="116" t="n">
        <f aca="false">Q544*Taxa</f>
        <v>221002.414786247</v>
      </c>
      <c r="I545" s="116" t="n">
        <f aca="false">I544+H545</f>
        <v>22026125.3563678</v>
      </c>
      <c r="J545" s="125" t="n">
        <f aca="false">1-G545</f>
        <v>-0.256482482950351</v>
      </c>
      <c r="K545" s="116" t="n">
        <f aca="false">R545-F545</f>
        <v>-2583099.51523137</v>
      </c>
      <c r="L545" s="116" t="n">
        <f aca="false">L544+K545</f>
        <v>-273156442.849448</v>
      </c>
      <c r="M545" s="125" t="n">
        <f aca="false">K545/R545</f>
        <v>-0.256482482950351</v>
      </c>
      <c r="N545" s="116" t="n">
        <f aca="false">Q545*Inflação</f>
        <v>302919.872128202</v>
      </c>
      <c r="O545" s="116" t="n">
        <f aca="false">Q545-R545</f>
        <v>24609224.8715992</v>
      </c>
      <c r="P545" s="125" t="n">
        <f aca="false">O545/Q545</f>
        <v>0.709598819171883</v>
      </c>
      <c r="Q545" s="126" t="n">
        <f aca="false">Q544+E545+H545</f>
        <v>34680476.0756488</v>
      </c>
      <c r="R545" s="126" t="n">
        <f aca="false">(R544+E545)*(1+((1+Taxa)/(1+Inflação)-1))</f>
        <v>10071251.2040497</v>
      </c>
      <c r="S545" s="116" t="n">
        <f aca="false">IF('BANCO DE DADOS'!$AD$32="Sim",R545,Q545)</f>
        <v>10071251.2040497</v>
      </c>
      <c r="T545" s="123" t="n">
        <f aca="false">C545</f>
        <v>541</v>
      </c>
      <c r="U545" s="122" t="n">
        <f aca="false">DATE(YEAR(U544),MONTH(U544)+1,1)</f>
        <v>61363</v>
      </c>
    </row>
    <row r="546" customFormat="false" ht="12.75" hidden="false" customHeight="false" outlineLevel="0" collapsed="false">
      <c r="B546" s="122" t="n">
        <f aca="false">DATE(YEAR(B545),MONTH(B545)+1,1)</f>
        <v>61363</v>
      </c>
      <c r="C546" s="123" t="n">
        <f aca="false">C545+1</f>
        <v>542</v>
      </c>
      <c r="D546" s="123"/>
      <c r="E546" s="116" t="n">
        <f aca="false">IF($AE$33,IF($AE$34,$E545*(1+Inflação)*(1+Crescimento_Salário),$E545*(1+Inflação)),IF($AE$34,$E545*(1+Crescimento_Salário),$E545))</f>
        <v>111452.00228928</v>
      </c>
      <c r="F546" s="124" t="n">
        <f aca="false">F545+E546</f>
        <v>12765802.7215703</v>
      </c>
      <c r="G546" s="125" t="n">
        <f aca="false">IF(F546&lt;=0,0,F546/S546)</f>
        <v>1.25654094543615</v>
      </c>
      <c r="H546" s="116" t="n">
        <f aca="false">Q545*Taxa</f>
        <v>223135.227299978</v>
      </c>
      <c r="I546" s="116" t="n">
        <f aca="false">I545+H546</f>
        <v>22249260.5836677</v>
      </c>
      <c r="J546" s="125" t="n">
        <f aca="false">1-G546</f>
        <v>-0.256540945436147</v>
      </c>
      <c r="K546" s="116" t="n">
        <f aca="false">R546-F546</f>
        <v>-2606322.62827396</v>
      </c>
      <c r="L546" s="116" t="n">
        <f aca="false">L545+K546</f>
        <v>-275762765.477722</v>
      </c>
      <c r="M546" s="125" t="n">
        <f aca="false">K546/R546</f>
        <v>-0.256540945436147</v>
      </c>
      <c r="N546" s="116" t="n">
        <f aca="false">Q546*Inflação</f>
        <v>305842.355677212</v>
      </c>
      <c r="O546" s="116" t="n">
        <f aca="false">Q546-R546</f>
        <v>24855583.2119417</v>
      </c>
      <c r="P546" s="125" t="n">
        <f aca="false">O546/Q546</f>
        <v>0.709854013264727</v>
      </c>
      <c r="Q546" s="126" t="n">
        <f aca="false">Q545+E546+H546</f>
        <v>35015063.3052381</v>
      </c>
      <c r="R546" s="126" t="n">
        <f aca="false">(R545+E546)*(1+((1+Taxa)/(1+Inflação)-1))</f>
        <v>10159480.0932964</v>
      </c>
      <c r="S546" s="116" t="n">
        <f aca="false">IF('BANCO DE DADOS'!$AD$32="Sim",R546,Q546)</f>
        <v>10159480.0932964</v>
      </c>
      <c r="T546" s="123" t="n">
        <f aca="false">C546</f>
        <v>542</v>
      </c>
      <c r="U546" s="122" t="n">
        <f aca="false">DATE(YEAR(U545),MONTH(U545)+1,1)</f>
        <v>61394</v>
      </c>
    </row>
    <row r="547" customFormat="false" ht="12.75" hidden="false" customHeight="false" outlineLevel="0" collapsed="false">
      <c r="B547" s="122" t="n">
        <f aca="false">DATE(YEAR(B546),MONTH(B546)+1,1)</f>
        <v>61394</v>
      </c>
      <c r="C547" s="123" t="n">
        <f aca="false">C546+1</f>
        <v>543</v>
      </c>
      <c r="D547" s="123"/>
      <c r="E547" s="116" t="n">
        <f aca="false">IF($AE$33,IF($AE$34,$E546*(1+Inflação)*(1+Crescimento_Salário),$E546*(1+Inflação)),IF($AE$34,$E546*(1+Crescimento_Salário),$E546))</f>
        <v>112425.490260098</v>
      </c>
      <c r="F547" s="124" t="n">
        <f aca="false">F546+E547</f>
        <v>12878228.2118304</v>
      </c>
      <c r="G547" s="125" t="n">
        <f aca="false">IF(F547&lt;=0,0,F547/S547)</f>
        <v>1.25659897161081</v>
      </c>
      <c r="H547" s="116" t="n">
        <f aca="false">Q546*Taxa</f>
        <v>225287.971609578</v>
      </c>
      <c r="I547" s="116" t="n">
        <f aca="false">I546+H547</f>
        <v>22474548.5552773</v>
      </c>
      <c r="J547" s="125" t="n">
        <f aca="false">1-G547</f>
        <v>-0.256598971610807</v>
      </c>
      <c r="K547" s="116" t="n">
        <f aca="false">R547-F547</f>
        <v>-2629749.18011348</v>
      </c>
      <c r="L547" s="116" t="n">
        <f aca="false">L546+K547</f>
        <v>-278392514.657835</v>
      </c>
      <c r="M547" s="125" t="n">
        <f aca="false">K547/R547</f>
        <v>-0.256598971610807</v>
      </c>
      <c r="N547" s="116" t="n">
        <f aca="false">Q547*Inflação</f>
        <v>308792.145595389</v>
      </c>
      <c r="O547" s="116" t="n">
        <f aca="false">Q547-R547</f>
        <v>25104297.7353908</v>
      </c>
      <c r="P547" s="125" t="n">
        <f aca="false">O547/Q547</f>
        <v>0.710108229991933</v>
      </c>
      <c r="Q547" s="126" t="n">
        <f aca="false">Q546+E547+H547</f>
        <v>35352776.7671078</v>
      </c>
      <c r="R547" s="126" t="n">
        <f aca="false">(R546+E547)*(1+((1+Taxa)/(1+Inflação)-1))</f>
        <v>10248479.0317169</v>
      </c>
      <c r="S547" s="116" t="n">
        <f aca="false">IF('BANCO DE DADOS'!$AD$32="Sim",R547,Q547)</f>
        <v>10248479.0317169</v>
      </c>
      <c r="T547" s="123" t="n">
        <f aca="false">C547</f>
        <v>543</v>
      </c>
      <c r="U547" s="122" t="n">
        <f aca="false">DATE(YEAR(U546),MONTH(U546)+1,1)</f>
        <v>61423</v>
      </c>
    </row>
    <row r="548" customFormat="false" ht="12.75" hidden="false" customHeight="false" outlineLevel="0" collapsed="false">
      <c r="B548" s="122" t="n">
        <f aca="false">DATE(YEAR(B547),MONTH(B547)+1,1)</f>
        <v>61423</v>
      </c>
      <c r="C548" s="123" t="n">
        <f aca="false">C547+1</f>
        <v>544</v>
      </c>
      <c r="D548" s="123"/>
      <c r="E548" s="116" t="n">
        <f aca="false">IF($AE$33,IF($AE$34,$E547*(1+Inflação)*(1+Crescimento_Salário),$E547*(1+Inflação)),IF($AE$34,$E547*(1+Crescimento_Salário),$E547))</f>
        <v>113407.481252934</v>
      </c>
      <c r="F548" s="124" t="n">
        <f aca="false">F547+E548</f>
        <v>12991635.6930834</v>
      </c>
      <c r="G548" s="125" t="n">
        <f aca="false">IF(F548&lt;=0,0,F548/S548)</f>
        <v>1.25665656451231</v>
      </c>
      <c r="H548" s="116" t="n">
        <f aca="false">Q547*Taxa</f>
        <v>227460.830191801</v>
      </c>
      <c r="I548" s="116" t="n">
        <f aca="false">I547+H548</f>
        <v>22702009.3854691</v>
      </c>
      <c r="J548" s="125" t="n">
        <f aca="false">1-G548</f>
        <v>-0.256656564512308</v>
      </c>
      <c r="K548" s="116" t="n">
        <f aca="false">R548-F548</f>
        <v>-2653380.94634972</v>
      </c>
      <c r="L548" s="116" t="n">
        <f aca="false">L547+K548</f>
        <v>-281045895.604185</v>
      </c>
      <c r="M548" s="125" t="n">
        <f aca="false">K548/R548</f>
        <v>-0.256656564512308</v>
      </c>
      <c r="N548" s="116" t="n">
        <f aca="false">Q548*Inflação</f>
        <v>311769.491843179</v>
      </c>
      <c r="O548" s="116" t="n">
        <f aca="false">Q548-R548</f>
        <v>25355390.3318189</v>
      </c>
      <c r="P548" s="125" t="n">
        <f aca="false">O548/Q548</f>
        <v>0.710361474038815</v>
      </c>
      <c r="Q548" s="126" t="n">
        <f aca="false">Q547+E548+H548</f>
        <v>35693645.0785525</v>
      </c>
      <c r="R548" s="126" t="n">
        <f aca="false">(R547+E548)*(1+((1+Taxa)/(1+Inflação)-1))</f>
        <v>10338254.7467336</v>
      </c>
      <c r="S548" s="116" t="n">
        <f aca="false">IF('BANCO DE DADOS'!$AD$32="Sim",R548,Q548)</f>
        <v>10338254.7467336</v>
      </c>
      <c r="T548" s="123" t="n">
        <f aca="false">C548</f>
        <v>544</v>
      </c>
      <c r="U548" s="122" t="n">
        <f aca="false">DATE(YEAR(U547),MONTH(U547)+1,1)</f>
        <v>61454</v>
      </c>
    </row>
    <row r="549" customFormat="false" ht="12.75" hidden="false" customHeight="false" outlineLevel="0" collapsed="false">
      <c r="B549" s="122" t="n">
        <f aca="false">DATE(YEAR(B548),MONTH(B548)+1,1)</f>
        <v>61454</v>
      </c>
      <c r="C549" s="123" t="n">
        <f aca="false">C548+1</f>
        <v>545</v>
      </c>
      <c r="D549" s="123"/>
      <c r="E549" s="116" t="n">
        <f aca="false">IF($AE$33,IF($AE$34,$E548*(1+Inflação)*(1+Crescimento_Salário),$E548*(1+Inflação)),IF($AE$34,$E548*(1+Crescimento_Salário),$E548))</f>
        <v>114398.04953823</v>
      </c>
      <c r="F549" s="124" t="n">
        <f aca="false">F548+E549</f>
        <v>13106033.7426216</v>
      </c>
      <c r="G549" s="125" t="n">
        <f aca="false">IF(F549&lt;=0,0,F549/S549)</f>
        <v>1.25671372715999</v>
      </c>
      <c r="H549" s="116" t="n">
        <f aca="false">Q548*Taxa</f>
        <v>229653.987171183</v>
      </c>
      <c r="I549" s="116" t="n">
        <f aca="false">I548+H549</f>
        <v>22931663.3726403</v>
      </c>
      <c r="J549" s="125" t="n">
        <f aca="false">1-G549</f>
        <v>-0.256713727159993</v>
      </c>
      <c r="K549" s="116" t="n">
        <f aca="false">R549-F549</f>
        <v>-2677219.7180947</v>
      </c>
      <c r="L549" s="116" t="n">
        <f aca="false">L548+K549</f>
        <v>-283723115.32228</v>
      </c>
      <c r="M549" s="125" t="n">
        <f aca="false">K549/R549</f>
        <v>-0.256713727159993</v>
      </c>
      <c r="N549" s="116" t="n">
        <f aca="false">Q549*Inflação</f>
        <v>314774.646638001</v>
      </c>
      <c r="O549" s="116" t="n">
        <f aca="false">Q549-R549</f>
        <v>25608883.090735</v>
      </c>
      <c r="P549" s="125" t="n">
        <f aca="false">O549/Q549</f>
        <v>0.710613750063671</v>
      </c>
      <c r="Q549" s="126" t="n">
        <f aca="false">Q548+E549+H549</f>
        <v>36037697.1152619</v>
      </c>
      <c r="R549" s="126" t="n">
        <f aca="false">(R548+E549)*(1+((1+Taxa)/(1+Inflação)-1))</f>
        <v>10428814.0245269</v>
      </c>
      <c r="S549" s="116" t="n">
        <f aca="false">IF('BANCO DE DADOS'!$AD$32="Sim",R549,Q549)</f>
        <v>10428814.0245269</v>
      </c>
      <c r="T549" s="123" t="n">
        <f aca="false">C549</f>
        <v>545</v>
      </c>
      <c r="U549" s="122" t="n">
        <f aca="false">DATE(YEAR(U548),MONTH(U548)+1,1)</f>
        <v>61484</v>
      </c>
    </row>
    <row r="550" customFormat="false" ht="12.75" hidden="false" customHeight="false" outlineLevel="0" collapsed="false">
      <c r="B550" s="122" t="n">
        <f aca="false">DATE(YEAR(B549),MONTH(B549)+1,1)</f>
        <v>61484</v>
      </c>
      <c r="C550" s="123" t="n">
        <f aca="false">C549+1</f>
        <v>546</v>
      </c>
      <c r="D550" s="123"/>
      <c r="E550" s="116" t="n">
        <f aca="false">IF($AE$33,IF($AE$34,$E549*(1+Inflação)*(1+Crescimento_Salário),$E549*(1+Inflação)),IF($AE$34,$E549*(1+Crescimento_Salário),$E549))</f>
        <v>115397.270035153</v>
      </c>
      <c r="F550" s="124" t="n">
        <f aca="false">F549+E550</f>
        <v>13221431.0126567</v>
      </c>
      <c r="G550" s="125" t="n">
        <f aca="false">IF(F550&lt;=0,0,F550/S550)</f>
        <v>1.25677046255465</v>
      </c>
      <c r="H550" s="116" t="n">
        <f aca="false">Q549*Taxa</f>
        <v>231867.628334779</v>
      </c>
      <c r="I550" s="116" t="n">
        <f aca="false">I549+H550</f>
        <v>23163531.0009751</v>
      </c>
      <c r="J550" s="125" t="n">
        <f aca="false">1-G550</f>
        <v>-0.256770462554646</v>
      </c>
      <c r="K550" s="116" t="n">
        <f aca="false">R550-F550</f>
        <v>-2701267.30210816</v>
      </c>
      <c r="L550" s="116" t="n">
        <f aca="false">L549+K550</f>
        <v>-286424382.624388</v>
      </c>
      <c r="M550" s="125" t="n">
        <f aca="false">K550/R550</f>
        <v>-0.256770462554646</v>
      </c>
      <c r="N550" s="116" t="n">
        <f aca="false">Q550*Inflação</f>
        <v>317807.864474439</v>
      </c>
      <c r="O550" s="116" t="n">
        <f aca="false">Q550-R550</f>
        <v>25864798.3030833</v>
      </c>
      <c r="P550" s="125" t="n">
        <f aca="false">O550/Q550</f>
        <v>0.710865062697959</v>
      </c>
      <c r="Q550" s="126" t="n">
        <f aca="false">Q549+E550+H550</f>
        <v>36384962.0136319</v>
      </c>
      <c r="R550" s="126" t="n">
        <f aca="false">(R549+E550)*(1+((1+Taxa)/(1+Inflação)-1))</f>
        <v>10520163.7105486</v>
      </c>
      <c r="S550" s="116" t="n">
        <f aca="false">IF('BANCO DE DADOS'!$AD$32="Sim",R550,Q550)</f>
        <v>10520163.7105486</v>
      </c>
      <c r="T550" s="123" t="n">
        <f aca="false">C550</f>
        <v>546</v>
      </c>
      <c r="U550" s="122" t="n">
        <f aca="false">DATE(YEAR(U549),MONTH(U549)+1,1)</f>
        <v>61515</v>
      </c>
    </row>
    <row r="551" customFormat="false" ht="12.75" hidden="false" customHeight="false" outlineLevel="0" collapsed="false">
      <c r="B551" s="122" t="n">
        <f aca="false">DATE(YEAR(B550),MONTH(B550)+1,1)</f>
        <v>61515</v>
      </c>
      <c r="C551" s="123" t="n">
        <f aca="false">C550+1</f>
        <v>547</v>
      </c>
      <c r="D551" s="123"/>
      <c r="E551" s="116" t="n">
        <f aca="false">IF($AE$33,IF($AE$34,$E550*(1+Inflação)*(1+Crescimento_Salário),$E550*(1+Inflação)),IF($AE$34,$E550*(1+Crescimento_Salário),$E550))</f>
        <v>116405.218317257</v>
      </c>
      <c r="F551" s="124" t="n">
        <f aca="false">F550+E551</f>
        <v>13337836.230974</v>
      </c>
      <c r="G551" s="125" t="n">
        <f aca="false">IF(F551&lt;=0,0,F551/S551)</f>
        <v>1.25682677367859</v>
      </c>
      <c r="H551" s="116" t="n">
        <f aca="false">Q550*Taxa</f>
        <v>234101.941147038</v>
      </c>
      <c r="I551" s="116" t="n">
        <f aca="false">I550+H551</f>
        <v>23397632.9421221</v>
      </c>
      <c r="J551" s="125" t="n">
        <f aca="false">1-G551</f>
        <v>-0.256826773678588</v>
      </c>
      <c r="K551" s="116" t="n">
        <f aca="false">R551-F551</f>
        <v>-2725525.52093424</v>
      </c>
      <c r="L551" s="116" t="n">
        <f aca="false">L550+K551</f>
        <v>-289149908.145322</v>
      </c>
      <c r="M551" s="125" t="n">
        <f aca="false">K551/R551</f>
        <v>-0.256826773678588</v>
      </c>
      <c r="N551" s="116" t="n">
        <f aca="false">Q551*Inflação</f>
        <v>320869.402144607</v>
      </c>
      <c r="O551" s="116" t="n">
        <f aca="false">Q551-R551</f>
        <v>26123158.4630564</v>
      </c>
      <c r="P551" s="125" t="n">
        <f aca="false">O551/Q551</f>
        <v>0.711115416546473</v>
      </c>
      <c r="Q551" s="126" t="n">
        <f aca="false">Q550+E551+H551</f>
        <v>36735469.1730961</v>
      </c>
      <c r="R551" s="126" t="n">
        <f aca="false">(R550+E551)*(1+((1+Taxa)/(1+Inflação)-1))</f>
        <v>10612310.7100398</v>
      </c>
      <c r="S551" s="116" t="n">
        <f aca="false">IF('BANCO DE DADOS'!$AD$32="Sim",R551,Q551)</f>
        <v>10612310.7100398</v>
      </c>
      <c r="T551" s="123" t="n">
        <f aca="false">C551</f>
        <v>547</v>
      </c>
      <c r="U551" s="122" t="n">
        <f aca="false">DATE(YEAR(U550),MONTH(U550)+1,1)</f>
        <v>61545</v>
      </c>
    </row>
    <row r="552" customFormat="false" ht="12.75" hidden="false" customHeight="false" outlineLevel="0" collapsed="false">
      <c r="B552" s="122" t="n">
        <f aca="false">DATE(YEAR(B551),MONTH(B551)+1,1)</f>
        <v>61545</v>
      </c>
      <c r="C552" s="123" t="n">
        <f aca="false">C551+1</f>
        <v>548</v>
      </c>
      <c r="D552" s="123"/>
      <c r="E552" s="116" t="n">
        <f aca="false">IF($AE$33,IF($AE$34,$E551*(1+Inflação)*(1+Crescimento_Salário),$E551*(1+Inflação)),IF($AE$34,$E551*(1+Crescimento_Salário),$E551))</f>
        <v>117421.9706182</v>
      </c>
      <c r="F552" s="124" t="n">
        <f aca="false">F551+E552</f>
        <v>13455258.2015922</v>
      </c>
      <c r="G552" s="125" t="n">
        <f aca="false">IF(F552&lt;=0,0,F552/S552)</f>
        <v>1.25688266349575</v>
      </c>
      <c r="H552" s="116" t="n">
        <f aca="false">Q551*Taxa</f>
        <v>236357.114764803</v>
      </c>
      <c r="I552" s="116" t="n">
        <f aca="false">I551+H552</f>
        <v>23633990.0568869</v>
      </c>
      <c r="J552" s="125" t="n">
        <f aca="false">1-G552</f>
        <v>-0.256882663495754</v>
      </c>
      <c r="K552" s="116" t="n">
        <f aca="false">R552-F552</f>
        <v>-2749996.21303932</v>
      </c>
      <c r="L552" s="116" t="n">
        <f aca="false">L551+K552</f>
        <v>-291899904.358361</v>
      </c>
      <c r="M552" s="125" t="n">
        <f aca="false">K552/R552</f>
        <v>-0.256882663495754</v>
      </c>
      <c r="N552" s="116" t="n">
        <f aca="false">Q552*Inflação</f>
        <v>323959.518758695</v>
      </c>
      <c r="O552" s="116" t="n">
        <f aca="false">Q552-R552</f>
        <v>26383986.2699263</v>
      </c>
      <c r="P552" s="125" t="n">
        <f aca="false">O552/Q552</f>
        <v>0.711364816187518</v>
      </c>
      <c r="Q552" s="126" t="n">
        <f aca="false">Q551+E552+H552</f>
        <v>37089248.2584791</v>
      </c>
      <c r="R552" s="126" t="n">
        <f aca="false">(R551+E552)*(1+((1+Taxa)/(1+Inflação)-1))</f>
        <v>10705261.9885529</v>
      </c>
      <c r="S552" s="116" t="n">
        <f aca="false">IF('BANCO DE DADOS'!$AD$32="Sim",R552,Q552)</f>
        <v>10705261.9885529</v>
      </c>
      <c r="T552" s="123" t="n">
        <f aca="false">C552</f>
        <v>548</v>
      </c>
      <c r="U552" s="122" t="n">
        <f aca="false">DATE(YEAR(U551),MONTH(U551)+1,1)</f>
        <v>61576</v>
      </c>
    </row>
    <row r="553" customFormat="false" ht="12.75" hidden="false" customHeight="false" outlineLevel="0" collapsed="false">
      <c r="B553" s="122" t="n">
        <f aca="false">DATE(YEAR(B552),MONTH(B552)+1,1)</f>
        <v>61576</v>
      </c>
      <c r="C553" s="123" t="n">
        <f aca="false">C552+1</f>
        <v>549</v>
      </c>
      <c r="D553" s="123"/>
      <c r="E553" s="116" t="n">
        <f aca="false">IF($AE$33,IF($AE$34,$E552*(1+Inflação)*(1+Crescimento_Salário),$E552*(1+Inflação)),IF($AE$34,$E552*(1+Crescimento_Salário),$E552))</f>
        <v>118447.603837511</v>
      </c>
      <c r="F553" s="124" t="n">
        <f aca="false">F552+E553</f>
        <v>13573705.8054297</v>
      </c>
      <c r="G553" s="125" t="n">
        <f aca="false">IF(F553&lt;=0,0,F553/S553)</f>
        <v>1.25693813495178</v>
      </c>
      <c r="H553" s="116" t="n">
        <f aca="false">Q552*Taxa</f>
        <v>238633.340052447</v>
      </c>
      <c r="I553" s="116" t="n">
        <f aca="false">I552+H553</f>
        <v>23872623.3969394</v>
      </c>
      <c r="J553" s="125" t="n">
        <f aca="false">1-G553</f>
        <v>-0.25693813495178</v>
      </c>
      <c r="K553" s="116" t="n">
        <f aca="false">R553-F553</f>
        <v>-2774681.2329511</v>
      </c>
      <c r="L553" s="116" t="n">
        <f aca="false">L552+K553</f>
        <v>-294674585.591313</v>
      </c>
      <c r="M553" s="125" t="n">
        <f aca="false">K553/R553</f>
        <v>-0.25693813495178</v>
      </c>
      <c r="N553" s="116" t="n">
        <f aca="false">Q553*Inflação</f>
        <v>327078.475765705</v>
      </c>
      <c r="O553" s="116" t="n">
        <f aca="false">Q553-R553</f>
        <v>26647304.6298905</v>
      </c>
      <c r="P553" s="125" t="n">
        <f aca="false">O553/Q553</f>
        <v>0.711613266173086</v>
      </c>
      <c r="Q553" s="126" t="n">
        <f aca="false">Q552+E553+H553</f>
        <v>37446329.2023691</v>
      </c>
      <c r="R553" s="126" t="n">
        <f aca="false">(R552+E553)*(1+((1+Taxa)/(1+Inflação)-1))</f>
        <v>10799024.5724786</v>
      </c>
      <c r="S553" s="116" t="n">
        <f aca="false">IF('BANCO DE DADOS'!$AD$32="Sim",R553,Q553)</f>
        <v>10799024.5724786</v>
      </c>
      <c r="T553" s="123" t="n">
        <f aca="false">C553</f>
        <v>549</v>
      </c>
      <c r="U553" s="122" t="n">
        <f aca="false">DATE(YEAR(U552),MONTH(U552)+1,1)</f>
        <v>61607</v>
      </c>
    </row>
    <row r="554" customFormat="false" ht="12.75" hidden="false" customHeight="false" outlineLevel="0" collapsed="false">
      <c r="B554" s="122" t="n">
        <f aca="false">DATE(YEAR(B553),MONTH(B553)+1,1)</f>
        <v>61607</v>
      </c>
      <c r="C554" s="123" t="n">
        <f aca="false">C553+1</f>
        <v>550</v>
      </c>
      <c r="D554" s="123"/>
      <c r="E554" s="116" t="n">
        <f aca="false">IF($AE$33,IF($AE$34,$E553*(1+Inflação)*(1+Crescimento_Salário),$E553*(1+Inflação)),IF($AE$34,$E553*(1+Crescimento_Salário),$E553))</f>
        <v>119482.195546405</v>
      </c>
      <c r="F554" s="124" t="n">
        <f aca="false">F553+E554</f>
        <v>13693188.0009761</v>
      </c>
      <c r="G554" s="125" t="n">
        <f aca="false">IF(F554&lt;=0,0,F554/S554)</f>
        <v>1.25699319097409</v>
      </c>
      <c r="H554" s="116" t="n">
        <f aca="false">Q553*Taxa</f>
        <v>240930.809597144</v>
      </c>
      <c r="I554" s="116" t="n">
        <f aca="false">I553+H554</f>
        <v>24113554.2065365</v>
      </c>
      <c r="J554" s="125" t="n">
        <f aca="false">1-G554</f>
        <v>-0.256993190974089</v>
      </c>
      <c r="K554" s="116" t="n">
        <f aca="false">R554-F554</f>
        <v>-2799582.4513989</v>
      </c>
      <c r="L554" s="116" t="n">
        <f aca="false">L553+K554</f>
        <v>-297474168.042711</v>
      </c>
      <c r="M554" s="125" t="n">
        <f aca="false">K554/R554</f>
        <v>-0.256993190974089</v>
      </c>
      <c r="N554" s="116" t="n">
        <f aca="false">Q554*Inflação</f>
        <v>330226.536974359</v>
      </c>
      <c r="O554" s="116" t="n">
        <f aca="false">Q554-R554</f>
        <v>26913136.6579354</v>
      </c>
      <c r="P554" s="125" t="n">
        <f aca="false">O554/Q554</f>
        <v>0.711860771029022</v>
      </c>
      <c r="Q554" s="126" t="n">
        <f aca="false">Q553+E554+H554</f>
        <v>37806742.2075127</v>
      </c>
      <c r="R554" s="126" t="n">
        <f aca="false">(R553+E554)*(1+((1+Taxa)/(1+Inflação)-1))</f>
        <v>10893605.5495772</v>
      </c>
      <c r="S554" s="116" t="n">
        <f aca="false">IF('BANCO DE DADOS'!$AD$32="Sim",R554,Q554)</f>
        <v>10893605.5495772</v>
      </c>
      <c r="T554" s="123" t="n">
        <f aca="false">C554</f>
        <v>550</v>
      </c>
      <c r="U554" s="122" t="n">
        <f aca="false">DATE(YEAR(U553),MONTH(U553)+1,1)</f>
        <v>61637</v>
      </c>
    </row>
    <row r="555" customFormat="false" ht="12.75" hidden="false" customHeight="false" outlineLevel="0" collapsed="false">
      <c r="B555" s="122" t="n">
        <f aca="false">DATE(YEAR(B554),MONTH(B554)+1,1)</f>
        <v>61637</v>
      </c>
      <c r="C555" s="123" t="n">
        <f aca="false">C554+1</f>
        <v>551</v>
      </c>
      <c r="D555" s="123"/>
      <c r="E555" s="116" t="n">
        <f aca="false">IF($AE$33,IF($AE$34,$E554*(1+Inflação)*(1+Crescimento_Salário),$E554*(1+Inflação)),IF($AE$34,$E554*(1+Crescimento_Salário),$E554))</f>
        <v>120525.823993649</v>
      </c>
      <c r="F555" s="124" t="n">
        <f aca="false">F554+E555</f>
        <v>13813713.8249698</v>
      </c>
      <c r="G555" s="125" t="n">
        <f aca="false">IF(F555&lt;=0,0,F555/S555)</f>
        <v>1.25704783447197</v>
      </c>
      <c r="H555" s="116" t="n">
        <f aca="false">Q554*Taxa</f>
        <v>243249.717724274</v>
      </c>
      <c r="I555" s="116" t="n">
        <f aca="false">I554+H555</f>
        <v>24356803.9242608</v>
      </c>
      <c r="J555" s="125" t="n">
        <f aca="false">1-G555</f>
        <v>-0.257047834471974</v>
      </c>
      <c r="K555" s="116" t="n">
        <f aca="false">R555-F555</f>
        <v>-2824701.75545513</v>
      </c>
      <c r="L555" s="116" t="n">
        <f aca="false">L554+K555</f>
        <v>-300298869.798167</v>
      </c>
      <c r="M555" s="125" t="n">
        <f aca="false">K555/R555</f>
        <v>-0.257047834471974</v>
      </c>
      <c r="N555" s="116" t="n">
        <f aca="false">Q555*Inflação</f>
        <v>333403.968574208</v>
      </c>
      <c r="O555" s="116" t="n">
        <f aca="false">Q555-R555</f>
        <v>27181505.6797159</v>
      </c>
      <c r="P555" s="125" t="n">
        <f aca="false">O555/Q555</f>
        <v>0.712107335255201</v>
      </c>
      <c r="Q555" s="126" t="n">
        <f aca="false">Q554+E555+H555</f>
        <v>38170517.7492306</v>
      </c>
      <c r="R555" s="126" t="n">
        <f aca="false">(R554+E555)*(1+((1+Taxa)/(1+Inflação)-1))</f>
        <v>10989012.0695146</v>
      </c>
      <c r="S555" s="116" t="n">
        <f aca="false">IF('BANCO DE DADOS'!$AD$32="Sim",R555,Q555)</f>
        <v>10989012.0695146</v>
      </c>
      <c r="T555" s="123" t="n">
        <f aca="false">C555</f>
        <v>551</v>
      </c>
      <c r="U555" s="122" t="n">
        <f aca="false">DATE(YEAR(U554),MONTH(U554)+1,1)</f>
        <v>61668</v>
      </c>
    </row>
    <row r="556" customFormat="false" ht="12.75" hidden="false" customHeight="false" outlineLevel="0" collapsed="false">
      <c r="B556" s="122" t="n">
        <f aca="false">DATE(YEAR(B555),MONTH(B555)+1,1)</f>
        <v>61668</v>
      </c>
      <c r="C556" s="123" t="n">
        <f aca="false">C555+1</f>
        <v>552</v>
      </c>
      <c r="D556" s="123" t="n">
        <v>46</v>
      </c>
      <c r="E556" s="116" t="n">
        <f aca="false">IF($AE$33,IF($AE$34,$E555*(1+Inflação)*(1+Crescimento_Salário),$E555*(1+Inflação)),IF($AE$34,$E555*(1+Crescimento_Salário),$E555))</f>
        <v>121578.568111483</v>
      </c>
      <c r="F556" s="124" t="n">
        <f aca="false">F555+E556</f>
        <v>13935292.3930813</v>
      </c>
      <c r="G556" s="125" t="n">
        <f aca="false">IF(F556&lt;=0,0,F556/S556)</f>
        <v>1.25710206833668</v>
      </c>
      <c r="H556" s="116" t="n">
        <f aca="false">Q555*Taxa</f>
        <v>245590.26051297</v>
      </c>
      <c r="I556" s="116" t="n">
        <f aca="false">I555+H556</f>
        <v>24602394.1847738</v>
      </c>
      <c r="J556" s="125" t="n">
        <f aca="false">1-G556</f>
        <v>-0.257102068336684</v>
      </c>
      <c r="K556" s="116" t="n">
        <f aca="false">R556-F556</f>
        <v>-2850041.04867806</v>
      </c>
      <c r="L556" s="116" t="n">
        <f aca="false">L555+K556</f>
        <v>-303148910.846845</v>
      </c>
      <c r="M556" s="125" t="n">
        <f aca="false">K556/R556</f>
        <v>-0.257102068336684</v>
      </c>
      <c r="N556" s="116" t="n">
        <f aca="false">Q556*Inflação</f>
        <v>336611.039156912</v>
      </c>
      <c r="O556" s="116" t="n">
        <f aca="false">Q556-R556</f>
        <v>27452435.2334518</v>
      </c>
      <c r="P556" s="125" t="n">
        <f aca="false">O556/Q556</f>
        <v>0.712352963325694</v>
      </c>
      <c r="Q556" s="126" t="n">
        <f aca="false">Q555+E556+H556</f>
        <v>38537686.577855</v>
      </c>
      <c r="R556" s="126" t="n">
        <f aca="false">(R555+E556)*(1+((1+Taxa)/(1+Inflação)-1))</f>
        <v>11085251.3444032</v>
      </c>
      <c r="S556" s="116" t="n">
        <f aca="false">IF('BANCO DE DADOS'!$AD$32="Sim",R556,Q556)</f>
        <v>11085251.3444032</v>
      </c>
      <c r="T556" s="123" t="n">
        <f aca="false">C556</f>
        <v>552</v>
      </c>
      <c r="U556" s="122" t="n">
        <f aca="false">DATE(YEAR(U555),MONTH(U555)+1,1)</f>
        <v>61698</v>
      </c>
    </row>
    <row r="557" customFormat="false" ht="12.75" hidden="false" customHeight="false" outlineLevel="0" collapsed="false">
      <c r="B557" s="122" t="n">
        <f aca="false">DATE(YEAR(B556),MONTH(B556)+1,1)</f>
        <v>61698</v>
      </c>
      <c r="C557" s="123" t="n">
        <f aca="false">C556+1</f>
        <v>553</v>
      </c>
      <c r="D557" s="123"/>
      <c r="E557" s="116" t="n">
        <f aca="false">IF($AE$33,IF($AE$34,$E556*(1+Inflação)*(1+Crescimento_Salário),$E556*(1+Inflação)),IF($AE$34,$E556*(1+Crescimento_Salário),$E556))</f>
        <v>122640.507521585</v>
      </c>
      <c r="F557" s="124" t="n">
        <f aca="false">F556+E557</f>
        <v>14057932.9006028</v>
      </c>
      <c r="G557" s="125" t="n">
        <f aca="false">IF(F557&lt;=0,0,F557/S557)</f>
        <v>1.25715589544151</v>
      </c>
      <c r="H557" s="116" t="n">
        <f aca="false">Q556*Taxa</f>
        <v>247952.635811794</v>
      </c>
      <c r="I557" s="116" t="n">
        <f aca="false">I556+H557</f>
        <v>24850346.8205856</v>
      </c>
      <c r="J557" s="125" t="n">
        <f aca="false">1-G557</f>
        <v>-0.257155895441505</v>
      </c>
      <c r="K557" s="116" t="n">
        <f aca="false">R557-F557</f>
        <v>-2875602.25125582</v>
      </c>
      <c r="L557" s="116" t="n">
        <f aca="false">L556+K557</f>
        <v>-306024513.0981</v>
      </c>
      <c r="M557" s="125" t="n">
        <f aca="false">K557/R557</f>
        <v>-0.257155895441505</v>
      </c>
      <c r="N557" s="116" t="n">
        <f aca="false">Q557*Inflação</f>
        <v>339848.019737722</v>
      </c>
      <c r="O557" s="116" t="n">
        <f aca="false">Q557-R557</f>
        <v>27725949.0718414</v>
      </c>
      <c r="P557" s="125" t="n">
        <f aca="false">O557/Q557</f>
        <v>0.712597659688937</v>
      </c>
      <c r="Q557" s="126" t="n">
        <f aca="false">Q556+E557+H557</f>
        <v>38908279.7211884</v>
      </c>
      <c r="R557" s="126" t="n">
        <f aca="false">(R556+E557)*(1+((1+Taxa)/(1+Inflação)-1))</f>
        <v>11182330.649347</v>
      </c>
      <c r="S557" s="116" t="n">
        <f aca="false">IF('BANCO DE DADOS'!$AD$32="Sim",R557,Q557)</f>
        <v>11182330.649347</v>
      </c>
      <c r="T557" s="123" t="n">
        <f aca="false">C557</f>
        <v>553</v>
      </c>
      <c r="U557" s="122" t="n">
        <f aca="false">DATE(YEAR(U556),MONTH(U556)+1,1)</f>
        <v>61729</v>
      </c>
    </row>
    <row r="558" customFormat="false" ht="12.75" hidden="false" customHeight="false" outlineLevel="0" collapsed="false">
      <c r="B558" s="122" t="n">
        <f aca="false">DATE(YEAR(B557),MONTH(B557)+1,1)</f>
        <v>61729</v>
      </c>
      <c r="C558" s="123" t="n">
        <f aca="false">C557+1</f>
        <v>554</v>
      </c>
      <c r="D558" s="123"/>
      <c r="E558" s="116" t="n">
        <f aca="false">IF($AE$33,IF($AE$34,$E557*(1+Inflação)*(1+Crescimento_Salário),$E557*(1+Inflação)),IF($AE$34,$E557*(1+Crescimento_Salário),$E557))</f>
        <v>123711.722541101</v>
      </c>
      <c r="F558" s="124" t="n">
        <f aca="false">F557+E558</f>
        <v>14181644.6231439</v>
      </c>
      <c r="G558" s="125" t="n">
        <f aca="false">IF(F558&lt;=0,0,F558/S558)</f>
        <v>1.25720931864185</v>
      </c>
      <c r="H558" s="116" t="n">
        <f aca="false">Q557*Taxa</f>
        <v>250337.043254562</v>
      </c>
      <c r="I558" s="116" t="n">
        <f aca="false">I557+H558</f>
        <v>25100683.8638401</v>
      </c>
      <c r="J558" s="125" t="n">
        <f aca="false">1-G558</f>
        <v>-0.25720931864185</v>
      </c>
      <c r="K558" s="116" t="n">
        <f aca="false">R558-F558</f>
        <v>-2901387.3001516</v>
      </c>
      <c r="L558" s="116" t="n">
        <f aca="false">L557+K558</f>
        <v>-308925900.398252</v>
      </c>
      <c r="M558" s="125" t="n">
        <f aca="false">K558/R558</f>
        <v>-0.25720931864185</v>
      </c>
      <c r="N558" s="116" t="n">
        <f aca="false">Q558*Inflação</f>
        <v>343115.183777148</v>
      </c>
      <c r="O558" s="116" t="n">
        <f aca="false">Q558-R558</f>
        <v>28002071.1639917</v>
      </c>
      <c r="P558" s="125" t="n">
        <f aca="false">O558/Q558</f>
        <v>0.712841428767901</v>
      </c>
      <c r="Q558" s="126" t="n">
        <f aca="false">Q557+E558+H558</f>
        <v>39282328.4869841</v>
      </c>
      <c r="R558" s="126" t="n">
        <f aca="false">(R557+E558)*(1+((1+Taxa)/(1+Inflação)-1))</f>
        <v>11280257.3229923</v>
      </c>
      <c r="S558" s="116" t="n">
        <f aca="false">IF('BANCO DE DADOS'!$AD$32="Sim",R558,Q558)</f>
        <v>11280257.3229923</v>
      </c>
      <c r="T558" s="123" t="n">
        <f aca="false">C558</f>
        <v>554</v>
      </c>
      <c r="U558" s="122" t="n">
        <f aca="false">DATE(YEAR(U557),MONTH(U557)+1,1)</f>
        <v>61760</v>
      </c>
    </row>
    <row r="559" customFormat="false" ht="12.75" hidden="false" customHeight="false" outlineLevel="0" collapsed="false">
      <c r="B559" s="122" t="n">
        <f aca="false">DATE(YEAR(B558),MONTH(B558)+1,1)</f>
        <v>61760</v>
      </c>
      <c r="C559" s="123" t="n">
        <f aca="false">C558+1</f>
        <v>555</v>
      </c>
      <c r="D559" s="123"/>
      <c r="E559" s="116" t="n">
        <f aca="false">IF($AE$33,IF($AE$34,$E558*(1+Inflação)*(1+Crescimento_Salário),$E558*(1+Inflação)),IF($AE$34,$E558*(1+Crescimento_Salário),$E558))</f>
        <v>124792.294188709</v>
      </c>
      <c r="F559" s="124" t="n">
        <f aca="false">F558+E559</f>
        <v>14306436.9173327</v>
      </c>
      <c r="G559" s="125" t="n">
        <f aca="false">IF(F559&lt;=0,0,F559/S559)</f>
        <v>1.25726234077534</v>
      </c>
      <c r="H559" s="116" t="n">
        <f aca="false">Q558*Taxa</f>
        <v>252743.684276301</v>
      </c>
      <c r="I559" s="116" t="n">
        <f aca="false">I558+H559</f>
        <v>25353427.5481164</v>
      </c>
      <c r="J559" s="125" t="n">
        <f aca="false">1-G559</f>
        <v>-0.25726234077534</v>
      </c>
      <c r="K559" s="116" t="n">
        <f aca="false">R559-F559</f>
        <v>-2927398.14925023</v>
      </c>
      <c r="L559" s="116" t="n">
        <f aca="false">L558+K559</f>
        <v>-311853298.547502</v>
      </c>
      <c r="M559" s="125" t="n">
        <f aca="false">K559/R559</f>
        <v>-0.25726234077534</v>
      </c>
      <c r="N559" s="116" t="n">
        <f aca="false">Q559*Inflação</f>
        <v>346412.807202817</v>
      </c>
      <c r="O559" s="116" t="n">
        <f aca="false">Q559-R559</f>
        <v>28280825.6973666</v>
      </c>
      <c r="P559" s="125" t="n">
        <f aca="false">O559/Q559</f>
        <v>0.713084274960253</v>
      </c>
      <c r="Q559" s="126" t="n">
        <f aca="false">Q558+E559+H559</f>
        <v>39659864.4654491</v>
      </c>
      <c r="R559" s="126" t="n">
        <f aca="false">(R558+E559)*(1+((1+Taxa)/(1+Inflação)-1))</f>
        <v>11379038.7680824</v>
      </c>
      <c r="S559" s="116" t="n">
        <f aca="false">IF('BANCO DE DADOS'!$AD$32="Sim",R559,Q559)</f>
        <v>11379038.7680824</v>
      </c>
      <c r="T559" s="123" t="n">
        <f aca="false">C559</f>
        <v>555</v>
      </c>
      <c r="U559" s="122" t="n">
        <f aca="false">DATE(YEAR(U558),MONTH(U558)+1,1)</f>
        <v>61788</v>
      </c>
    </row>
    <row r="560" customFormat="false" ht="12.75" hidden="false" customHeight="false" outlineLevel="0" collapsed="false">
      <c r="B560" s="122" t="n">
        <f aca="false">DATE(YEAR(B559),MONTH(B559)+1,1)</f>
        <v>61788</v>
      </c>
      <c r="C560" s="123" t="n">
        <f aca="false">C559+1</f>
        <v>556</v>
      </c>
      <c r="D560" s="123"/>
      <c r="E560" s="116" t="n">
        <f aca="false">IF($AE$33,IF($AE$34,$E559*(1+Inflação)*(1+Crescimento_Salário),$E559*(1+Inflação)),IF($AE$34,$E559*(1+Crescimento_Salário),$E559))</f>
        <v>125882.304190757</v>
      </c>
      <c r="F560" s="124" t="n">
        <f aca="false">F559+E560</f>
        <v>14432319.2215234</v>
      </c>
      <c r="G560" s="125" t="n">
        <f aca="false">IF(F560&lt;=0,0,F560/S560)</f>
        <v>1.25731496466189</v>
      </c>
      <c r="H560" s="116" t="n">
        <f aca="false">Q559*Taxa</f>
        <v>255172.762129354</v>
      </c>
      <c r="I560" s="116" t="n">
        <f aca="false">I559+H560</f>
        <v>25608600.3102458</v>
      </c>
      <c r="J560" s="125" t="n">
        <f aca="false">1-G560</f>
        <v>-0.257314964661888</v>
      </c>
      <c r="K560" s="116" t="n">
        <f aca="false">R560-F560</f>
        <v>-2953636.76950591</v>
      </c>
      <c r="L560" s="116" t="n">
        <f aca="false">L559+K560</f>
        <v>-314806935.317008</v>
      </c>
      <c r="M560" s="125" t="n">
        <f aca="false">K560/R560</f>
        <v>-0.257314964661888</v>
      </c>
      <c r="N560" s="116" t="n">
        <f aca="false">Q560*Inflação</f>
        <v>349741.16843153</v>
      </c>
      <c r="O560" s="116" t="n">
        <f aca="false">Q560-R560</f>
        <v>28562237.0797517</v>
      </c>
      <c r="P560" s="125" t="n">
        <f aca="false">O560/Q560</f>
        <v>0.713326202638526</v>
      </c>
      <c r="Q560" s="126" t="n">
        <f aca="false">Q559+E560+H560</f>
        <v>40040919.5317692</v>
      </c>
      <c r="R560" s="126" t="n">
        <f aca="false">(R559+E560)*(1+((1+Taxa)/(1+Inflação)-1))</f>
        <v>11478682.4520175</v>
      </c>
      <c r="S560" s="116" t="n">
        <f aca="false">IF('BANCO DE DADOS'!$AD$32="Sim",R560,Q560)</f>
        <v>11478682.4520175</v>
      </c>
      <c r="T560" s="123" t="n">
        <f aca="false">C560</f>
        <v>556</v>
      </c>
      <c r="U560" s="122" t="n">
        <f aca="false">DATE(YEAR(U559),MONTH(U559)+1,1)</f>
        <v>61819</v>
      </c>
    </row>
    <row r="561" customFormat="false" ht="12.75" hidden="false" customHeight="false" outlineLevel="0" collapsed="false">
      <c r="B561" s="122" t="n">
        <f aca="false">DATE(YEAR(B560),MONTH(B560)+1,1)</f>
        <v>61819</v>
      </c>
      <c r="C561" s="123" t="n">
        <f aca="false">C560+1</f>
        <v>557</v>
      </c>
      <c r="D561" s="123"/>
      <c r="E561" s="116" t="n">
        <f aca="false">IF($AE$33,IF($AE$34,$E560*(1+Inflação)*(1+Crescimento_Salário),$E560*(1+Inflação)),IF($AE$34,$E560*(1+Crescimento_Salário),$E560))</f>
        <v>126981.834987436</v>
      </c>
      <c r="F561" s="124" t="n">
        <f aca="false">F560+E561</f>
        <v>14559301.0565108</v>
      </c>
      <c r="G561" s="125" t="n">
        <f aca="false">IF(F561&lt;=0,0,F561/S561)</f>
        <v>1.25736719310378</v>
      </c>
      <c r="H561" s="116" t="n">
        <f aca="false">Q560*Taxa</f>
        <v>257624.481899627</v>
      </c>
      <c r="I561" s="116" t="n">
        <f aca="false">I560+H561</f>
        <v>25866224.7921454</v>
      </c>
      <c r="J561" s="125" t="n">
        <f aca="false">1-G561</f>
        <v>-0.257367193103784</v>
      </c>
      <c r="K561" s="116" t="n">
        <f aca="false">R561-F561</f>
        <v>-2980105.14909137</v>
      </c>
      <c r="L561" s="116" t="n">
        <f aca="false">L560+K561</f>
        <v>-317787040.4661</v>
      </c>
      <c r="M561" s="125" t="n">
        <f aca="false">K561/R561</f>
        <v>-0.257367193103784</v>
      </c>
      <c r="N561" s="116" t="n">
        <f aca="false">Q561*Inflação</f>
        <v>353100.548391511</v>
      </c>
      <c r="O561" s="116" t="n">
        <f aca="false">Q561-R561</f>
        <v>28846329.9412368</v>
      </c>
      <c r="P561" s="125" t="n">
        <f aca="false">O561/Q561</f>
        <v>0.713567216150279</v>
      </c>
      <c r="Q561" s="126" t="n">
        <f aca="false">Q560+E561+H561</f>
        <v>40425525.8486562</v>
      </c>
      <c r="R561" s="126" t="n">
        <f aca="false">(R560+E561)*(1+((1+Taxa)/(1+Inflação)-1))</f>
        <v>11579195.9074195</v>
      </c>
      <c r="S561" s="116" t="n">
        <f aca="false">IF('BANCO DE DADOS'!$AD$32="Sim",R561,Q561)</f>
        <v>11579195.9074195</v>
      </c>
      <c r="T561" s="123" t="n">
        <f aca="false">C561</f>
        <v>557</v>
      </c>
      <c r="U561" s="122" t="n">
        <f aca="false">DATE(YEAR(U560),MONTH(U560)+1,1)</f>
        <v>61849</v>
      </c>
    </row>
    <row r="562" customFormat="false" ht="12.75" hidden="false" customHeight="false" outlineLevel="0" collapsed="false">
      <c r="B562" s="122" t="n">
        <f aca="false">DATE(YEAR(B561),MONTH(B561)+1,1)</f>
        <v>61849</v>
      </c>
      <c r="C562" s="123" t="n">
        <f aca="false">C561+1</f>
        <v>558</v>
      </c>
      <c r="D562" s="123"/>
      <c r="E562" s="116" t="n">
        <f aca="false">IF($AE$33,IF($AE$34,$E561*(1+Inflação)*(1+Crescimento_Salário),$E561*(1+Inflação)),IF($AE$34,$E561*(1+Crescimento_Salário),$E561))</f>
        <v>128090.96973902</v>
      </c>
      <c r="F562" s="124" t="n">
        <f aca="false">F561+E562</f>
        <v>14687392.0262499</v>
      </c>
      <c r="G562" s="125" t="n">
        <f aca="false">IF(F562&lt;=0,0,F562/S562)</f>
        <v>1.25741902888578</v>
      </c>
      <c r="H562" s="116" t="n">
        <f aca="false">Q561*Taxa</f>
        <v>260099.050522976</v>
      </c>
      <c r="I562" s="116" t="n">
        <f aca="false">I561+H562</f>
        <v>26126323.8426684</v>
      </c>
      <c r="J562" s="125" t="n">
        <f aca="false">1-G562</f>
        <v>-0.257419028885782</v>
      </c>
      <c r="K562" s="116" t="n">
        <f aca="false">R562-F562</f>
        <v>-3006805.29354821</v>
      </c>
      <c r="L562" s="116" t="n">
        <f aca="false">L561+K562</f>
        <v>-320793845.759648</v>
      </c>
      <c r="M562" s="125" t="n">
        <f aca="false">K562/R562</f>
        <v>-0.257419028885782</v>
      </c>
      <c r="N562" s="116" t="n">
        <f aca="false">Q562*Inflação</f>
        <v>356491.230544856</v>
      </c>
      <c r="O562" s="116" t="n">
        <f aca="false">Q562-R562</f>
        <v>29133129.1362166</v>
      </c>
      <c r="P562" s="125" t="n">
        <f aca="false">O562/Q562</f>
        <v>0.713807319818262</v>
      </c>
      <c r="Q562" s="126" t="n">
        <f aca="false">Q561+E562+H562</f>
        <v>40813715.8689182</v>
      </c>
      <c r="R562" s="126" t="n">
        <f aca="false">(R561+E562)*(1+((1+Taxa)/(1+Inflação)-1))</f>
        <v>11680586.7327017</v>
      </c>
      <c r="S562" s="116" t="n">
        <f aca="false">IF('BANCO DE DADOS'!$AD$32="Sim",R562,Q562)</f>
        <v>11680586.7327017</v>
      </c>
      <c r="T562" s="123" t="n">
        <f aca="false">C562</f>
        <v>558</v>
      </c>
      <c r="U562" s="122" t="n">
        <f aca="false">DATE(YEAR(U561),MONTH(U561)+1,1)</f>
        <v>61880</v>
      </c>
    </row>
    <row r="563" customFormat="false" ht="12.75" hidden="false" customHeight="false" outlineLevel="0" collapsed="false">
      <c r="B563" s="122" t="n">
        <f aca="false">DATE(YEAR(B562),MONTH(B562)+1,1)</f>
        <v>61880</v>
      </c>
      <c r="C563" s="123" t="n">
        <f aca="false">C562+1</f>
        <v>559</v>
      </c>
      <c r="D563" s="123"/>
      <c r="E563" s="116" t="n">
        <f aca="false">IF($AE$33,IF($AE$34,$E562*(1+Inflação)*(1+Crescimento_Salário),$E562*(1+Inflação)),IF($AE$34,$E562*(1+Crescimento_Salário),$E562))</f>
        <v>129209.792332156</v>
      </c>
      <c r="F563" s="124" t="n">
        <f aca="false">F562+E563</f>
        <v>14816601.818582</v>
      </c>
      <c r="G563" s="125" t="n">
        <f aca="false">IF(F563&lt;=0,0,F563/S563)</f>
        <v>1.25747047477518</v>
      </c>
      <c r="H563" s="116" t="n">
        <f aca="false">Q562*Taxa</f>
        <v>262596.676801745</v>
      </c>
      <c r="I563" s="116" t="n">
        <f aca="false">I562+H563</f>
        <v>26388920.5194701</v>
      </c>
      <c r="J563" s="125" t="n">
        <f aca="false">1-G563</f>
        <v>-0.257470474775178</v>
      </c>
      <c r="K563" s="116" t="n">
        <f aca="false">R563-F563</f>
        <v>-3033739.22593859</v>
      </c>
      <c r="L563" s="116" t="n">
        <f aca="false">L562+K563</f>
        <v>-323827584.985586</v>
      </c>
      <c r="M563" s="125" t="n">
        <f aca="false">K563/R563</f>
        <v>-0.257470474775178</v>
      </c>
      <c r="N563" s="116" t="n">
        <f aca="false">Q563*Inflação</f>
        <v>359913.50091018</v>
      </c>
      <c r="O563" s="116" t="n">
        <f aca="false">Q563-R563</f>
        <v>29422659.7454087</v>
      </c>
      <c r="P563" s="125" t="n">
        <f aca="false">O563/Q563</f>
        <v>0.714046517940575</v>
      </c>
      <c r="Q563" s="126" t="n">
        <f aca="false">Q562+E563+H563</f>
        <v>41205522.3380521</v>
      </c>
      <c r="R563" s="126" t="n">
        <f aca="false">(R562+E563)*(1+((1+Taxa)/(1+Inflação)-1))</f>
        <v>11782862.5926434</v>
      </c>
      <c r="S563" s="116" t="n">
        <f aca="false">IF('BANCO DE DADOS'!$AD$32="Sim",R563,Q563)</f>
        <v>11782862.5926434</v>
      </c>
      <c r="T563" s="123" t="n">
        <f aca="false">C563</f>
        <v>559</v>
      </c>
      <c r="U563" s="122" t="n">
        <f aca="false">DATE(YEAR(U562),MONTH(U562)+1,1)</f>
        <v>61910</v>
      </c>
    </row>
    <row r="564" customFormat="false" ht="12.75" hidden="false" customHeight="false" outlineLevel="0" collapsed="false">
      <c r="B564" s="122" t="n">
        <f aca="false">DATE(YEAR(B563),MONTH(B563)+1,1)</f>
        <v>61910</v>
      </c>
      <c r="C564" s="123" t="n">
        <f aca="false">C563+1</f>
        <v>560</v>
      </c>
      <c r="D564" s="123"/>
      <c r="E564" s="116" t="n">
        <f aca="false">IF($AE$33,IF($AE$34,$E563*(1+Inflação)*(1+Crescimento_Salário),$E563*(1+Inflação)),IF($AE$34,$E563*(1+Crescimento_Salário),$E563))</f>
        <v>130338.387386202</v>
      </c>
      <c r="F564" s="124" t="n">
        <f aca="false">F563+E564</f>
        <v>14946940.2059682</v>
      </c>
      <c r="G564" s="125" t="n">
        <f aca="false">IF(F564&lt;=0,0,F564/S564)</f>
        <v>1.2575215335219</v>
      </c>
      <c r="H564" s="116" t="n">
        <f aca="false">Q563*Taxa</f>
        <v>265117.571421446</v>
      </c>
      <c r="I564" s="116" t="n">
        <f aca="false">I563+H564</f>
        <v>26654038.0908916</v>
      </c>
      <c r="J564" s="125" t="n">
        <f aca="false">1-G564</f>
        <v>-0.257521533521901</v>
      </c>
      <c r="K564" s="116" t="n">
        <f aca="false">R564-F564</f>
        <v>-3060908.98699831</v>
      </c>
      <c r="L564" s="116" t="n">
        <f aca="false">L563+K564</f>
        <v>-326888493.972585</v>
      </c>
      <c r="M564" s="125" t="n">
        <f aca="false">K564/R564</f>
        <v>-0.2575215335219</v>
      </c>
      <c r="N564" s="116" t="n">
        <f aca="false">Q564*Inflação</f>
        <v>363367.648085468</v>
      </c>
      <c r="O564" s="116" t="n">
        <f aca="false">Q564-R564</f>
        <v>29714947.0778899</v>
      </c>
      <c r="P564" s="125" t="n">
        <f aca="false">O564/Q564</f>
        <v>0.714284814790831</v>
      </c>
      <c r="Q564" s="126" t="n">
        <f aca="false">Q563+E564+H564</f>
        <v>41600978.2968598</v>
      </c>
      <c r="R564" s="126" t="n">
        <f aca="false">(R563+E564)*(1+((1+Taxa)/(1+Inflação)-1))</f>
        <v>11886031.2189699</v>
      </c>
      <c r="S564" s="116" t="n">
        <f aca="false">IF('BANCO DE DADOS'!$AD$32="Sim",R564,Q564)</f>
        <v>11886031.2189699</v>
      </c>
      <c r="T564" s="123" t="n">
        <f aca="false">C564</f>
        <v>560</v>
      </c>
      <c r="U564" s="122" t="n">
        <f aca="false">DATE(YEAR(U563),MONTH(U563)+1,1)</f>
        <v>61941</v>
      </c>
    </row>
    <row r="565" customFormat="false" ht="12.75" hidden="false" customHeight="false" outlineLevel="0" collapsed="false">
      <c r="B565" s="122" t="n">
        <f aca="false">DATE(YEAR(B564),MONTH(B564)+1,1)</f>
        <v>61941</v>
      </c>
      <c r="C565" s="123" t="n">
        <f aca="false">C564+1</f>
        <v>561</v>
      </c>
      <c r="D565" s="123"/>
      <c r="E565" s="116" t="n">
        <f aca="false">IF($AE$33,IF($AE$34,$E564*(1+Inflação)*(1+Crescimento_Salário),$E564*(1+Inflação)),IF($AE$34,$E564*(1+Crescimento_Salário),$E564))</f>
        <v>131476.840259638</v>
      </c>
      <c r="F565" s="124" t="n">
        <f aca="false">F564+E565</f>
        <v>15078417.0462279</v>
      </c>
      <c r="G565" s="125" t="n">
        <f aca="false">IF(F565&lt;=0,0,F565/S565)</f>
        <v>1.25757220785859</v>
      </c>
      <c r="H565" s="116" t="n">
        <f aca="false">Q564*Taxa</f>
        <v>267661.946967595</v>
      </c>
      <c r="I565" s="116" t="n">
        <f aca="false">I564+H565</f>
        <v>26921700.0378592</v>
      </c>
      <c r="J565" s="125" t="n">
        <f aca="false">1-G565</f>
        <v>-0.25757220785859</v>
      </c>
      <c r="K565" s="116" t="n">
        <f aca="false">R565-F565</f>
        <v>-3088316.63529116</v>
      </c>
      <c r="L565" s="116" t="n">
        <f aca="false">L564+K565</f>
        <v>-329976810.607876</v>
      </c>
      <c r="M565" s="125" t="n">
        <f aca="false">K565/R565</f>
        <v>-0.25757220785859</v>
      </c>
      <c r="N565" s="116" t="n">
        <f aca="false">Q565*Inflação</f>
        <v>366853.963271123</v>
      </c>
      <c r="O565" s="116" t="n">
        <f aca="false">Q565-R565</f>
        <v>30010016.6731503</v>
      </c>
      <c r="P565" s="125" t="n">
        <f aca="false">O565/Q565</f>
        <v>0.714522214618313</v>
      </c>
      <c r="Q565" s="126" t="n">
        <f aca="false">Q564+E565+H565</f>
        <v>42000117.084087</v>
      </c>
      <c r="R565" s="126" t="n">
        <f aca="false">(R564+E565)*(1+((1+Taxa)/(1+Inflação)-1))</f>
        <v>11990100.4109367</v>
      </c>
      <c r="S565" s="116" t="n">
        <f aca="false">IF('BANCO DE DADOS'!$AD$32="Sim",R565,Q565)</f>
        <v>11990100.4109367</v>
      </c>
      <c r="T565" s="123" t="n">
        <f aca="false">C565</f>
        <v>561</v>
      </c>
      <c r="U565" s="122" t="n">
        <f aca="false">DATE(YEAR(U564),MONTH(U564)+1,1)</f>
        <v>61972</v>
      </c>
    </row>
    <row r="566" customFormat="false" ht="12.75" hidden="false" customHeight="false" outlineLevel="0" collapsed="false">
      <c r="B566" s="122" t="n">
        <f aca="false">DATE(YEAR(B565),MONTH(B565)+1,1)</f>
        <v>61972</v>
      </c>
      <c r="C566" s="123" t="n">
        <f aca="false">C565+1</f>
        <v>562</v>
      </c>
      <c r="D566" s="123"/>
      <c r="E566" s="116" t="n">
        <f aca="false">IF($AE$33,IF($AE$34,$E565*(1+Inflação)*(1+Crescimento_Salário),$E565*(1+Inflação)),IF($AE$34,$E565*(1+Crescimento_Salário),$E565))</f>
        <v>132625.23705651</v>
      </c>
      <c r="F566" s="124" t="n">
        <f aca="false">F565+E566</f>
        <v>15211042.2832844</v>
      </c>
      <c r="G566" s="125" t="n">
        <f aca="false">IF(F566&lt;=0,0,F566/S566)</f>
        <v>1.25762250050069</v>
      </c>
      <c r="H566" s="116" t="n">
        <f aca="false">Q565*Taxa</f>
        <v>270230.017942685</v>
      </c>
      <c r="I566" s="116" t="n">
        <f aca="false">I565+H566</f>
        <v>27191930.0558018</v>
      </c>
      <c r="J566" s="125" t="n">
        <f aca="false">1-G566</f>
        <v>-0.257622500500686</v>
      </c>
      <c r="K566" s="116" t="n">
        <f aca="false">R566-F566</f>
        <v>-3115964.24736458</v>
      </c>
      <c r="L566" s="116" t="n">
        <f aca="false">L565+K566</f>
        <v>-333092774.85524</v>
      </c>
      <c r="M566" s="125" t="n">
        <f aca="false">K566/R566</f>
        <v>-0.257622500500686</v>
      </c>
      <c r="N566" s="116" t="n">
        <f aca="false">Q566*Inflação</f>
        <v>370372.740293225</v>
      </c>
      <c r="O566" s="116" t="n">
        <f aca="false">Q566-R566</f>
        <v>30307894.3031664</v>
      </c>
      <c r="P566" s="125" t="n">
        <f aca="false">O566/Q566</f>
        <v>0.714758721648133</v>
      </c>
      <c r="Q566" s="126" t="n">
        <f aca="false">Q565+E566+H566</f>
        <v>42402972.3390862</v>
      </c>
      <c r="R566" s="126" t="n">
        <f aca="false">(R565+E566)*(1+((1+Taxa)/(1+Inflação)-1))</f>
        <v>12095078.0359198</v>
      </c>
      <c r="S566" s="116" t="n">
        <f aca="false">IF('BANCO DE DADOS'!$AD$32="Sim",R566,Q566)</f>
        <v>12095078.0359198</v>
      </c>
      <c r="T566" s="123" t="n">
        <f aca="false">C566</f>
        <v>562</v>
      </c>
      <c r="U566" s="122" t="n">
        <f aca="false">DATE(YEAR(U565),MONTH(U565)+1,1)</f>
        <v>62002</v>
      </c>
    </row>
    <row r="567" customFormat="false" ht="12.75" hidden="false" customHeight="false" outlineLevel="0" collapsed="false">
      <c r="B567" s="122" t="n">
        <f aca="false">DATE(YEAR(B566),MONTH(B566)+1,1)</f>
        <v>62002</v>
      </c>
      <c r="C567" s="123" t="n">
        <f aca="false">C566+1</f>
        <v>563</v>
      </c>
      <c r="D567" s="123"/>
      <c r="E567" s="116" t="n">
        <f aca="false">IF($AE$33,IF($AE$34,$E566*(1+Inflação)*(1+Crescimento_Salário),$E566*(1+Inflação)),IF($AE$34,$E566*(1+Crescimento_Salário),$E566))</f>
        <v>133783.664632951</v>
      </c>
      <c r="F567" s="124" t="n">
        <f aca="false">F566+E567</f>
        <v>15344825.9479173</v>
      </c>
      <c r="G567" s="125" t="n">
        <f aca="false">IF(F567&lt;=0,0,F567/S567)</f>
        <v>1.25767241414651</v>
      </c>
      <c r="H567" s="116" t="n">
        <f aca="false">Q566*Taxa</f>
        <v>272822.000783323</v>
      </c>
      <c r="I567" s="116" t="n">
        <f aca="false">I566+H567</f>
        <v>27464752.0565852</v>
      </c>
      <c r="J567" s="125" t="n">
        <f aca="false">1-G567</f>
        <v>-0.257672414146507</v>
      </c>
      <c r="K567" s="116" t="n">
        <f aca="false">R567-F567</f>
        <v>-3143853.91790681</v>
      </c>
      <c r="L567" s="116" t="n">
        <f aca="false">L566+K567</f>
        <v>-336236628.773147</v>
      </c>
      <c r="M567" s="125" t="n">
        <f aca="false">K567/R567</f>
        <v>-0.257672414146507</v>
      </c>
      <c r="N567" s="116" t="n">
        <f aca="false">Q567*Inflação</f>
        <v>373924.275626991</v>
      </c>
      <c r="O567" s="116" t="n">
        <f aca="false">Q567-R567</f>
        <v>30608605.974492</v>
      </c>
      <c r="P567" s="125" t="n">
        <f aca="false">O567/Q567</f>
        <v>0.714994340081389</v>
      </c>
      <c r="Q567" s="126" t="n">
        <f aca="false">Q566+E567+H567</f>
        <v>42809578.0045025</v>
      </c>
      <c r="R567" s="126" t="n">
        <f aca="false">(R566+E567)*(1+((1+Taxa)/(1+Inflação)-1))</f>
        <v>12200972.0300105</v>
      </c>
      <c r="S567" s="116" t="n">
        <f aca="false">IF('BANCO DE DADOS'!$AD$32="Sim",R567,Q567)</f>
        <v>12200972.0300105</v>
      </c>
      <c r="T567" s="123" t="n">
        <f aca="false">C567</f>
        <v>563</v>
      </c>
      <c r="U567" s="122" t="n">
        <f aca="false">DATE(YEAR(U566),MONTH(U566)+1,1)</f>
        <v>62033</v>
      </c>
    </row>
    <row r="568" customFormat="false" ht="12.75" hidden="false" customHeight="false" outlineLevel="0" collapsed="false">
      <c r="B568" s="122" t="n">
        <f aca="false">DATE(YEAR(B567),MONTH(B567)+1,1)</f>
        <v>62033</v>
      </c>
      <c r="C568" s="123" t="n">
        <f aca="false">C567+1</f>
        <v>564</v>
      </c>
      <c r="D568" s="123" t="n">
        <v>47</v>
      </c>
      <c r="E568" s="116" t="n">
        <f aca="false">IF($AE$33,IF($AE$34,$E567*(1+Inflação)*(1+Crescimento_Salário),$E567*(1+Inflação)),IF($AE$34,$E567*(1+Crescimento_Salário),$E567))</f>
        <v>134952.210603746</v>
      </c>
      <c r="F568" s="124" t="n">
        <f aca="false">F567+E568</f>
        <v>15479778.1585211</v>
      </c>
      <c r="G568" s="125" t="n">
        <f aca="false">IF(F568&lt;=0,0,F568/S568)</f>
        <v>1.25772195147734</v>
      </c>
      <c r="H568" s="116" t="n">
        <f aca="false">Q567*Taxa</f>
        <v>275438.113877509</v>
      </c>
      <c r="I568" s="116" t="n">
        <f aca="false">I567+H568</f>
        <v>27740190.1704627</v>
      </c>
      <c r="J568" s="125" t="n">
        <f aca="false">1-G568</f>
        <v>-0.257721951477338</v>
      </c>
      <c r="K568" s="116" t="n">
        <f aca="false">R568-F568</f>
        <v>-3171987.7599053</v>
      </c>
      <c r="L568" s="116" t="n">
        <f aca="false">L567+K568</f>
        <v>-339408616.533053</v>
      </c>
      <c r="M568" s="125" t="n">
        <f aca="false">K568/R568</f>
        <v>-0.257721951477338</v>
      </c>
      <c r="N568" s="116" t="n">
        <f aca="false">Q568*Inflação</f>
        <v>377508.86842045</v>
      </c>
      <c r="O568" s="116" t="n">
        <f aca="false">Q568-R568</f>
        <v>30912177.930368</v>
      </c>
      <c r="P568" s="125" t="n">
        <f aca="false">O568/Q568</f>
        <v>0.715229074095317</v>
      </c>
      <c r="Q568" s="126" t="n">
        <f aca="false">Q567+E568+H568</f>
        <v>43219968.3289837</v>
      </c>
      <c r="R568" s="126" t="n">
        <f aca="false">(R567+E568)*(1+((1+Taxa)/(1+Inflação)-1))</f>
        <v>12307790.3986158</v>
      </c>
      <c r="S568" s="116" t="n">
        <f aca="false">IF('BANCO DE DADOS'!$AD$32="Sim",R568,Q568)</f>
        <v>12307790.3986158</v>
      </c>
      <c r="T568" s="123" t="n">
        <f aca="false">C568</f>
        <v>564</v>
      </c>
      <c r="U568" s="122" t="n">
        <f aca="false">DATE(YEAR(U567),MONTH(U567)+1,1)</f>
        <v>62063</v>
      </c>
    </row>
    <row r="569" customFormat="false" ht="12.75" hidden="false" customHeight="false" outlineLevel="0" collapsed="false">
      <c r="B569" s="122" t="n">
        <f aca="false">DATE(YEAR(B568),MONTH(B568)+1,1)</f>
        <v>62063</v>
      </c>
      <c r="C569" s="123" t="n">
        <f aca="false">C568+1</f>
        <v>565</v>
      </c>
      <c r="D569" s="123"/>
      <c r="E569" s="116" t="n">
        <f aca="false">IF($AE$33,IF($AE$34,$E568*(1+Inflação)*(1+Crescimento_Salário),$E568*(1+Inflação)),IF($AE$34,$E568*(1+Crescimento_Salário),$E568))</f>
        <v>136130.96334896</v>
      </c>
      <c r="F569" s="124" t="n">
        <f aca="false">F568+E569</f>
        <v>15615909.12187</v>
      </c>
      <c r="G569" s="125" t="n">
        <f aca="false">IF(F569&lt;=0,0,F569/S569)</f>
        <v>1.25777111515751</v>
      </c>
      <c r="H569" s="116" t="n">
        <f aca="false">Q568*Taxa</f>
        <v>278078.577582076</v>
      </c>
      <c r="I569" s="116" t="n">
        <f aca="false">I568+H569</f>
        <v>28018268.7480448</v>
      </c>
      <c r="J569" s="125" t="n">
        <f aca="false">1-G569</f>
        <v>-0.257771115157513</v>
      </c>
      <c r="K569" s="116" t="n">
        <f aca="false">R569-F569</f>
        <v>-3200367.90480652</v>
      </c>
      <c r="L569" s="116" t="n">
        <f aca="false">L568+K569</f>
        <v>-342608984.437859</v>
      </c>
      <c r="M569" s="125" t="n">
        <f aca="false">K569/R569</f>
        <v>-0.257771115157513</v>
      </c>
      <c r="N569" s="116" t="n">
        <f aca="false">Q569*Inflação</f>
        <v>381126.820518323</v>
      </c>
      <c r="O569" s="116" t="n">
        <f aca="false">Q569-R569</f>
        <v>31218636.6528513</v>
      </c>
      <c r="P569" s="125" t="n">
        <f aca="false">O569/Q569</f>
        <v>0.715462927843454</v>
      </c>
      <c r="Q569" s="126" t="n">
        <f aca="false">Q568+E569+H569</f>
        <v>43634177.8699148</v>
      </c>
      <c r="R569" s="126" t="n">
        <f aca="false">(R568+E569)*(1+((1+Taxa)/(1+Inflação)-1))</f>
        <v>12415541.2170635</v>
      </c>
      <c r="S569" s="116" t="n">
        <f aca="false">IF('BANCO DE DADOS'!$AD$32="Sim",R569,Q569)</f>
        <v>12415541.2170635</v>
      </c>
      <c r="T569" s="123" t="n">
        <f aca="false">C569</f>
        <v>565</v>
      </c>
      <c r="U569" s="122" t="n">
        <f aca="false">DATE(YEAR(U568),MONTH(U568)+1,1)</f>
        <v>62094</v>
      </c>
    </row>
    <row r="570" customFormat="false" ht="12.75" hidden="false" customHeight="false" outlineLevel="0" collapsed="false">
      <c r="B570" s="122" t="n">
        <f aca="false">DATE(YEAR(B569),MONTH(B569)+1,1)</f>
        <v>62094</v>
      </c>
      <c r="C570" s="123" t="n">
        <f aca="false">C569+1</f>
        <v>566</v>
      </c>
      <c r="D570" s="123"/>
      <c r="E570" s="116" t="n">
        <f aca="false">IF($AE$33,IF($AE$34,$E569*(1+Inflação)*(1+Crescimento_Salário),$E569*(1+Inflação)),IF($AE$34,$E569*(1+Crescimento_Salário),$E569))</f>
        <v>137320.012020622</v>
      </c>
      <c r="F570" s="124" t="n">
        <f aca="false">F569+E570</f>
        <v>15753229.1338906</v>
      </c>
      <c r="G570" s="125" t="n">
        <f aca="false">IF(F570&lt;=0,0,F570/S570)</f>
        <v>1.2578199078345</v>
      </c>
      <c r="H570" s="116" t="n">
        <f aca="false">Q569*Taxa</f>
        <v>280743.614240277</v>
      </c>
      <c r="I570" s="116" t="n">
        <f aca="false">I569+H570</f>
        <v>28299012.362285</v>
      </c>
      <c r="J570" s="125" t="n">
        <f aca="false">1-G570</f>
        <v>-0.257819907834495</v>
      </c>
      <c r="K570" s="116" t="n">
        <f aca="false">R570-F570</f>
        <v>-3228996.50267722</v>
      </c>
      <c r="L570" s="116" t="n">
        <f aca="false">L569+K570</f>
        <v>-345837980.940536</v>
      </c>
      <c r="M570" s="125" t="n">
        <f aca="false">K570/R570</f>
        <v>-0.257819907834495</v>
      </c>
      <c r="N570" s="116" t="n">
        <f aca="false">Q570*Inflação</f>
        <v>384778.436486113</v>
      </c>
      <c r="O570" s="116" t="n">
        <f aca="false">Q570-R570</f>
        <v>31528008.8649622</v>
      </c>
      <c r="P570" s="125" t="n">
        <f aca="false">O570/Q570</f>
        <v>0.715695905455783</v>
      </c>
      <c r="Q570" s="126" t="n">
        <f aca="false">Q569+E570+H570</f>
        <v>44052241.4961757</v>
      </c>
      <c r="R570" s="126" t="n">
        <f aca="false">(R569+E570)*(1+((1+Taxa)/(1+Inflação)-1))</f>
        <v>12524232.6312134</v>
      </c>
      <c r="S570" s="116" t="n">
        <f aca="false">IF('BANCO DE DADOS'!$AD$32="Sim",R570,Q570)</f>
        <v>12524232.6312134</v>
      </c>
      <c r="T570" s="123" t="n">
        <f aca="false">C570</f>
        <v>566</v>
      </c>
      <c r="U570" s="122" t="n">
        <f aca="false">DATE(YEAR(U569),MONTH(U569)+1,1)</f>
        <v>62125</v>
      </c>
    </row>
    <row r="571" customFormat="false" ht="12.75" hidden="false" customHeight="false" outlineLevel="0" collapsed="false">
      <c r="B571" s="122" t="n">
        <f aca="false">DATE(YEAR(B570),MONTH(B570)+1,1)</f>
        <v>62125</v>
      </c>
      <c r="C571" s="123" t="n">
        <f aca="false">C570+1</f>
        <v>567</v>
      </c>
      <c r="D571" s="123"/>
      <c r="E571" s="116" t="n">
        <f aca="false">IF($AE$33,IF($AE$34,$E570*(1+Inflação)*(1+Crescimento_Salário),$E570*(1+Inflação)),IF($AE$34,$E570*(1+Crescimento_Salário),$E570))</f>
        <v>138519.446549467</v>
      </c>
      <c r="F571" s="124" t="n">
        <f aca="false">F570+E571</f>
        <v>15891748.5804401</v>
      </c>
      <c r="G571" s="125" t="n">
        <f aca="false">IF(F571&lt;=0,0,F571/S571)</f>
        <v>1.25786833213897</v>
      </c>
      <c r="H571" s="116" t="n">
        <f aca="false">Q570*Taxa</f>
        <v>283433.448199537</v>
      </c>
      <c r="I571" s="116" t="n">
        <f aca="false">I570+H571</f>
        <v>28582445.8104846</v>
      </c>
      <c r="J571" s="125" t="n">
        <f aca="false">1-G571</f>
        <v>-0.257868332138966</v>
      </c>
      <c r="K571" s="116" t="n">
        <f aca="false">R571-F571</f>
        <v>-3257875.72236705</v>
      </c>
      <c r="L571" s="116" t="n">
        <f aca="false">L570+K571</f>
        <v>-349095856.662903</v>
      </c>
      <c r="M571" s="125" t="n">
        <f aca="false">K571/R571</f>
        <v>-0.257868332138966</v>
      </c>
      <c r="N571" s="116" t="n">
        <f aca="false">Q571*Inflação</f>
        <v>388464.023634417</v>
      </c>
      <c r="O571" s="116" t="n">
        <f aca="false">Q571-R571</f>
        <v>31840321.5328516</v>
      </c>
      <c r="P571" s="125" t="n">
        <f aca="false">O571/Q571</f>
        <v>0.715928011038889</v>
      </c>
      <c r="Q571" s="126" t="n">
        <f aca="false">Q570+E571+H571</f>
        <v>44474194.3909247</v>
      </c>
      <c r="R571" s="126" t="n">
        <f aca="false">(R570+E571)*(1+((1+Taxa)/(1+Inflação)-1))</f>
        <v>12633872.8580731</v>
      </c>
      <c r="S571" s="116" t="n">
        <f aca="false">IF('BANCO DE DADOS'!$AD$32="Sim",R571,Q571)</f>
        <v>12633872.8580731</v>
      </c>
      <c r="T571" s="123" t="n">
        <f aca="false">C571</f>
        <v>567</v>
      </c>
      <c r="U571" s="122" t="n">
        <f aca="false">DATE(YEAR(U570),MONTH(U570)+1,1)</f>
        <v>62153</v>
      </c>
    </row>
    <row r="572" customFormat="false" ht="12.75" hidden="false" customHeight="false" outlineLevel="0" collapsed="false">
      <c r="B572" s="122" t="n">
        <f aca="false">DATE(YEAR(B571),MONTH(B571)+1,1)</f>
        <v>62153</v>
      </c>
      <c r="C572" s="123" t="n">
        <f aca="false">C571+1</f>
        <v>568</v>
      </c>
      <c r="D572" s="123"/>
      <c r="E572" s="116" t="n">
        <f aca="false">IF($AE$33,IF($AE$34,$E571*(1+Inflação)*(1+Crescimento_Salário),$E571*(1+Inflação)),IF($AE$34,$E571*(1+Crescimento_Salário),$E571))</f>
        <v>139729.35765174</v>
      </c>
      <c r="F572" s="124" t="n">
        <f aca="false">F571+E572</f>
        <v>16031477.9380919</v>
      </c>
      <c r="G572" s="125" t="n">
        <f aca="false">IF(F572&lt;=0,0,F572/S572)</f>
        <v>1.2579163906849</v>
      </c>
      <c r="H572" s="116" t="n">
        <f aca="false">Q571*Taxa</f>
        <v>286148.305829355</v>
      </c>
      <c r="I572" s="116" t="n">
        <f aca="false">I571+H572</f>
        <v>28868594.1163139</v>
      </c>
      <c r="J572" s="125" t="n">
        <f aca="false">1-G572</f>
        <v>-0.257916390684904</v>
      </c>
      <c r="K572" s="116" t="n">
        <f aca="false">R572-F572</f>
        <v>-3287007.75167261</v>
      </c>
      <c r="L572" s="116" t="n">
        <f aca="false">L571+K572</f>
        <v>-352382864.414576</v>
      </c>
      <c r="M572" s="125" t="n">
        <f aca="false">K572/R572</f>
        <v>-0.257916390684903</v>
      </c>
      <c r="N572" s="116" t="n">
        <f aca="false">Q572*Inflação</f>
        <v>392183.892043448</v>
      </c>
      <c r="O572" s="116" t="n">
        <f aca="false">Q572-R572</f>
        <v>32155601.8679865</v>
      </c>
      <c r="P572" s="125" t="n">
        <f aca="false">O572/Q572</f>
        <v>0.716159248676112</v>
      </c>
      <c r="Q572" s="126" t="n">
        <f aca="false">Q571+E572+H572</f>
        <v>44900072.0544058</v>
      </c>
      <c r="R572" s="126" t="n">
        <f aca="false">(R571+E572)*(1+((1+Taxa)/(1+Inflação)-1))</f>
        <v>12744470.1864192</v>
      </c>
      <c r="S572" s="116" t="n">
        <f aca="false">IF('BANCO DE DADOS'!$AD$32="Sim",R572,Q572)</f>
        <v>12744470.1864192</v>
      </c>
      <c r="T572" s="123" t="n">
        <f aca="false">C572</f>
        <v>568</v>
      </c>
      <c r="U572" s="122" t="n">
        <f aca="false">DATE(YEAR(U571),MONTH(U571)+1,1)</f>
        <v>62184</v>
      </c>
    </row>
    <row r="573" customFormat="false" ht="12.75" hidden="false" customHeight="false" outlineLevel="0" collapsed="false">
      <c r="B573" s="122" t="n">
        <f aca="false">DATE(YEAR(B572),MONTH(B572)+1,1)</f>
        <v>62184</v>
      </c>
      <c r="C573" s="123" t="n">
        <f aca="false">C572+1</f>
        <v>569</v>
      </c>
      <c r="D573" s="123"/>
      <c r="E573" s="116" t="n">
        <f aca="false">IF($AE$33,IF($AE$34,$E572*(1+Inflação)*(1+Crescimento_Salário),$E572*(1+Inflação)),IF($AE$34,$E572*(1+Crescimento_Salário),$E572))</f>
        <v>140949.836836054</v>
      </c>
      <c r="F573" s="124" t="n">
        <f aca="false">F572+E573</f>
        <v>16172427.7749279</v>
      </c>
      <c r="G573" s="125" t="n">
        <f aca="false">IF(F573&lt;=0,0,F573/S573)</f>
        <v>1.25796408606967</v>
      </c>
      <c r="H573" s="116" t="n">
        <f aca="false">Q572*Taxa</f>
        <v>288888.41553937</v>
      </c>
      <c r="I573" s="116" t="n">
        <f aca="false">I572+H573</f>
        <v>29157482.5318533</v>
      </c>
      <c r="J573" s="125" t="n">
        <f aca="false">1-G573</f>
        <v>-0.257964086069668</v>
      </c>
      <c r="K573" s="116" t="n">
        <f aca="false">R573-F573</f>
        <v>-3316394.79750294</v>
      </c>
      <c r="L573" s="116" t="n">
        <f aca="false">L572+K573</f>
        <v>-355699259.212079</v>
      </c>
      <c r="M573" s="125" t="n">
        <f aca="false">K573/R573</f>
        <v>-0.257964086069668</v>
      </c>
      <c r="N573" s="116" t="n">
        <f aca="false">Q573*Inflação</f>
        <v>395938.354587773</v>
      </c>
      <c r="O573" s="116" t="n">
        <f aca="false">Q573-R573</f>
        <v>32473877.3293562</v>
      </c>
      <c r="P573" s="125" t="n">
        <f aca="false">O573/Q573</f>
        <v>0.716389622427694</v>
      </c>
      <c r="Q573" s="126" t="n">
        <f aca="false">Q572+E573+H573</f>
        <v>45329910.3067812</v>
      </c>
      <c r="R573" s="126" t="n">
        <f aca="false">(R572+E573)*(1+((1+Taxa)/(1+Inflação)-1))</f>
        <v>12856032.977425</v>
      </c>
      <c r="S573" s="116" t="n">
        <f aca="false">IF('BANCO DE DADOS'!$AD$32="Sim",R573,Q573)</f>
        <v>12856032.977425</v>
      </c>
      <c r="T573" s="123" t="n">
        <f aca="false">C573</f>
        <v>569</v>
      </c>
      <c r="U573" s="122" t="n">
        <f aca="false">DATE(YEAR(U572),MONTH(U572)+1,1)</f>
        <v>62214</v>
      </c>
    </row>
    <row r="574" customFormat="false" ht="12.75" hidden="false" customHeight="false" outlineLevel="0" collapsed="false">
      <c r="B574" s="122" t="n">
        <f aca="false">DATE(YEAR(B573),MONTH(B573)+1,1)</f>
        <v>62214</v>
      </c>
      <c r="C574" s="123" t="n">
        <f aca="false">C573+1</f>
        <v>570</v>
      </c>
      <c r="D574" s="123"/>
      <c r="E574" s="116" t="n">
        <f aca="false">IF($AE$33,IF($AE$34,$E573*(1+Inflação)*(1+Crescimento_Salário),$E573*(1+Inflação)),IF($AE$34,$E573*(1+Crescimento_Salário),$E573))</f>
        <v>142180.976410313</v>
      </c>
      <c r="F574" s="124" t="n">
        <f aca="false">F573+E574</f>
        <v>16314608.7513382</v>
      </c>
      <c r="G574" s="125" t="n">
        <f aca="false">IF(F574&lt;=0,0,F574/S574)</f>
        <v>1.25801142087408</v>
      </c>
      <c r="H574" s="116" t="n">
        <f aca="false">Q573*Taxa</f>
        <v>291654.007797585</v>
      </c>
      <c r="I574" s="116" t="n">
        <f aca="false">I573+H574</f>
        <v>29449136.5396509</v>
      </c>
      <c r="J574" s="125" t="n">
        <f aca="false">1-G574</f>
        <v>-0.258011420874083</v>
      </c>
      <c r="K574" s="116" t="n">
        <f aca="false">R574-F574</f>
        <v>-3346039.08604646</v>
      </c>
      <c r="L574" s="116" t="n">
        <f aca="false">L573+K574</f>
        <v>-359045298.298125</v>
      </c>
      <c r="M574" s="125" t="n">
        <f aca="false">K574/R574</f>
        <v>-0.258011420874083</v>
      </c>
      <c r="N574" s="116" t="n">
        <f aca="false">Q574*Inflação</f>
        <v>399727.726961276</v>
      </c>
      <c r="O574" s="116" t="n">
        <f aca="false">Q574-R574</f>
        <v>32795175.6256973</v>
      </c>
      <c r="P574" s="125" t="n">
        <f aca="false">O574/Q574</f>
        <v>0.716619136330931</v>
      </c>
      <c r="Q574" s="126" t="n">
        <f aca="false">Q573+E574+H574</f>
        <v>45763745.2909891</v>
      </c>
      <c r="R574" s="126" t="n">
        <f aca="false">(R573+E574)*(1+((1+Taxa)/(1+Inflação)-1))</f>
        <v>12968569.6652918</v>
      </c>
      <c r="S574" s="116" t="n">
        <f aca="false">IF('BANCO DE DADOS'!$AD$32="Sim",R574,Q574)</f>
        <v>12968569.6652918</v>
      </c>
      <c r="T574" s="123" t="n">
        <f aca="false">C574</f>
        <v>570</v>
      </c>
      <c r="U574" s="122" t="n">
        <f aca="false">DATE(YEAR(U573),MONTH(U573)+1,1)</f>
        <v>62245</v>
      </c>
    </row>
    <row r="575" customFormat="false" ht="12.75" hidden="false" customHeight="false" outlineLevel="0" collapsed="false">
      <c r="B575" s="122" t="n">
        <f aca="false">DATE(YEAR(B574),MONTH(B574)+1,1)</f>
        <v>62245</v>
      </c>
      <c r="C575" s="123" t="n">
        <f aca="false">C574+1</f>
        <v>571</v>
      </c>
      <c r="D575" s="123"/>
      <c r="E575" s="116" t="n">
        <f aca="false">IF($AE$33,IF($AE$34,$E574*(1+Inflação)*(1+Crescimento_Salário),$E574*(1+Inflação)),IF($AE$34,$E574*(1+Crescimento_Salário),$E574))</f>
        <v>143422.869488693</v>
      </c>
      <c r="F575" s="124" t="n">
        <f aca="false">F574+E575</f>
        <v>16458031.6208269</v>
      </c>
      <c r="G575" s="125" t="n">
        <f aca="false">IF(F575&lt;=0,0,F575/S575)</f>
        <v>1.25805839766252</v>
      </c>
      <c r="H575" s="116" t="n">
        <f aca="false">Q574*Taxa</f>
        <v>294445.315148752</v>
      </c>
      <c r="I575" s="116" t="n">
        <f aca="false">I574+H575</f>
        <v>29743581.8547996</v>
      </c>
      <c r="J575" s="125" t="n">
        <f aca="false">1-G575</f>
        <v>-0.258058397662521</v>
      </c>
      <c r="K575" s="116" t="n">
        <f aca="false">R575-F575</f>
        <v>-3375942.86293934</v>
      </c>
      <c r="L575" s="116" t="n">
        <f aca="false">L574+K575</f>
        <v>-362421241.161065</v>
      </c>
      <c r="M575" s="125" t="n">
        <f aca="false">K575/R575</f>
        <v>-0.258058397662521</v>
      </c>
      <c r="N575" s="116" t="n">
        <f aca="false">Q575*Inflação</f>
        <v>403552.32770234</v>
      </c>
      <c r="O575" s="116" t="n">
        <f aca="false">Q575-R575</f>
        <v>33119524.717739</v>
      </c>
      <c r="P575" s="125" t="n">
        <f aca="false">O575/Q575</f>
        <v>0.71684779440032</v>
      </c>
      <c r="Q575" s="126" t="n">
        <f aca="false">Q574+E575+H575</f>
        <v>46201613.4756265</v>
      </c>
      <c r="R575" s="126" t="n">
        <f aca="false">(R574+E575)*(1+((1+Taxa)/(1+Inflação)-1))</f>
        <v>13082088.7578876</v>
      </c>
      <c r="S575" s="116" t="n">
        <f aca="false">IF('BANCO DE DADOS'!$AD$32="Sim",R575,Q575)</f>
        <v>13082088.7578876</v>
      </c>
      <c r="T575" s="123" t="n">
        <f aca="false">C575</f>
        <v>571</v>
      </c>
      <c r="U575" s="122" t="n">
        <f aca="false">DATE(YEAR(U574),MONTH(U574)+1,1)</f>
        <v>62275</v>
      </c>
    </row>
    <row r="576" customFormat="false" ht="12.75" hidden="false" customHeight="false" outlineLevel="0" collapsed="false">
      <c r="B576" s="122" t="n">
        <f aca="false">DATE(YEAR(B575),MONTH(B575)+1,1)</f>
        <v>62275</v>
      </c>
      <c r="C576" s="123" t="n">
        <f aca="false">C575+1</f>
        <v>572</v>
      </c>
      <c r="D576" s="123"/>
      <c r="E576" s="116" t="n">
        <f aca="false">IF($AE$33,IF($AE$34,$E575*(1+Inflação)*(1+Crescimento_Salário),$E575*(1+Inflação)),IF($AE$34,$E575*(1+Crescimento_Salário),$E575))</f>
        <v>144675.609998685</v>
      </c>
      <c r="F576" s="124" t="n">
        <f aca="false">F575+E576</f>
        <v>16602707.2308256</v>
      </c>
      <c r="G576" s="125" t="n">
        <f aca="false">IF(F576&lt;=0,0,F576/S576)</f>
        <v>1.25810501898298</v>
      </c>
      <c r="H576" s="116" t="n">
        <f aca="false">Q575*Taxa</f>
        <v>297262.572232921</v>
      </c>
      <c r="I576" s="116" t="n">
        <f aca="false">I575+H576</f>
        <v>30040844.4270325</v>
      </c>
      <c r="J576" s="125" t="n">
        <f aca="false">1-G576</f>
        <v>-0.258105018982982</v>
      </c>
      <c r="K576" s="116" t="n">
        <f aca="false">R576-F576</f>
        <v>-3406108.3934354</v>
      </c>
      <c r="L576" s="116" t="n">
        <f aca="false">L575+K576</f>
        <v>-365827349.5545</v>
      </c>
      <c r="M576" s="125" t="n">
        <f aca="false">K576/R576</f>
        <v>-0.258105018982982</v>
      </c>
      <c r="N576" s="116" t="n">
        <f aca="false">Q576*Inflação</f>
        <v>407412.478219252</v>
      </c>
      <c r="O576" s="116" t="n">
        <f aca="false">Q576-R576</f>
        <v>33446952.820468</v>
      </c>
      <c r="P576" s="125" t="n">
        <f aca="false">O576/Q576</f>
        <v>0.717075600627704</v>
      </c>
      <c r="Q576" s="126" t="n">
        <f aca="false">Q575+E576+H576</f>
        <v>46643551.6578582</v>
      </c>
      <c r="R576" s="126" t="n">
        <f aca="false">(R575+E576)*(1+((1+Taxa)/(1+Inflação)-1))</f>
        <v>13196598.8373902</v>
      </c>
      <c r="S576" s="116" t="n">
        <f aca="false">IF('BANCO DE DADOS'!$AD$32="Sim",R576,Q576)</f>
        <v>13196598.8373902</v>
      </c>
      <c r="T576" s="123" t="n">
        <f aca="false">C576</f>
        <v>572</v>
      </c>
      <c r="U576" s="122" t="n">
        <f aca="false">DATE(YEAR(U575),MONTH(U575)+1,1)</f>
        <v>62306</v>
      </c>
    </row>
    <row r="577" customFormat="false" ht="12.75" hidden="false" customHeight="false" outlineLevel="0" collapsed="false">
      <c r="B577" s="122" t="n">
        <f aca="false">DATE(YEAR(B576),MONTH(B576)+1,1)</f>
        <v>62306</v>
      </c>
      <c r="C577" s="123" t="n">
        <f aca="false">C576+1</f>
        <v>573</v>
      </c>
      <c r="D577" s="123"/>
      <c r="E577" s="116" t="n">
        <f aca="false">IF($AE$33,IF($AE$34,$E576*(1+Inflação)*(1+Crescimento_Salário),$E576*(1+Inflação)),IF($AE$34,$E576*(1+Crescimento_Salário),$E576))</f>
        <v>145939.292688198</v>
      </c>
      <c r="F577" s="124" t="n">
        <f aca="false">F576+E577</f>
        <v>16748646.5235138</v>
      </c>
      <c r="G577" s="125" t="n">
        <f aca="false">IF(F577&lt;=0,0,F577/S577)</f>
        <v>1.25815128736718</v>
      </c>
      <c r="H577" s="116" t="n">
        <f aca="false">Q576*Taxa</f>
        <v>300106.01580416</v>
      </c>
      <c r="I577" s="116" t="n">
        <f aca="false">I576+H577</f>
        <v>30340950.4428367</v>
      </c>
      <c r="J577" s="125" t="n">
        <f aca="false">1-G577</f>
        <v>-0.258151287367182</v>
      </c>
      <c r="K577" s="116" t="n">
        <f aca="false">R577-F577</f>
        <v>-3436537.96257741</v>
      </c>
      <c r="L577" s="116" t="n">
        <f aca="false">L576+K577</f>
        <v>-369263887.517077</v>
      </c>
      <c r="M577" s="125" t="n">
        <f aca="false">K577/R577</f>
        <v>-0.258151287367182</v>
      </c>
      <c r="N577" s="116" t="n">
        <f aca="false">Q577*Inflação</f>
        <v>411308.502815834</v>
      </c>
      <c r="O577" s="116" t="n">
        <f aca="false">Q577-R577</f>
        <v>33777488.4054141</v>
      </c>
      <c r="P577" s="125" t="n">
        <f aca="false">O577/Q577</f>
        <v>0.717302558982422</v>
      </c>
      <c r="Q577" s="126" t="n">
        <f aca="false">Q576+E577+H577</f>
        <v>47089596.9663505</v>
      </c>
      <c r="R577" s="126" t="n">
        <f aca="false">(R576+E577)*(1+((1+Taxa)/(1+Inflação)-1))</f>
        <v>13312108.5609364</v>
      </c>
      <c r="S577" s="116" t="n">
        <f aca="false">IF('BANCO DE DADOS'!$AD$32="Sim",R577,Q577)</f>
        <v>13312108.5609364</v>
      </c>
      <c r="T577" s="123" t="n">
        <f aca="false">C577</f>
        <v>573</v>
      </c>
      <c r="U577" s="122" t="n">
        <f aca="false">DATE(YEAR(U576),MONTH(U576)+1,1)</f>
        <v>62337</v>
      </c>
    </row>
    <row r="578" customFormat="false" ht="12.75" hidden="false" customHeight="false" outlineLevel="0" collapsed="false">
      <c r="B578" s="122" t="n">
        <f aca="false">DATE(YEAR(B577),MONTH(B577)+1,1)</f>
        <v>62337</v>
      </c>
      <c r="C578" s="123" t="n">
        <f aca="false">C577+1</f>
        <v>574</v>
      </c>
      <c r="D578" s="123"/>
      <c r="E578" s="116" t="n">
        <f aca="false">IF($AE$33,IF($AE$34,$E577*(1+Inflação)*(1+Crescimento_Salário),$E577*(1+Inflação)),IF($AE$34,$E577*(1+Crescimento_Salário),$E577))</f>
        <v>147214.013132726</v>
      </c>
      <c r="F578" s="124" t="n">
        <f aca="false">F577+E578</f>
        <v>16895860.5366465</v>
      </c>
      <c r="G578" s="125" t="n">
        <f aca="false">IF(F578&lt;=0,0,F578/S578)</f>
        <v>1.25819720533063</v>
      </c>
      <c r="H578" s="116" t="n">
        <f aca="false">Q577*Taxa</f>
        <v>302975.884749425</v>
      </c>
      <c r="I578" s="116" t="n">
        <f aca="false">I577+H578</f>
        <v>30643926.3275861</v>
      </c>
      <c r="J578" s="125" t="n">
        <f aca="false">1-G578</f>
        <v>-0.258197205330628</v>
      </c>
      <c r="K578" s="116" t="n">
        <f aca="false">R578-F578</f>
        <v>-3467233.87536997</v>
      </c>
      <c r="L578" s="116" t="n">
        <f aca="false">L577+K578</f>
        <v>-372731121.392447</v>
      </c>
      <c r="M578" s="125" t="n">
        <f aca="false">K578/R578</f>
        <v>-0.258197205330629</v>
      </c>
      <c r="N578" s="116" t="n">
        <f aca="false">Q578*Inflação</f>
        <v>415240.728717301</v>
      </c>
      <c r="O578" s="116" t="n">
        <f aca="false">Q578-R578</f>
        <v>34111160.2029561</v>
      </c>
      <c r="P578" s="125" t="n">
        <f aca="false">O578/Q578</f>
        <v>0.717528673411454</v>
      </c>
      <c r="Q578" s="126" t="n">
        <f aca="false">Q577+E578+H578</f>
        <v>47539786.8642327</v>
      </c>
      <c r="R578" s="126" t="n">
        <f aca="false">(R577+E578)*(1+((1+Taxa)/(1+Inflação)-1))</f>
        <v>13428626.6612765</v>
      </c>
      <c r="S578" s="116" t="n">
        <f aca="false">IF('BANCO DE DADOS'!$AD$32="Sim",R578,Q578)</f>
        <v>13428626.6612765</v>
      </c>
      <c r="T578" s="123" t="n">
        <f aca="false">C578</f>
        <v>574</v>
      </c>
      <c r="U578" s="122" t="n">
        <f aca="false">DATE(YEAR(U577),MONTH(U577)+1,1)</f>
        <v>62367</v>
      </c>
    </row>
    <row r="579" customFormat="false" ht="12.75" hidden="false" customHeight="false" outlineLevel="0" collapsed="false">
      <c r="B579" s="122" t="n">
        <f aca="false">DATE(YEAR(B578),MONTH(B578)+1,1)</f>
        <v>62367</v>
      </c>
      <c r="C579" s="123" t="n">
        <f aca="false">C578+1</f>
        <v>575</v>
      </c>
      <c r="D579" s="123"/>
      <c r="E579" s="116" t="n">
        <f aca="false">IF($AE$33,IF($AE$34,$E578*(1+Inflação)*(1+Crescimento_Salário),$E578*(1+Inflação)),IF($AE$34,$E578*(1+Crescimento_Salário),$E578))</f>
        <v>148499.867742575</v>
      </c>
      <c r="F579" s="124" t="n">
        <f aca="false">F578+E579</f>
        <v>17044360.4043891</v>
      </c>
      <c r="G579" s="125" t="n">
        <f aca="false">IF(F579&lt;=0,0,F579/S579)</f>
        <v>1.25824277537271</v>
      </c>
      <c r="H579" s="116" t="n">
        <f aca="false">Q578*Taxa</f>
        <v>305872.420107618</v>
      </c>
      <c r="I579" s="116" t="n">
        <f aca="false">I578+H579</f>
        <v>30949798.7476937</v>
      </c>
      <c r="J579" s="125" t="n">
        <f aca="false">1-G579</f>
        <v>-0.258242775372707</v>
      </c>
      <c r="K579" s="116" t="n">
        <f aca="false">R579-F579</f>
        <v>-3498198.45695384</v>
      </c>
      <c r="L579" s="116" t="n">
        <f aca="false">L578+K579</f>
        <v>-376229319.849401</v>
      </c>
      <c r="M579" s="125" t="n">
        <f aca="false">K579/R579</f>
        <v>-0.258242775372707</v>
      </c>
      <c r="N579" s="116" t="n">
        <f aca="false">Q579*Inflação</f>
        <v>419209.48609635</v>
      </c>
      <c r="O579" s="116" t="n">
        <f aca="false">Q579-R579</f>
        <v>34447997.2046476</v>
      </c>
      <c r="P579" s="125" t="n">
        <f aca="false">O579/Q579</f>
        <v>0.71775394783956</v>
      </c>
      <c r="Q579" s="126" t="n">
        <f aca="false">Q578+E579+H579</f>
        <v>47994159.1520829</v>
      </c>
      <c r="R579" s="126" t="n">
        <f aca="false">(R578+E579)*(1+((1+Taxa)/(1+Inflação)-1))</f>
        <v>13546161.9474353</v>
      </c>
      <c r="S579" s="116" t="n">
        <f aca="false">IF('BANCO DE DADOS'!$AD$32="Sim",R579,Q579)</f>
        <v>13546161.9474353</v>
      </c>
      <c r="T579" s="123" t="n">
        <f aca="false">C579</f>
        <v>575</v>
      </c>
      <c r="U579" s="122" t="n">
        <f aca="false">DATE(YEAR(U578),MONTH(U578)+1,1)</f>
        <v>62398</v>
      </c>
    </row>
    <row r="580" customFormat="false" ht="12.75" hidden="false" customHeight="false" outlineLevel="0" collapsed="false">
      <c r="B580" s="122" t="n">
        <f aca="false">DATE(YEAR(B579),MONTH(B579)+1,1)</f>
        <v>62398</v>
      </c>
      <c r="C580" s="123" t="n">
        <f aca="false">C579+1</f>
        <v>576</v>
      </c>
      <c r="D580" s="123" t="n">
        <v>48</v>
      </c>
      <c r="E580" s="116" t="n">
        <f aca="false">IF($AE$33,IF($AE$34,$E579*(1+Inflação)*(1+Crescimento_Salário),$E579*(1+Inflação)),IF($AE$34,$E579*(1+Crescimento_Salário),$E579))</f>
        <v>149796.953770158</v>
      </c>
      <c r="F580" s="124" t="n">
        <f aca="false">F579+E580</f>
        <v>17194157.3581593</v>
      </c>
      <c r="G580" s="125" t="n">
        <f aca="false">IF(F580&lt;=0,0,F580/S580)</f>
        <v>1.25828799997676</v>
      </c>
      <c r="H580" s="116" t="n">
        <f aca="false">Q579*Taxa</f>
        <v>308795.865088798</v>
      </c>
      <c r="I580" s="116" t="n">
        <f aca="false">I579+H580</f>
        <v>31258594.6127825</v>
      </c>
      <c r="J580" s="125" t="n">
        <f aca="false">1-G580</f>
        <v>-0.258287999976764</v>
      </c>
      <c r="K580" s="116" t="n">
        <f aca="false">R580-F580</f>
        <v>-3529434.05278181</v>
      </c>
      <c r="L580" s="116" t="n">
        <f aca="false">L579+K580</f>
        <v>-379758753.902183</v>
      </c>
      <c r="M580" s="125" t="n">
        <f aca="false">K580/R580</f>
        <v>-0.258287999976764</v>
      </c>
      <c r="N580" s="116" t="n">
        <f aca="false">Q580*Inflação</f>
        <v>423215.108099481</v>
      </c>
      <c r="O580" s="116" t="n">
        <f aca="false">Q580-R580</f>
        <v>34788028.6655644</v>
      </c>
      <c r="P580" s="125" t="n">
        <f aca="false">O580/Q580</f>
        <v>0.717978386169428</v>
      </c>
      <c r="Q580" s="126" t="n">
        <f aca="false">Q579+E580+H580</f>
        <v>48452751.9709418</v>
      </c>
      <c r="R580" s="126" t="n">
        <f aca="false">(R579+E580)*(1+((1+Taxa)/(1+Inflação)-1))</f>
        <v>13664723.3053774</v>
      </c>
      <c r="S580" s="116" t="n">
        <f aca="false">IF('BANCO DE DADOS'!$AD$32="Sim",R580,Q580)</f>
        <v>13664723.3053774</v>
      </c>
      <c r="T580" s="123" t="n">
        <f aca="false">C580</f>
        <v>576</v>
      </c>
      <c r="U580" s="122" t="n">
        <f aca="false">DATE(YEAR(U579),MONTH(U579)+1,1)</f>
        <v>62428</v>
      </c>
    </row>
    <row r="581" customFormat="false" ht="12.75" hidden="false" customHeight="false" outlineLevel="0" collapsed="false">
      <c r="B581" s="122" t="n">
        <f aca="false">DATE(YEAR(B580),MONTH(B580)+1,1)</f>
        <v>62428</v>
      </c>
      <c r="C581" s="123" t="n">
        <f aca="false">C580+1</f>
        <v>577</v>
      </c>
      <c r="D581" s="123"/>
      <c r="E581" s="116" t="n">
        <f aca="false">IF($AE$33,IF($AE$34,$E580*(1+Inflação)*(1+Crescimento_Salário),$E580*(1+Inflação)),IF($AE$34,$E580*(1+Crescimento_Salário),$E580))</f>
        <v>151105.369317345</v>
      </c>
      <c r="F581" s="124" t="n">
        <f aca="false">F580+E581</f>
        <v>17345262.7274766</v>
      </c>
      <c r="G581" s="125" t="n">
        <f aca="false">IF(F581&lt;=0,0,F581/S581)</f>
        <v>1.25833288161018</v>
      </c>
      <c r="H581" s="116" t="n">
        <f aca="false">Q580*Taxa</f>
        <v>311746.465093568</v>
      </c>
      <c r="I581" s="116" t="n">
        <f aca="false">I580+H581</f>
        <v>31570341.0778761</v>
      </c>
      <c r="J581" s="125" t="n">
        <f aca="false">1-G581</f>
        <v>-0.258332881610183</v>
      </c>
      <c r="K581" s="116" t="n">
        <f aca="false">R581-F581</f>
        <v>-3560943.02879613</v>
      </c>
      <c r="L581" s="116" t="n">
        <f aca="false">L580+K581</f>
        <v>-383319696.930979</v>
      </c>
      <c r="M581" s="125" t="n">
        <f aca="false">K581/R581</f>
        <v>-0.258332881610183</v>
      </c>
      <c r="N581" s="116" t="n">
        <f aca="false">Q581*Inflação</f>
        <v>427257.930873546</v>
      </c>
      <c r="O581" s="116" t="n">
        <f aca="false">Q581-R581</f>
        <v>35131284.1066723</v>
      </c>
      <c r="P581" s="125" t="n">
        <f aca="false">O581/Q581</f>
        <v>0.718201992281815</v>
      </c>
      <c r="Q581" s="126" t="n">
        <f aca="false">Q580+E581+H581</f>
        <v>48915603.8053527</v>
      </c>
      <c r="R581" s="126" t="n">
        <f aca="false">(R580+E581)*(1+((1+Taxa)/(1+Inflação)-1))</f>
        <v>13784319.6986805</v>
      </c>
      <c r="S581" s="116" t="n">
        <f aca="false">IF('BANCO DE DADOS'!$AD$32="Sim",R581,Q581)</f>
        <v>13784319.6986805</v>
      </c>
      <c r="T581" s="123" t="n">
        <f aca="false">C581</f>
        <v>577</v>
      </c>
      <c r="U581" s="122" t="n">
        <f aca="false">DATE(YEAR(U580),MONTH(U580)+1,1)</f>
        <v>62459</v>
      </c>
    </row>
    <row r="582" customFormat="false" ht="12.75" hidden="false" customHeight="false" outlineLevel="0" collapsed="false">
      <c r="B582" s="122" t="n">
        <f aca="false">DATE(YEAR(B581),MONTH(B581)+1,1)</f>
        <v>62459</v>
      </c>
      <c r="C582" s="123" t="n">
        <f aca="false">C581+1</f>
        <v>578</v>
      </c>
      <c r="D582" s="123"/>
      <c r="E582" s="116" t="n">
        <f aca="false">IF($AE$33,IF($AE$34,$E581*(1+Inflação)*(1+Crescimento_Salário),$E581*(1+Inflação)),IF($AE$34,$E581*(1+Crescimento_Salário),$E581))</f>
        <v>152425.21334289</v>
      </c>
      <c r="F582" s="124" t="n">
        <f aca="false">F581+E582</f>
        <v>17497687.9408195</v>
      </c>
      <c r="G582" s="125" t="n">
        <f aca="false">IF(F582&lt;=0,0,F582/S582)</f>
        <v>1.25837742272447</v>
      </c>
      <c r="H582" s="116" t="n">
        <f aca="false">Q581*Taxa</f>
        <v>314724.467732638</v>
      </c>
      <c r="I582" s="116" t="n">
        <f aca="false">I581+H582</f>
        <v>31885065.5456088</v>
      </c>
      <c r="J582" s="125" t="n">
        <f aca="false">1-G582</f>
        <v>-0.258377422724474</v>
      </c>
      <c r="K582" s="116" t="n">
        <f aca="false">R582-F582</f>
        <v>-3592727.77160747</v>
      </c>
      <c r="L582" s="116" t="n">
        <f aca="false">L581+K582</f>
        <v>-386912424.702587</v>
      </c>
      <c r="M582" s="125" t="n">
        <f aca="false">K582/R582</f>
        <v>-0.258377422724474</v>
      </c>
      <c r="N582" s="116" t="n">
        <f aca="false">Q582*Inflação</f>
        <v>431338.293592543</v>
      </c>
      <c r="O582" s="116" t="n">
        <f aca="false">Q582-R582</f>
        <v>35477793.3172162</v>
      </c>
      <c r="P582" s="125" t="n">
        <f aca="false">O582/Q582</f>
        <v>0.718424770035687</v>
      </c>
      <c r="Q582" s="126" t="n">
        <f aca="false">Q581+E582+H582</f>
        <v>49382753.4864283</v>
      </c>
      <c r="R582" s="126" t="n">
        <f aca="false">(R581+E582)*(1+((1+Taxa)/(1+Inflação)-1))</f>
        <v>13904960.169212</v>
      </c>
      <c r="S582" s="116" t="n">
        <f aca="false">IF('BANCO DE DADOS'!$AD$32="Sim",R582,Q582)</f>
        <v>13904960.169212</v>
      </c>
      <c r="T582" s="123" t="n">
        <f aca="false">C582</f>
        <v>578</v>
      </c>
      <c r="U582" s="122" t="n">
        <f aca="false">DATE(YEAR(U581),MONTH(U581)+1,1)</f>
        <v>62490</v>
      </c>
    </row>
    <row r="583" customFormat="false" ht="12.75" hidden="false" customHeight="false" outlineLevel="0" collapsed="false">
      <c r="B583" s="122" t="n">
        <f aca="false">DATE(YEAR(B582),MONTH(B582)+1,1)</f>
        <v>62490</v>
      </c>
      <c r="C583" s="123" t="n">
        <f aca="false">C582+1</f>
        <v>579</v>
      </c>
      <c r="D583" s="123"/>
      <c r="E583" s="116" t="n">
        <f aca="false">IF($AE$33,IF($AE$34,$E582*(1+Inflação)*(1+Crescimento_Salário),$E582*(1+Inflação)),IF($AE$34,$E582*(1+Crescimento_Salário),$E582))</f>
        <v>153756.585669909</v>
      </c>
      <c r="F583" s="124" t="n">
        <f aca="false">F582+E583</f>
        <v>17651444.5264894</v>
      </c>
      <c r="G583" s="125" t="n">
        <f aca="false">IF(F583&lt;=0,0,F583/S583)</f>
        <v>1.25842162575535</v>
      </c>
      <c r="H583" s="116" t="n">
        <f aca="false">Q582*Taxa</f>
        <v>317730.122846556</v>
      </c>
      <c r="I583" s="116" t="n">
        <f aca="false">I582+H583</f>
        <v>32202795.6684553</v>
      </c>
      <c r="J583" s="125" t="n">
        <f aca="false">1-G583</f>
        <v>-0.258421625755351</v>
      </c>
      <c r="K583" s="116" t="n">
        <f aca="false">R583-F583</f>
        <v>-3624790.68867542</v>
      </c>
      <c r="L583" s="116" t="n">
        <f aca="false">L582+K583</f>
        <v>-390537215.391262</v>
      </c>
      <c r="M583" s="125" t="n">
        <f aca="false">K583/R583</f>
        <v>-0.258421625755351</v>
      </c>
      <c r="N583" s="116" t="n">
        <f aca="false">Q583*Inflação</f>
        <v>435456.538484637</v>
      </c>
      <c r="O583" s="116" t="n">
        <f aca="false">Q583-R583</f>
        <v>35827586.3571307</v>
      </c>
      <c r="P583" s="125" t="n">
        <f aca="false">O583/Q583</f>
        <v>0.718646723268359</v>
      </c>
      <c r="Q583" s="126" t="n">
        <f aca="false">Q582+E583+H583</f>
        <v>49854240.1949447</v>
      </c>
      <c r="R583" s="126" t="n">
        <f aca="false">(R582+E583)*(1+((1+Taxa)/(1+Inflação)-1))</f>
        <v>14026653.837814</v>
      </c>
      <c r="S583" s="116" t="n">
        <f aca="false">IF('BANCO DE DADOS'!$AD$32="Sim",R583,Q583)</f>
        <v>14026653.837814</v>
      </c>
      <c r="T583" s="123" t="n">
        <f aca="false">C583</f>
        <v>579</v>
      </c>
      <c r="U583" s="122" t="n">
        <f aca="false">DATE(YEAR(U582),MONTH(U582)+1,1)</f>
        <v>62518</v>
      </c>
    </row>
    <row r="584" customFormat="false" ht="12.75" hidden="false" customHeight="false" outlineLevel="0" collapsed="false">
      <c r="B584" s="122" t="n">
        <f aca="false">DATE(YEAR(B583),MONTH(B583)+1,1)</f>
        <v>62518</v>
      </c>
      <c r="C584" s="123" t="n">
        <f aca="false">C583+1</f>
        <v>580</v>
      </c>
      <c r="D584" s="123"/>
      <c r="E584" s="116" t="n">
        <f aca="false">IF($AE$33,IF($AE$34,$E583*(1+Inflação)*(1+Crescimento_Salário),$E583*(1+Inflação)),IF($AE$34,$E583*(1+Crescimento_Salário),$E583))</f>
        <v>155099.586993431</v>
      </c>
      <c r="F584" s="124" t="n">
        <f aca="false">F583+E584</f>
        <v>17806544.1134828</v>
      </c>
      <c r="G584" s="125" t="n">
        <f aca="false">IF(F584&lt;=0,0,F584/S584)</f>
        <v>1.25846549312281</v>
      </c>
      <c r="H584" s="116" t="n">
        <f aca="false">Q583*Taxa</f>
        <v>320763.682525618</v>
      </c>
      <c r="I584" s="116" t="n">
        <f aca="false">I583+H584</f>
        <v>32523559.3509809</v>
      </c>
      <c r="J584" s="125" t="n">
        <f aca="false">1-G584</f>
        <v>-0.258465493122812</v>
      </c>
      <c r="K584" s="116" t="n">
        <f aca="false">R584-F584</f>
        <v>-3657134.20849061</v>
      </c>
      <c r="L584" s="116" t="n">
        <f aca="false">L583+K584</f>
        <v>-394194349.599753</v>
      </c>
      <c r="M584" s="125" t="n">
        <f aca="false">K584/R584</f>
        <v>-0.258465493122812</v>
      </c>
      <c r="N584" s="116" t="n">
        <f aca="false">Q584*Inflação</f>
        <v>439613.010859434</v>
      </c>
      <c r="O584" s="116" t="n">
        <f aca="false">Q584-R584</f>
        <v>36180693.5594716</v>
      </c>
      <c r="P584" s="125" t="n">
        <f aca="false">O584/Q584</f>
        <v>0.718867855795636</v>
      </c>
      <c r="Q584" s="126" t="n">
        <f aca="false">Q583+E584+H584</f>
        <v>50330103.4644638</v>
      </c>
      <c r="R584" s="126" t="n">
        <f aca="false">(R583+E584)*(1+((1+Taxa)/(1+Inflação)-1))</f>
        <v>14149409.9049922</v>
      </c>
      <c r="S584" s="116" t="n">
        <f aca="false">IF('BANCO DE DADOS'!$AD$32="Sim",R584,Q584)</f>
        <v>14149409.9049922</v>
      </c>
      <c r="T584" s="123" t="n">
        <f aca="false">C584</f>
        <v>580</v>
      </c>
      <c r="U584" s="122" t="n">
        <f aca="false">DATE(YEAR(U583),MONTH(U583)+1,1)</f>
        <v>62549</v>
      </c>
    </row>
    <row r="585" customFormat="false" ht="12.75" hidden="false" customHeight="false" outlineLevel="0" collapsed="false">
      <c r="B585" s="122" t="n">
        <f aca="false">DATE(YEAR(B584),MONTH(B584)+1,1)</f>
        <v>62549</v>
      </c>
      <c r="C585" s="123" t="n">
        <f aca="false">C584+1</f>
        <v>581</v>
      </c>
      <c r="D585" s="123"/>
      <c r="E585" s="116" t="n">
        <f aca="false">IF($AE$33,IF($AE$34,$E584*(1+Inflação)*(1+Crescimento_Salário),$E584*(1+Inflação)),IF($AE$34,$E584*(1+Crescimento_Salário),$E584))</f>
        <v>156454.31888802</v>
      </c>
      <c r="F585" s="124" t="n">
        <f aca="false">F584+E585</f>
        <v>17962998.4323708</v>
      </c>
      <c r="G585" s="125" t="n">
        <f aca="false">IF(F585&lt;=0,0,F585/S585)</f>
        <v>1.25850902723122</v>
      </c>
      <c r="H585" s="116" t="n">
        <f aca="false">Q584*Taxa</f>
        <v>323825.401129948</v>
      </c>
      <c r="I585" s="116" t="n">
        <f aca="false">I584+H585</f>
        <v>32847384.7521109</v>
      </c>
      <c r="J585" s="125" t="n">
        <f aca="false">1-G585</f>
        <v>-0.258509027231224</v>
      </c>
      <c r="K585" s="116" t="n">
        <f aca="false">R585-F585</f>
        <v>-3689760.78075841</v>
      </c>
      <c r="L585" s="116" t="n">
        <f aca="false">L584+K585</f>
        <v>-397884110.380511</v>
      </c>
      <c r="M585" s="125" t="n">
        <f aca="false">K585/R585</f>
        <v>-0.258509027231224</v>
      </c>
      <c r="N585" s="116" t="n">
        <f aca="false">Q585*Inflação</f>
        <v>443808.05913548</v>
      </c>
      <c r="O585" s="116" t="n">
        <f aca="false">Q585-R585</f>
        <v>36537145.5328693</v>
      </c>
      <c r="P585" s="125" t="n">
        <f aca="false">O585/Q585</f>
        <v>0.719088171411947</v>
      </c>
      <c r="Q585" s="126" t="n">
        <f aca="false">Q584+E585+H585</f>
        <v>50810383.1844817</v>
      </c>
      <c r="R585" s="126" t="n">
        <f aca="false">(R584+E585)*(1+((1+Taxa)/(1+Inflação)-1))</f>
        <v>14273237.6516124</v>
      </c>
      <c r="S585" s="116" t="n">
        <f aca="false">IF('BANCO DE DADOS'!$AD$32="Sim",R585,Q585)</f>
        <v>14273237.6516124</v>
      </c>
      <c r="T585" s="123" t="n">
        <f aca="false">C585</f>
        <v>581</v>
      </c>
      <c r="U585" s="122" t="n">
        <f aca="false">DATE(YEAR(U584),MONTH(U584)+1,1)</f>
        <v>62579</v>
      </c>
    </row>
    <row r="586" customFormat="false" ht="12.75" hidden="false" customHeight="false" outlineLevel="0" collapsed="false">
      <c r="B586" s="122" t="n">
        <f aca="false">DATE(YEAR(B585),MONTH(B585)+1,1)</f>
        <v>62579</v>
      </c>
      <c r="C586" s="123" t="n">
        <f aca="false">C585+1</f>
        <v>582</v>
      </c>
      <c r="D586" s="123"/>
      <c r="E586" s="116" t="n">
        <f aca="false">IF($AE$33,IF($AE$34,$E585*(1+Inflação)*(1+Crescimento_Salário),$E585*(1+Inflação)),IF($AE$34,$E585*(1+Crescimento_Salário),$E585))</f>
        <v>157820.883815447</v>
      </c>
      <c r="F586" s="124" t="n">
        <f aca="false">F585+E586</f>
        <v>18120819.3161863</v>
      </c>
      <c r="G586" s="125" t="n">
        <f aca="false">IF(F586&lt;=0,0,F586/S586)</f>
        <v>1.2585522304694</v>
      </c>
      <c r="H586" s="116" t="n">
        <f aca="false">Q585*Taxa</f>
        <v>326915.535309767</v>
      </c>
      <c r="I586" s="116" t="n">
        <f aca="false">I585+H586</f>
        <v>33174300.2874206</v>
      </c>
      <c r="J586" s="125" t="n">
        <f aca="false">1-G586</f>
        <v>-0.258552230469401</v>
      </c>
      <c r="K586" s="116" t="n">
        <f aca="false">R586-F586</f>
        <v>-3722672.87658419</v>
      </c>
      <c r="L586" s="116" t="n">
        <f aca="false">L585+K586</f>
        <v>-401606783.257095</v>
      </c>
      <c r="M586" s="125" t="n">
        <f aca="false">K586/R586</f>
        <v>-0.258552230469401</v>
      </c>
      <c r="N586" s="116" t="n">
        <f aca="false">Q586*Inflação</f>
        <v>448042.034868022</v>
      </c>
      <c r="O586" s="116" t="n">
        <f aca="false">Q586-R586</f>
        <v>36896973.1640048</v>
      </c>
      <c r="P586" s="125" t="n">
        <f aca="false">O586/Q586</f>
        <v>0.719307673890487</v>
      </c>
      <c r="Q586" s="126" t="n">
        <f aca="false">Q585+E586+H586</f>
        <v>51295119.603607</v>
      </c>
      <c r="R586" s="126" t="n">
        <f aca="false">(R585+E586)*(1+((1+Taxa)/(1+Inflação)-1))</f>
        <v>14398146.4396021</v>
      </c>
      <c r="S586" s="116" t="n">
        <f aca="false">IF('BANCO DE DADOS'!$AD$32="Sim",R586,Q586)</f>
        <v>14398146.4396021</v>
      </c>
      <c r="T586" s="123" t="n">
        <f aca="false">C586</f>
        <v>582</v>
      </c>
      <c r="U586" s="122" t="n">
        <f aca="false">DATE(YEAR(U585),MONTH(U585)+1,1)</f>
        <v>62610</v>
      </c>
    </row>
    <row r="587" customFormat="false" ht="12.75" hidden="false" customHeight="false" outlineLevel="0" collapsed="false">
      <c r="B587" s="122" t="n">
        <f aca="false">DATE(YEAR(B586),MONTH(B586)+1,1)</f>
        <v>62610</v>
      </c>
      <c r="C587" s="123" t="n">
        <f aca="false">C586+1</f>
        <v>583</v>
      </c>
      <c r="D587" s="123"/>
      <c r="E587" s="116" t="n">
        <f aca="false">IF($AE$33,IF($AE$34,$E586*(1+Inflação)*(1+Crescimento_Salário),$E586*(1+Inflação)),IF($AE$34,$E586*(1+Crescimento_Salário),$E586))</f>
        <v>159199.385132449</v>
      </c>
      <c r="F587" s="124" t="n">
        <f aca="false">F586+E587</f>
        <v>18280018.7013187</v>
      </c>
      <c r="G587" s="125" t="n">
        <f aca="false">IF(F587&lt;=0,0,F587/S587)</f>
        <v>1.25859510521069</v>
      </c>
      <c r="H587" s="116" t="n">
        <f aca="false">Q586*Taxa</f>
        <v>330034.344025834</v>
      </c>
      <c r="I587" s="116" t="n">
        <f aca="false">I586+H587</f>
        <v>33504334.6314465</v>
      </c>
      <c r="J587" s="125" t="n">
        <f aca="false">1-G587</f>
        <v>-0.258595105210687</v>
      </c>
      <c r="K587" s="116" t="n">
        <f aca="false">R587-F587</f>
        <v>-3755872.98866027</v>
      </c>
      <c r="L587" s="116" t="n">
        <f aca="false">L586+K587</f>
        <v>-405362656.245756</v>
      </c>
      <c r="M587" s="125" t="n">
        <f aca="false">K587/R587</f>
        <v>-0.258595105210687</v>
      </c>
      <c r="N587" s="116" t="n">
        <f aca="false">Q587*Inflação</f>
        <v>452315.292777001</v>
      </c>
      <c r="O587" s="116" t="n">
        <f aca="false">Q587-R587</f>
        <v>37260207.6201068</v>
      </c>
      <c r="P587" s="125" t="n">
        <f aca="false">O587/Q587</f>
        <v>0.719526366983351</v>
      </c>
      <c r="Q587" s="126" t="n">
        <f aca="false">Q586+E587+H587</f>
        <v>51784353.3327652</v>
      </c>
      <c r="R587" s="126" t="n">
        <f aca="false">(R586+E587)*(1+((1+Taxa)/(1+Inflação)-1))</f>
        <v>14524145.7126585</v>
      </c>
      <c r="S587" s="116" t="n">
        <f aca="false">IF('BANCO DE DADOS'!$AD$32="Sim",R587,Q587)</f>
        <v>14524145.7126585</v>
      </c>
      <c r="T587" s="123" t="n">
        <f aca="false">C587</f>
        <v>583</v>
      </c>
      <c r="U587" s="122" t="n">
        <f aca="false">DATE(YEAR(U586),MONTH(U586)+1,1)</f>
        <v>62640</v>
      </c>
    </row>
    <row r="588" customFormat="false" ht="12.75" hidden="false" customHeight="false" outlineLevel="0" collapsed="false">
      <c r="B588" s="122" t="n">
        <f aca="false">DATE(YEAR(B587),MONTH(B587)+1,1)</f>
        <v>62640</v>
      </c>
      <c r="C588" s="123" t="n">
        <f aca="false">C587+1</f>
        <v>584</v>
      </c>
      <c r="D588" s="123"/>
      <c r="E588" s="116" t="n">
        <f aca="false">IF($AE$33,IF($AE$34,$E587*(1+Inflação)*(1+Crescimento_Salário),$E587*(1+Inflação)),IF($AE$34,$E587*(1+Crescimento_Salário),$E587))</f>
        <v>160589.92709854</v>
      </c>
      <c r="F588" s="124" t="n">
        <f aca="false">F587+E588</f>
        <v>18440608.6284173</v>
      </c>
      <c r="G588" s="125" t="n">
        <f aca="false">IF(F588&lt;=0,0,F588/S588)</f>
        <v>1.25863765381304</v>
      </c>
      <c r="H588" s="116" t="n">
        <f aca="false">Q587*Taxa</f>
        <v>333182.088570068</v>
      </c>
      <c r="I588" s="116" t="n">
        <f aca="false">I587+H588</f>
        <v>33837516.7200165</v>
      </c>
      <c r="J588" s="125" t="n">
        <f aca="false">1-G588</f>
        <v>-0.258637653813036</v>
      </c>
      <c r="K588" s="116" t="n">
        <f aca="false">R588-F588</f>
        <v>-3789363.63145445</v>
      </c>
      <c r="L588" s="116" t="n">
        <f aca="false">L587+K588</f>
        <v>-409152019.87721</v>
      </c>
      <c r="M588" s="125" t="n">
        <f aca="false">K588/R588</f>
        <v>-0.258637653813036</v>
      </c>
      <c r="N588" s="116" t="n">
        <f aca="false">Q588*Inflação</f>
        <v>456628.190775303</v>
      </c>
      <c r="O588" s="116" t="n">
        <f aca="false">Q588-R588</f>
        <v>37626880.351471</v>
      </c>
      <c r="P588" s="125" t="n">
        <f aca="false">O588/Q588</f>
        <v>0.719744254421668</v>
      </c>
      <c r="Q588" s="126" t="n">
        <f aca="false">Q587+E588+H588</f>
        <v>52278125.3484338</v>
      </c>
      <c r="R588" s="126" t="n">
        <f aca="false">(R587+E588)*(1+((1+Taxa)/(1+Inflação)-1))</f>
        <v>14651244.9969628</v>
      </c>
      <c r="S588" s="116" t="n">
        <f aca="false">IF('BANCO DE DADOS'!$AD$32="Sim",R588,Q588)</f>
        <v>14651244.9969628</v>
      </c>
      <c r="T588" s="123" t="n">
        <f aca="false">C588</f>
        <v>584</v>
      </c>
      <c r="U588" s="122" t="n">
        <f aca="false">DATE(YEAR(U587),MONTH(U587)+1,1)</f>
        <v>62671</v>
      </c>
    </row>
    <row r="589" customFormat="false" ht="12.75" hidden="false" customHeight="false" outlineLevel="0" collapsed="false">
      <c r="B589" s="122" t="n">
        <f aca="false">DATE(YEAR(B588),MONTH(B588)+1,1)</f>
        <v>62671</v>
      </c>
      <c r="C589" s="123" t="n">
        <f aca="false">C588+1</f>
        <v>585</v>
      </c>
      <c r="D589" s="123"/>
      <c r="E589" s="116" t="n">
        <f aca="false">IF($AE$33,IF($AE$34,$E588*(1+Inflação)*(1+Crescimento_Salário),$E588*(1+Inflação)),IF($AE$34,$E588*(1+Crescimento_Salário),$E588))</f>
        <v>161992.6148839</v>
      </c>
      <c r="F589" s="124" t="n">
        <f aca="false">F588+E589</f>
        <v>18602601.2433012</v>
      </c>
      <c r="G589" s="125" t="n">
        <f aca="false">IF(F589&lt;=0,0,F589/S589)</f>
        <v>1.25867987861909</v>
      </c>
      <c r="H589" s="116" t="n">
        <f aca="false">Q588*Taxa</f>
        <v>336359.032586357</v>
      </c>
      <c r="I589" s="116" t="n">
        <f aca="false">I588+H589</f>
        <v>34173875.7526029</v>
      </c>
      <c r="J589" s="125" t="n">
        <f aca="false">1-G589</f>
        <v>-0.258679878619092</v>
      </c>
      <c r="K589" s="116" t="n">
        <f aca="false">R589-F589</f>
        <v>-3823147.3414002</v>
      </c>
      <c r="L589" s="116" t="n">
        <f aca="false">L588+K589</f>
        <v>-412975167.21861</v>
      </c>
      <c r="M589" s="125" t="n">
        <f aca="false">K589/R589</f>
        <v>-0.258679878619091</v>
      </c>
      <c r="N589" s="116" t="n">
        <f aca="false">Q589*Inflação</f>
        <v>460981.089997253</v>
      </c>
      <c r="O589" s="116" t="n">
        <f aca="false">Q589-R589</f>
        <v>37997023.0940031</v>
      </c>
      <c r="P589" s="125" t="n">
        <f aca="false">O589/Q589</f>
        <v>0.719961339915736</v>
      </c>
      <c r="Q589" s="126" t="n">
        <f aca="false">Q588+E589+H589</f>
        <v>52776476.9959041</v>
      </c>
      <c r="R589" s="126" t="n">
        <f aca="false">(R588+E589)*(1+((1+Taxa)/(1+Inflação)-1))</f>
        <v>14779453.901901</v>
      </c>
      <c r="S589" s="116" t="n">
        <f aca="false">IF('BANCO DE DADOS'!$AD$32="Sim",R589,Q589)</f>
        <v>14779453.901901</v>
      </c>
      <c r="T589" s="123" t="n">
        <f aca="false">C589</f>
        <v>585</v>
      </c>
      <c r="U589" s="122" t="n">
        <f aca="false">DATE(YEAR(U588),MONTH(U588)+1,1)</f>
        <v>62702</v>
      </c>
    </row>
    <row r="590" customFormat="false" ht="12.75" hidden="false" customHeight="false" outlineLevel="0" collapsed="false">
      <c r="B590" s="122" t="n">
        <f aca="false">DATE(YEAR(B589),MONTH(B589)+1,1)</f>
        <v>62702</v>
      </c>
      <c r="C590" s="123" t="n">
        <f aca="false">C589+1</f>
        <v>586</v>
      </c>
      <c r="D590" s="123"/>
      <c r="E590" s="116" t="n">
        <f aca="false">IF($AE$33,IF($AE$34,$E589*(1+Inflação)*(1+Crescimento_Salário),$E589*(1+Inflação)),IF($AE$34,$E589*(1+Crescimento_Salário),$E589))</f>
        <v>163407.554577326</v>
      </c>
      <c r="F590" s="124" t="n">
        <f aca="false">F589+E590</f>
        <v>18766008.7978785</v>
      </c>
      <c r="G590" s="125" t="n">
        <f aca="false">IF(F590&lt;=0,0,F590/S590)</f>
        <v>1.25872178195627</v>
      </c>
      <c r="H590" s="116" t="n">
        <f aca="false">Q589*Taxa</f>
        <v>339565.44209155</v>
      </c>
      <c r="I590" s="116" t="n">
        <f aca="false">I589+H590</f>
        <v>34513441.1946945</v>
      </c>
      <c r="J590" s="125" t="n">
        <f aca="false">1-G590</f>
        <v>-0.258721781956269</v>
      </c>
      <c r="K590" s="116" t="n">
        <f aca="false">R590-F590</f>
        <v>-3857226.67708854</v>
      </c>
      <c r="L590" s="116" t="n">
        <f aca="false">L589+K590</f>
        <v>-416832393.895699</v>
      </c>
      <c r="M590" s="125" t="n">
        <f aca="false">K590/R590</f>
        <v>-0.258721781956269</v>
      </c>
      <c r="N590" s="116" t="n">
        <f aca="false">Q590*Inflação</f>
        <v>465374.354827371</v>
      </c>
      <c r="O590" s="116" t="n">
        <f aca="false">Q590-R590</f>
        <v>38370667.871783</v>
      </c>
      <c r="P590" s="125" t="n">
        <f aca="false">O590/Q590</f>
        <v>0.720177627155156</v>
      </c>
      <c r="Q590" s="126" t="n">
        <f aca="false">Q589+E590+H590</f>
        <v>53279449.992573</v>
      </c>
      <c r="R590" s="126" t="n">
        <f aca="false">(R589+E590)*(1+((1+Taxa)/(1+Inflação)-1))</f>
        <v>14908782.12079</v>
      </c>
      <c r="S590" s="116" t="n">
        <f aca="false">IF('BANCO DE DADOS'!$AD$32="Sim",R590,Q590)</f>
        <v>14908782.12079</v>
      </c>
      <c r="T590" s="123" t="n">
        <f aca="false">C590</f>
        <v>586</v>
      </c>
      <c r="U590" s="122" t="n">
        <f aca="false">DATE(YEAR(U589),MONTH(U589)+1,1)</f>
        <v>62732</v>
      </c>
    </row>
    <row r="591" customFormat="false" ht="12.75" hidden="false" customHeight="false" outlineLevel="0" collapsed="false">
      <c r="B591" s="122" t="n">
        <f aca="false">DATE(YEAR(B590),MONTH(B590)+1,1)</f>
        <v>62732</v>
      </c>
      <c r="C591" s="123" t="n">
        <f aca="false">C590+1</f>
        <v>587</v>
      </c>
      <c r="D591" s="123"/>
      <c r="E591" s="116" t="n">
        <f aca="false">IF($AE$33,IF($AE$34,$E590*(1+Inflação)*(1+Crescimento_Salário),$E590*(1+Inflação)),IF($AE$34,$E590*(1+Crescimento_Salário),$E590))</f>
        <v>164834.853194258</v>
      </c>
      <c r="F591" s="124" t="n">
        <f aca="false">F590+E591</f>
        <v>18930843.6510728</v>
      </c>
      <c r="G591" s="125" t="n">
        <f aca="false">IF(F591&lt;=0,0,F591/S591)</f>
        <v>1.25876336613684</v>
      </c>
      <c r="H591" s="116" t="n">
        <f aca="false">Q590*Taxa</f>
        <v>342801.585496636</v>
      </c>
      <c r="I591" s="116" t="n">
        <f aca="false">I590+H591</f>
        <v>34856242.7801911</v>
      </c>
      <c r="J591" s="125" t="n">
        <f aca="false">1-G591</f>
        <v>-0.258763366136835</v>
      </c>
      <c r="K591" s="116" t="n">
        <f aca="false">R591-F591</f>
        <v>-3891604.21946154</v>
      </c>
      <c r="L591" s="116" t="n">
        <f aca="false">L590+K591</f>
        <v>-420723998.11516</v>
      </c>
      <c r="M591" s="125" t="n">
        <f aca="false">K591/R591</f>
        <v>-0.258763366136835</v>
      </c>
      <c r="N591" s="116" t="n">
        <f aca="false">Q591*Inflação</f>
        <v>469808.35292937</v>
      </c>
      <c r="O591" s="116" t="n">
        <f aca="false">Q591-R591</f>
        <v>38747846.9996526</v>
      </c>
      <c r="P591" s="125" t="n">
        <f aca="false">O591/Q591</f>
        <v>0.720393119808965</v>
      </c>
      <c r="Q591" s="126" t="n">
        <f aca="false">Q590+E591+H591</f>
        <v>53787086.4312639</v>
      </c>
      <c r="R591" s="126" t="n">
        <f aca="false">(R590+E591)*(1+((1+Taxa)/(1+Inflação)-1))</f>
        <v>15039239.4316112</v>
      </c>
      <c r="S591" s="116" t="n">
        <f aca="false">IF('BANCO DE DADOS'!$AD$32="Sim",R591,Q591)</f>
        <v>15039239.4316112</v>
      </c>
      <c r="T591" s="123" t="n">
        <f aca="false">C591</f>
        <v>587</v>
      </c>
      <c r="U591" s="122" t="n">
        <f aca="false">DATE(YEAR(U590),MONTH(U590)+1,1)</f>
        <v>62763</v>
      </c>
    </row>
    <row r="592" customFormat="false" ht="12.75" hidden="false" customHeight="false" outlineLevel="0" collapsed="false">
      <c r="B592" s="122" t="n">
        <f aca="false">DATE(YEAR(B591),MONTH(B591)+1,1)</f>
        <v>62763</v>
      </c>
      <c r="C592" s="123" t="n">
        <f aca="false">C591+1</f>
        <v>588</v>
      </c>
      <c r="D592" s="123" t="n">
        <v>49</v>
      </c>
      <c r="E592" s="116" t="n">
        <f aca="false">IF($AE$33,IF($AE$34,$E591*(1+Inflação)*(1+Crescimento_Salário),$E591*(1+Inflação)),IF($AE$34,$E591*(1+Crescimento_Salário),$E591))</f>
        <v>166274.618684875</v>
      </c>
      <c r="F592" s="124" t="n">
        <f aca="false">F591+E592</f>
        <v>19097118.2697576</v>
      </c>
      <c r="G592" s="125" t="n">
        <f aca="false">IF(F592&lt;=0,0,F592/S592)</f>
        <v>1.25880463345799</v>
      </c>
      <c r="H592" s="116" t="n">
        <f aca="false">Q591*Taxa</f>
        <v>346067.733628109</v>
      </c>
      <c r="I592" s="116" t="n">
        <f aca="false">I591+H592</f>
        <v>35202310.5138192</v>
      </c>
      <c r="J592" s="125" t="n">
        <f aca="false">1-G592</f>
        <v>-0.258804633457986</v>
      </c>
      <c r="K592" s="116" t="n">
        <f aca="false">R592-F592</f>
        <v>-3926282.57200754</v>
      </c>
      <c r="L592" s="116" t="n">
        <f aca="false">L591+K592</f>
        <v>-424650280.687168</v>
      </c>
      <c r="M592" s="125" t="n">
        <f aca="false">K592/R592</f>
        <v>-0.258804633457986</v>
      </c>
      <c r="N592" s="116" t="n">
        <f aca="false">Q592*Inflação</f>
        <v>474283.455275427</v>
      </c>
      <c r="O592" s="116" t="n">
        <f aca="false">Q592-R592</f>
        <v>39128593.0858267</v>
      </c>
      <c r="P592" s="125" t="n">
        <f aca="false">O592/Q592</f>
        <v>0.720607821525765</v>
      </c>
      <c r="Q592" s="126" t="n">
        <f aca="false">Q591+E592+H592</f>
        <v>54299428.7835769</v>
      </c>
      <c r="R592" s="126" t="n">
        <f aca="false">(R591+E592)*(1+((1+Taxa)/(1+Inflação)-1))</f>
        <v>15170835.6977501</v>
      </c>
      <c r="S592" s="116" t="n">
        <f aca="false">IF('BANCO DE DADOS'!$AD$32="Sim",R592,Q592)</f>
        <v>15170835.6977501</v>
      </c>
      <c r="T592" s="123" t="n">
        <f aca="false">C592</f>
        <v>588</v>
      </c>
      <c r="U592" s="122" t="n">
        <f aca="false">DATE(YEAR(U591),MONTH(U591)+1,1)</f>
        <v>62793</v>
      </c>
    </row>
    <row r="593" customFormat="false" ht="12.75" hidden="false" customHeight="false" outlineLevel="0" collapsed="false">
      <c r="B593" s="122" t="n">
        <f aca="false">DATE(YEAR(B592),MONTH(B592)+1,1)</f>
        <v>62793</v>
      </c>
      <c r="C593" s="123" t="n">
        <f aca="false">C592+1</f>
        <v>589</v>
      </c>
      <c r="D593" s="123"/>
      <c r="E593" s="116" t="n">
        <f aca="false">IF($AE$33,IF($AE$34,$E592*(1+Inflação)*(1+Crescimento_Salário),$E592*(1+Inflação)),IF($AE$34,$E592*(1+Crescimento_Salário),$E592))</f>
        <v>167726.959942253</v>
      </c>
      <c r="F593" s="124" t="n">
        <f aca="false">F592+E593</f>
        <v>19264845.2296999</v>
      </c>
      <c r="G593" s="125" t="n">
        <f aca="false">IF(F593&lt;=0,0,F593/S593)</f>
        <v>1.25884558620193</v>
      </c>
      <c r="H593" s="116" t="n">
        <f aca="false">Q592*Taxa</f>
        <v>349364.15974952</v>
      </c>
      <c r="I593" s="116" t="n">
        <f aca="false">I592+H593</f>
        <v>35551674.6735687</v>
      </c>
      <c r="J593" s="125" t="n">
        <f aca="false">1-G593</f>
        <v>-0.258845586201931</v>
      </c>
      <c r="K593" s="116" t="n">
        <f aca="false">R593-F593</f>
        <v>-3961264.36095812</v>
      </c>
      <c r="L593" s="116" t="n">
        <f aca="false">L592+K593</f>
        <v>-428611545.048126</v>
      </c>
      <c r="M593" s="125" t="n">
        <f aca="false">K593/R593</f>
        <v>-0.258845586201931</v>
      </c>
      <c r="N593" s="116" t="n">
        <f aca="false">Q593*Inflação</f>
        <v>478800.0361757</v>
      </c>
      <c r="O593" s="116" t="n">
        <f aca="false">Q593-R593</f>
        <v>39512939.0345268</v>
      </c>
      <c r="P593" s="125" t="n">
        <f aca="false">O593/Q593</f>
        <v>0.720821735933856</v>
      </c>
      <c r="Q593" s="126" t="n">
        <f aca="false">Q592+E593+H593</f>
        <v>54816519.9032686</v>
      </c>
      <c r="R593" s="126" t="n">
        <f aca="false">(R592+E593)*(1+((1+Taxa)/(1+Inflação)-1))</f>
        <v>15303580.8687418</v>
      </c>
      <c r="S593" s="116" t="n">
        <f aca="false">IF('BANCO DE DADOS'!$AD$32="Sim",R593,Q593)</f>
        <v>15303580.8687418</v>
      </c>
      <c r="T593" s="123" t="n">
        <f aca="false">C593</f>
        <v>589</v>
      </c>
      <c r="U593" s="122" t="n">
        <f aca="false">DATE(YEAR(U592),MONTH(U592)+1,1)</f>
        <v>62824</v>
      </c>
    </row>
    <row r="594" customFormat="false" ht="12.75" hidden="false" customHeight="false" outlineLevel="0" collapsed="false">
      <c r="B594" s="122" t="n">
        <f aca="false">DATE(YEAR(B593),MONTH(B593)+1,1)</f>
        <v>62824</v>
      </c>
      <c r="C594" s="123" t="n">
        <f aca="false">C593+1</f>
        <v>590</v>
      </c>
      <c r="D594" s="123"/>
      <c r="E594" s="116" t="n">
        <f aca="false">IF($AE$33,IF($AE$34,$E593*(1+Inflação)*(1+Crescimento_Salário),$E593*(1+Inflação)),IF($AE$34,$E593*(1+Crescimento_Salário),$E593))</f>
        <v>169191.986810608</v>
      </c>
      <c r="F594" s="124" t="n">
        <f aca="false">F593+E594</f>
        <v>19434037.2165105</v>
      </c>
      <c r="G594" s="125" t="n">
        <f aca="false">IF(F594&lt;=0,0,F594/S594)</f>
        <v>1.25888622663597</v>
      </c>
      <c r="H594" s="116" t="n">
        <f aca="false">Q593*Taxa</f>
        <v>352691.139583233</v>
      </c>
      <c r="I594" s="116" t="n">
        <f aca="false">I593+H594</f>
        <v>35904365.8131519</v>
      </c>
      <c r="J594" s="125" t="n">
        <f aca="false">1-G594</f>
        <v>-0.258886226635967</v>
      </c>
      <c r="K594" s="116" t="n">
        <f aca="false">R594-F594</f>
        <v>-3996552.23548668</v>
      </c>
      <c r="L594" s="116" t="n">
        <f aca="false">L593+K594</f>
        <v>-432608097.283613</v>
      </c>
      <c r="M594" s="125" t="n">
        <f aca="false">K594/R594</f>
        <v>-0.258886226635967</v>
      </c>
      <c r="N594" s="116" t="n">
        <f aca="false">Q594*Inflação</f>
        <v>483358.473308116</v>
      </c>
      <c r="O594" s="116" t="n">
        <f aca="false">Q594-R594</f>
        <v>39900918.0486386</v>
      </c>
      <c r="P594" s="125" t="n">
        <f aca="false">O594/Q594</f>
        <v>0.721034866641362</v>
      </c>
      <c r="Q594" s="126" t="n">
        <f aca="false">Q593+E594+H594</f>
        <v>55338403.0296625</v>
      </c>
      <c r="R594" s="126" t="n">
        <f aca="false">(R593+E594)*(1+((1+Taxa)/(1+Inflação)-1))</f>
        <v>15437484.9810238</v>
      </c>
      <c r="S594" s="116" t="n">
        <f aca="false">IF('BANCO DE DADOS'!$AD$32="Sim",R594,Q594)</f>
        <v>15437484.9810238</v>
      </c>
      <c r="T594" s="123" t="n">
        <f aca="false">C594</f>
        <v>590</v>
      </c>
      <c r="U594" s="122" t="n">
        <f aca="false">DATE(YEAR(U593),MONTH(U593)+1,1)</f>
        <v>62855</v>
      </c>
    </row>
    <row r="595" customFormat="false" ht="12.75" hidden="false" customHeight="false" outlineLevel="0" collapsed="false">
      <c r="B595" s="122" t="n">
        <f aca="false">DATE(YEAR(B594),MONTH(B594)+1,1)</f>
        <v>62855</v>
      </c>
      <c r="C595" s="123" t="n">
        <f aca="false">C594+1</f>
        <v>591</v>
      </c>
      <c r="D595" s="123"/>
      <c r="E595" s="116" t="n">
        <f aca="false">IF($AE$33,IF($AE$34,$E594*(1+Inflação)*(1+Crescimento_Salário),$E594*(1+Inflação)),IF($AE$34,$E594*(1+Crescimento_Salário),$E594))</f>
        <v>170669.810093599</v>
      </c>
      <c r="F595" s="124" t="n">
        <f aca="false">F594+E595</f>
        <v>19604707.0266041</v>
      </c>
      <c r="G595" s="125" t="n">
        <f aca="false">IF(F595&lt;=0,0,F595/S595)</f>
        <v>1.25892655701256</v>
      </c>
      <c r="H595" s="116" t="n">
        <f aca="false">Q594*Taxa</f>
        <v>356048.951332353</v>
      </c>
      <c r="I595" s="116" t="n">
        <f aca="false">I594+H595</f>
        <v>36260414.7644843</v>
      </c>
      <c r="J595" s="125" t="n">
        <f aca="false">1-G595</f>
        <v>-0.258926557012564</v>
      </c>
      <c r="K595" s="116" t="n">
        <f aca="false">R595-F595</f>
        <v>-4032148.86790888</v>
      </c>
      <c r="L595" s="116" t="n">
        <f aca="false">L594+K595</f>
        <v>-436640246.151522</v>
      </c>
      <c r="M595" s="125" t="n">
        <f aca="false">K595/R595</f>
        <v>-0.258926557012564</v>
      </c>
      <c r="N595" s="116" t="n">
        <f aca="false">Q595*Inflação</f>
        <v>487959.147748416</v>
      </c>
      <c r="O595" s="116" t="n">
        <f aca="false">Q595-R595</f>
        <v>40292563.6323932</v>
      </c>
      <c r="P595" s="125" t="n">
        <f aca="false">O595/Q595</f>
        <v>0.721247217236366</v>
      </c>
      <c r="Q595" s="126" t="n">
        <f aca="false">Q594+E595+H595</f>
        <v>55865121.7910884</v>
      </c>
      <c r="R595" s="126" t="n">
        <f aca="false">(R594+E595)*(1+((1+Taxa)/(1+Inflação)-1))</f>
        <v>15572558.1586952</v>
      </c>
      <c r="S595" s="116" t="n">
        <f aca="false">IF('BANCO DE DADOS'!$AD$32="Sim",R595,Q595)</f>
        <v>15572558.1586952</v>
      </c>
      <c r="T595" s="123" t="n">
        <f aca="false">C595</f>
        <v>591</v>
      </c>
      <c r="U595" s="122" t="n">
        <f aca="false">DATE(YEAR(U594),MONTH(U594)+1,1)</f>
        <v>62884</v>
      </c>
    </row>
    <row r="596" customFormat="false" ht="12.75" hidden="false" customHeight="false" outlineLevel="0" collapsed="false">
      <c r="B596" s="122" t="n">
        <f aca="false">DATE(YEAR(B595),MONTH(B595)+1,1)</f>
        <v>62884</v>
      </c>
      <c r="C596" s="123" t="n">
        <f aca="false">C595+1</f>
        <v>592</v>
      </c>
      <c r="D596" s="123"/>
      <c r="E596" s="116" t="n">
        <f aca="false">IF($AE$33,IF($AE$34,$E595*(1+Inflação)*(1+Crescimento_Salário),$E595*(1+Inflação)),IF($AE$34,$E595*(1+Crescimento_Salário),$E595))</f>
        <v>172160.541562709</v>
      </c>
      <c r="F596" s="124" t="n">
        <f aca="false">F595+E596</f>
        <v>19776867.5681668</v>
      </c>
      <c r="G596" s="125" t="n">
        <f aca="false">IF(F596&lt;=0,0,F596/S596)</f>
        <v>1.25896657956944</v>
      </c>
      <c r="H596" s="116" t="n">
        <f aca="false">Q595*Taxa</f>
        <v>359437.875702872</v>
      </c>
      <c r="I596" s="116" t="n">
        <f aca="false">I595+H596</f>
        <v>36619852.6401872</v>
      </c>
      <c r="J596" s="125" t="n">
        <f aca="false">1-G596</f>
        <v>-0.25896657956944</v>
      </c>
      <c r="K596" s="116" t="n">
        <f aca="false">R596-F596</f>
        <v>-4068056.95388474</v>
      </c>
      <c r="L596" s="116" t="n">
        <f aca="false">L595+K596</f>
        <v>-440708303.105406</v>
      </c>
      <c r="M596" s="125" t="n">
        <f aca="false">K596/R596</f>
        <v>-0.25896657956944</v>
      </c>
      <c r="N596" s="116" t="n">
        <f aca="false">Q596*Inflação</f>
        <v>492602.444000474</v>
      </c>
      <c r="O596" s="116" t="n">
        <f aca="false">Q596-R596</f>
        <v>40687909.5940719</v>
      </c>
      <c r="P596" s="125" t="n">
        <f aca="false">O596/Q596</f>
        <v>0.72145879128703</v>
      </c>
      <c r="Q596" s="126" t="n">
        <f aca="false">Q595+E596+H596</f>
        <v>56396720.208354</v>
      </c>
      <c r="R596" s="126" t="n">
        <f aca="false">(R595+E596)*(1+((1+Taxa)/(1+Inflação)-1))</f>
        <v>15708810.6142821</v>
      </c>
      <c r="S596" s="116" t="n">
        <f aca="false">IF('BANCO DE DADOS'!$AD$32="Sim",R596,Q596)</f>
        <v>15708810.6142821</v>
      </c>
      <c r="T596" s="123" t="n">
        <f aca="false">C596</f>
        <v>592</v>
      </c>
      <c r="U596" s="122" t="n">
        <f aca="false">DATE(YEAR(U595),MONTH(U595)+1,1)</f>
        <v>62915</v>
      </c>
    </row>
    <row r="597" customFormat="false" ht="12.75" hidden="false" customHeight="false" outlineLevel="0" collapsed="false">
      <c r="B597" s="122" t="n">
        <f aca="false">DATE(YEAR(B596),MONTH(B596)+1,1)</f>
        <v>62915</v>
      </c>
      <c r="C597" s="123" t="n">
        <f aca="false">C596+1</f>
        <v>593</v>
      </c>
      <c r="D597" s="123"/>
      <c r="E597" s="116" t="n">
        <f aca="false">IF($AE$33,IF($AE$34,$E596*(1+Inflação)*(1+Crescimento_Salário),$E596*(1+Inflação)),IF($AE$34,$E596*(1+Crescimento_Salário),$E596))</f>
        <v>173664.293965702</v>
      </c>
      <c r="F597" s="124" t="n">
        <f aca="false">F596+E597</f>
        <v>19950531.8621325</v>
      </c>
      <c r="G597" s="125" t="n">
        <f aca="false">IF(F597&lt;=0,0,F597/S597)</f>
        <v>1.25900629652964</v>
      </c>
      <c r="H597" s="116" t="n">
        <f aca="false">Q596*Taxa</f>
        <v>362858.195925988</v>
      </c>
      <c r="I597" s="116" t="n">
        <f aca="false">I596+H597</f>
        <v>36982710.8361132</v>
      </c>
      <c r="J597" s="125" t="n">
        <f aca="false">1-G597</f>
        <v>-0.259006296529639</v>
      </c>
      <c r="K597" s="116" t="n">
        <f aca="false">R597-F597</f>
        <v>-4104279.21262255</v>
      </c>
      <c r="L597" s="116" t="n">
        <f aca="false">L596+K597</f>
        <v>-444812582.318029</v>
      </c>
      <c r="M597" s="125" t="n">
        <f aca="false">K597/R597</f>
        <v>-0.259006296529639</v>
      </c>
      <c r="N597" s="116" t="n">
        <f aca="false">Q597*Inflação</f>
        <v>497288.750026878</v>
      </c>
      <c r="O597" s="116" t="n">
        <f aca="false">Q597-R597</f>
        <v>41086990.0487357</v>
      </c>
      <c r="P597" s="125" t="n">
        <f aca="false">O597/Q597</f>
        <v>0.72166959234173</v>
      </c>
      <c r="Q597" s="126" t="n">
        <f aca="false">Q596+E597+H597</f>
        <v>56933242.6982457</v>
      </c>
      <c r="R597" s="126" t="n">
        <f aca="false">(R596+E597)*(1+((1+Taxa)/(1+Inflação)-1))</f>
        <v>15846252.64951</v>
      </c>
      <c r="S597" s="116" t="n">
        <f aca="false">IF('BANCO DE DADOS'!$AD$32="Sim",R597,Q597)</f>
        <v>15846252.64951</v>
      </c>
      <c r="T597" s="123" t="n">
        <f aca="false">C597</f>
        <v>593</v>
      </c>
      <c r="U597" s="122" t="n">
        <f aca="false">DATE(YEAR(U596),MONTH(U596)+1,1)</f>
        <v>62945</v>
      </c>
    </row>
    <row r="598" customFormat="false" ht="12.75" hidden="false" customHeight="false" outlineLevel="0" collapsed="false">
      <c r="B598" s="122" t="n">
        <f aca="false">DATE(YEAR(B597),MONTH(B597)+1,1)</f>
        <v>62945</v>
      </c>
      <c r="C598" s="123" t="n">
        <f aca="false">C597+1</f>
        <v>594</v>
      </c>
      <c r="D598" s="123"/>
      <c r="E598" s="116" t="n">
        <f aca="false">IF($AE$33,IF($AE$34,$E597*(1+Inflação)*(1+Crescimento_Salário),$E597*(1+Inflação)),IF($AE$34,$E597*(1+Crescimento_Salário),$E597))</f>
        <v>175181.181035146</v>
      </c>
      <c r="F598" s="124" t="n">
        <f aca="false">F597+E598</f>
        <v>20125713.0431677</v>
      </c>
      <c r="G598" s="125" t="n">
        <f aca="false">IF(F598&lt;=0,0,F598/S598)</f>
        <v>1.25904571010161</v>
      </c>
      <c r="H598" s="116" t="n">
        <f aca="false">Q597*Taxa</f>
        <v>366310.197780646</v>
      </c>
      <c r="I598" s="116" t="n">
        <f aca="false">I597+H598</f>
        <v>37349021.0338938</v>
      </c>
      <c r="J598" s="125" t="n">
        <f aca="false">1-G598</f>
        <v>-0.259045710101614</v>
      </c>
      <c r="K598" s="116" t="n">
        <f aca="false">R598-F598</f>
        <v>-4140818.38708455</v>
      </c>
      <c r="L598" s="116" t="n">
        <f aca="false">L597+K598</f>
        <v>-448953400.705113</v>
      </c>
      <c r="M598" s="125" t="n">
        <f aca="false">K598/R598</f>
        <v>-0.259045710101614</v>
      </c>
      <c r="N598" s="116" t="n">
        <f aca="false">Q598*Inflação</f>
        <v>502018.457279789</v>
      </c>
      <c r="O598" s="116" t="n">
        <f aca="false">Q598-R598</f>
        <v>41489839.4209784</v>
      </c>
      <c r="P598" s="125" t="n">
        <f aca="false">O598/Q598</f>
        <v>0.721879623929173</v>
      </c>
      <c r="Q598" s="126" t="n">
        <f aca="false">Q597+E598+H598</f>
        <v>57474734.0770615</v>
      </c>
      <c r="R598" s="126" t="n">
        <f aca="false">(R597+E598)*(1+((1+Taxa)/(1+Inflação)-1))</f>
        <v>15984894.6560831</v>
      </c>
      <c r="S598" s="116" t="n">
        <f aca="false">IF('BANCO DE DADOS'!$AD$32="Sim",R598,Q598)</f>
        <v>15984894.6560831</v>
      </c>
      <c r="T598" s="123" t="n">
        <f aca="false">C598</f>
        <v>594</v>
      </c>
      <c r="U598" s="122" t="n">
        <f aca="false">DATE(YEAR(U597),MONTH(U597)+1,1)</f>
        <v>62976</v>
      </c>
    </row>
    <row r="599" customFormat="false" ht="12.75" hidden="false" customHeight="false" outlineLevel="0" collapsed="false">
      <c r="B599" s="122" t="n">
        <f aca="false">DATE(YEAR(B598),MONTH(B598)+1,1)</f>
        <v>62976</v>
      </c>
      <c r="C599" s="123" t="n">
        <f aca="false">C598+1</f>
        <v>595</v>
      </c>
      <c r="D599" s="123"/>
      <c r="E599" s="116" t="n">
        <f aca="false">IF($AE$33,IF($AE$34,$E598*(1+Inflação)*(1+Crescimento_Salário),$E598*(1+Inflação)),IF($AE$34,$E598*(1+Crescimento_Salário),$E598))</f>
        <v>176711.317497018</v>
      </c>
      <c r="F599" s="124" t="n">
        <f aca="false">F598+E599</f>
        <v>20302424.3606647</v>
      </c>
      <c r="G599" s="125" t="n">
        <f aca="false">IF(F599&lt;=0,0,F599/S599)</f>
        <v>1.2590848224793</v>
      </c>
      <c r="H599" s="116" t="n">
        <f aca="false">Q598*Taxa</f>
        <v>369794.169616254</v>
      </c>
      <c r="I599" s="116" t="n">
        <f aca="false">I598+H599</f>
        <v>37718815.2035101</v>
      </c>
      <c r="J599" s="125" t="n">
        <f aca="false">1-G599</f>
        <v>-0.259084822479304</v>
      </c>
      <c r="K599" s="116" t="n">
        <f aca="false">R599-F599</f>
        <v>-4177677.24419438</v>
      </c>
      <c r="L599" s="116" t="n">
        <f aca="false">L598+K599</f>
        <v>-453131077.949308</v>
      </c>
      <c r="M599" s="125" t="n">
        <f aca="false">K599/R599</f>
        <v>-0.259084822479304</v>
      </c>
      <c r="N599" s="116" t="n">
        <f aca="false">Q599*Inflação</f>
        <v>506791.960732066</v>
      </c>
      <c r="O599" s="116" t="n">
        <f aca="false">Q599-R599</f>
        <v>41896492.4477044</v>
      </c>
      <c r="P599" s="125" t="n">
        <f aca="false">O599/Q599</f>
        <v>0.722088889558531</v>
      </c>
      <c r="Q599" s="126" t="n">
        <f aca="false">Q598+E599+H599</f>
        <v>58021239.5641747</v>
      </c>
      <c r="R599" s="126" t="n">
        <f aca="false">(R598+E599)*(1+((1+Taxa)/(1+Inflação)-1))</f>
        <v>16124747.1164703</v>
      </c>
      <c r="S599" s="116" t="n">
        <f aca="false">IF('BANCO DE DADOS'!$AD$32="Sim",R599,Q599)</f>
        <v>16124747.1164703</v>
      </c>
      <c r="T599" s="123" t="n">
        <f aca="false">C599</f>
        <v>595</v>
      </c>
      <c r="U599" s="122" t="n">
        <f aca="false">DATE(YEAR(U598),MONTH(U598)+1,1)</f>
        <v>63006</v>
      </c>
    </row>
    <row r="600" customFormat="false" ht="12.75" hidden="false" customHeight="false" outlineLevel="0" collapsed="false">
      <c r="B600" s="122" t="n">
        <f aca="false">DATE(YEAR(B599),MONTH(B599)+1,1)</f>
        <v>63006</v>
      </c>
      <c r="C600" s="123" t="n">
        <f aca="false">C599+1</f>
        <v>596</v>
      </c>
      <c r="D600" s="123"/>
      <c r="E600" s="116" t="n">
        <f aca="false">IF($AE$33,IF($AE$34,$E599*(1+Inflação)*(1+Crescimento_Salário),$E599*(1+Inflação)),IF($AE$34,$E599*(1+Crescimento_Salário),$E599))</f>
        <v>178254.819079379</v>
      </c>
      <c r="F600" s="124" t="n">
        <f aca="false">F599+E600</f>
        <v>20480679.1797441</v>
      </c>
      <c r="G600" s="125" t="n">
        <f aca="false">IF(F600&lt;=0,0,F600/S600)</f>
        <v>1.25912363584221</v>
      </c>
      <c r="H600" s="116" t="n">
        <f aca="false">Q599*Taxa</f>
        <v>373310.402375623</v>
      </c>
      <c r="I600" s="116" t="n">
        <f aca="false">I599+H600</f>
        <v>38092125.6058857</v>
      </c>
      <c r="J600" s="125" t="n">
        <f aca="false">1-G600</f>
        <v>-0.259123635842211</v>
      </c>
      <c r="K600" s="116" t="n">
        <f aca="false">R600-F600</f>
        <v>-4214858.57504641</v>
      </c>
      <c r="L600" s="116" t="n">
        <f aca="false">L599+K600</f>
        <v>-457345936.524354</v>
      </c>
      <c r="M600" s="125" t="n">
        <f aca="false">K600/R600</f>
        <v>-0.259123635842211</v>
      </c>
      <c r="N600" s="116" t="n">
        <f aca="false">Q600*Inflação</f>
        <v>511609.658908673</v>
      </c>
      <c r="O600" s="116" t="n">
        <f aca="false">Q600-R600</f>
        <v>42306984.1809321</v>
      </c>
      <c r="P600" s="125" t="n">
        <f aca="false">O600/Q600</f>
        <v>0.722297392719559</v>
      </c>
      <c r="Q600" s="126" t="n">
        <f aca="false">Q599+E600+H600</f>
        <v>58572804.7856297</v>
      </c>
      <c r="R600" s="126" t="n">
        <f aca="false">(R599+E600)*(1+((1+Taxa)/(1+Inflação)-1))</f>
        <v>16265820.6046977</v>
      </c>
      <c r="S600" s="116" t="n">
        <f aca="false">IF('BANCO DE DADOS'!$AD$32="Sim",R600,Q600)</f>
        <v>16265820.6046977</v>
      </c>
      <c r="T600" s="123" t="n">
        <f aca="false">C600</f>
        <v>596</v>
      </c>
      <c r="U600" s="122" t="n">
        <f aca="false">DATE(YEAR(U599),MONTH(U599)+1,1)</f>
        <v>63037</v>
      </c>
    </row>
    <row r="601" customFormat="false" ht="12.75" hidden="false" customHeight="false" outlineLevel="0" collapsed="false">
      <c r="B601" s="122" t="n">
        <f aca="false">DATE(YEAR(B600),MONTH(B600)+1,1)</f>
        <v>63037</v>
      </c>
      <c r="C601" s="123" t="n">
        <f aca="false">C600+1</f>
        <v>597</v>
      </c>
      <c r="D601" s="123"/>
      <c r="E601" s="116" t="n">
        <f aca="false">IF($AE$33,IF($AE$34,$E600*(1+Inflação)*(1+Crescimento_Salário),$E600*(1+Inflação)),IF($AE$34,$E600*(1+Crescimento_Salário),$E600))</f>
        <v>179811.802521129</v>
      </c>
      <c r="F601" s="124" t="n">
        <f aca="false">F600+E601</f>
        <v>20660490.9822652</v>
      </c>
      <c r="G601" s="125" t="n">
        <f aca="false">IF(F601&lt;=0,0,F601/S601)</f>
        <v>1.25916215235548</v>
      </c>
      <c r="H601" s="116" t="n">
        <f aca="false">Q600*Taxa</f>
        <v>376859.189618095</v>
      </c>
      <c r="I601" s="116" t="n">
        <f aca="false">I600+H601</f>
        <v>38468984.7955038</v>
      </c>
      <c r="J601" s="125" t="n">
        <f aca="false">1-G601</f>
        <v>-0.259162152355478</v>
      </c>
      <c r="K601" s="116" t="n">
        <f aca="false">R601-F601</f>
        <v>-4252365.1951168</v>
      </c>
      <c r="L601" s="116" t="n">
        <f aca="false">L600+K601</f>
        <v>-461598301.719471</v>
      </c>
      <c r="M601" s="125" t="n">
        <f aca="false">K601/R601</f>
        <v>-0.259162152355478</v>
      </c>
      <c r="N601" s="116" t="n">
        <f aca="false">Q601*Inflação</f>
        <v>516471.953918363</v>
      </c>
      <c r="O601" s="116" t="n">
        <f aca="false">Q601-R601</f>
        <v>42721349.9906206</v>
      </c>
      <c r="P601" s="125" t="n">
        <f aca="false">O601/Q601</f>
        <v>0.722505136882722</v>
      </c>
      <c r="Q601" s="126" t="n">
        <f aca="false">Q600+E601+H601</f>
        <v>59129475.777769</v>
      </c>
      <c r="R601" s="126" t="n">
        <f aca="false">(R600+E601)*(1+((1+Taxa)/(1+Inflação)-1))</f>
        <v>16408125.7871484</v>
      </c>
      <c r="S601" s="116" t="n">
        <f aca="false">IF('BANCO DE DADOS'!$AD$32="Sim",R601,Q601)</f>
        <v>16408125.7871484</v>
      </c>
      <c r="T601" s="123" t="n">
        <f aca="false">C601</f>
        <v>597</v>
      </c>
      <c r="U601" s="122" t="n">
        <f aca="false">DATE(YEAR(U600),MONTH(U600)+1,1)</f>
        <v>63068</v>
      </c>
    </row>
    <row r="602" customFormat="false" ht="12.75" hidden="false" customHeight="false" outlineLevel="0" collapsed="false">
      <c r="B602" s="122" t="n">
        <f aca="false">DATE(YEAR(B601),MONTH(B601)+1,1)</f>
        <v>63068</v>
      </c>
      <c r="C602" s="123" t="n">
        <f aca="false">C601+1</f>
        <v>598</v>
      </c>
      <c r="D602" s="123"/>
      <c r="E602" s="116" t="n">
        <f aca="false">IF($AE$33,IF($AE$34,$E601*(1+Inflação)*(1+Crescimento_Salário),$E601*(1+Inflação)),IF($AE$34,$E601*(1+Crescimento_Salário),$E601))</f>
        <v>181382.385580831</v>
      </c>
      <c r="F602" s="124" t="n">
        <f aca="false">F601+E602</f>
        <v>20841873.367846</v>
      </c>
      <c r="G602" s="125" t="n">
        <f aca="false">IF(F602&lt;=0,0,F602/S602)</f>
        <v>1.25920037416997</v>
      </c>
      <c r="H602" s="116" t="n">
        <f aca="false">Q601*Taxa</f>
        <v>380440.827542884</v>
      </c>
      <c r="I602" s="116" t="n">
        <f aca="false">I601+H602</f>
        <v>38849425.6230467</v>
      </c>
      <c r="J602" s="125" t="n">
        <f aca="false">1-G602</f>
        <v>-0.25920037416997</v>
      </c>
      <c r="K602" s="116" t="n">
        <f aca="false">R602-F602</f>
        <v>-4290199.94447652</v>
      </c>
      <c r="L602" s="116" t="n">
        <f aca="false">L601+K602</f>
        <v>-465888501.663948</v>
      </c>
      <c r="M602" s="125" t="n">
        <f aca="false">K602/R602</f>
        <v>-0.25920037416997</v>
      </c>
      <c r="N602" s="116" t="n">
        <f aca="false">Q602*Inflação</f>
        <v>521379.251485641</v>
      </c>
      <c r="O602" s="116" t="n">
        <f aca="false">Q602-R602</f>
        <v>43139625.5675232</v>
      </c>
      <c r="P602" s="125" t="n">
        <f aca="false">O602/Q602</f>
        <v>0.722712125499315</v>
      </c>
      <c r="Q602" s="126" t="n">
        <f aca="false">Q601+E602+H602</f>
        <v>59691298.9908927</v>
      </c>
      <c r="R602" s="126" t="n">
        <f aca="false">(R601+E602)*(1+((1+Taxa)/(1+Inflação)-1))</f>
        <v>16551673.4233695</v>
      </c>
      <c r="S602" s="116" t="n">
        <f aca="false">IF('BANCO DE DADOS'!$AD$32="Sim",R602,Q602)</f>
        <v>16551673.4233695</v>
      </c>
      <c r="T602" s="123" t="n">
        <f aca="false">C602</f>
        <v>598</v>
      </c>
      <c r="U602" s="122" t="n">
        <f aca="false">DATE(YEAR(U601),MONTH(U601)+1,1)</f>
        <v>63098</v>
      </c>
    </row>
    <row r="603" customFormat="false" ht="12.75" hidden="false" customHeight="false" outlineLevel="0" collapsed="false">
      <c r="B603" s="122" t="n">
        <f aca="false">DATE(YEAR(B602),MONTH(B602)+1,1)</f>
        <v>63098</v>
      </c>
      <c r="C603" s="123" t="n">
        <f aca="false">C602+1</f>
        <v>599</v>
      </c>
      <c r="D603" s="123"/>
      <c r="E603" s="116" t="n">
        <f aca="false">IF($AE$33,IF($AE$34,$E602*(1+Inflação)*(1+Crescimento_Salário),$E602*(1+Inflação)),IF($AE$34,$E602*(1+Crescimento_Salário),$E602))</f>
        <v>182966.687045627</v>
      </c>
      <c r="F603" s="124" t="n">
        <f aca="false">F602+E603</f>
        <v>21024840.0548917</v>
      </c>
      <c r="G603" s="125" t="n">
        <f aca="false">IF(F603&lt;=0,0,F603/S603)</f>
        <v>1.25923830342235</v>
      </c>
      <c r="H603" s="116" t="n">
        <f aca="false">Q602*Taxa</f>
        <v>384055.615012621</v>
      </c>
      <c r="I603" s="116" t="n">
        <f aca="false">I602+H603</f>
        <v>39233481.2380593</v>
      </c>
      <c r="J603" s="125" t="n">
        <f aca="false">1-G603</f>
        <v>-0.259238303422348</v>
      </c>
      <c r="K603" s="116" t="n">
        <f aca="false">R603-F603</f>
        <v>-4328365.68800613</v>
      </c>
      <c r="L603" s="116" t="n">
        <f aca="false">L602+K603</f>
        <v>-470216867.351954</v>
      </c>
      <c r="M603" s="125" t="n">
        <f aca="false">K603/R603</f>
        <v>-0.259238303422348</v>
      </c>
      <c r="N603" s="116" t="n">
        <f aca="false">Q603*Inflação</f>
        <v>526331.960983016</v>
      </c>
      <c r="O603" s="116" t="n">
        <f aca="false">Q603-R603</f>
        <v>43561846.9260654</v>
      </c>
      <c r="P603" s="125" t="n">
        <f aca="false">O603/Q603</f>
        <v>0.722918362001587</v>
      </c>
      <c r="Q603" s="126" t="n">
        <f aca="false">Q602+E603+H603</f>
        <v>60258321.2929509</v>
      </c>
      <c r="R603" s="126" t="n">
        <f aca="false">(R602+E603)*(1+((1+Taxa)/(1+Inflação)-1))</f>
        <v>16696474.3668855</v>
      </c>
      <c r="S603" s="116" t="n">
        <f aca="false">IF('BANCO DE DADOS'!$AD$32="Sim",R603,Q603)</f>
        <v>16696474.3668855</v>
      </c>
      <c r="T603" s="123" t="n">
        <f aca="false">C603</f>
        <v>599</v>
      </c>
      <c r="U603" s="122" t="n">
        <f aca="false">DATE(YEAR(U602),MONTH(U602)+1,1)</f>
        <v>63129</v>
      </c>
    </row>
    <row r="604" customFormat="false" ht="12.75" hidden="false" customHeight="false" outlineLevel="0" collapsed="false">
      <c r="B604" s="122" t="n">
        <f aca="false">DATE(YEAR(B603),MONTH(B603)+1,1)</f>
        <v>63129</v>
      </c>
      <c r="C604" s="123" t="n">
        <f aca="false">C603+1</f>
        <v>600</v>
      </c>
      <c r="D604" s="123" t="n">
        <v>50</v>
      </c>
      <c r="E604" s="116" t="n">
        <f aca="false">IF($AE$33,IF($AE$34,$E603*(1+Inflação)*(1+Crescimento_Salário),$E603*(1+Inflação)),IF($AE$34,$E603*(1+Crescimento_Salário),$E603))</f>
        <v>184564.826740211</v>
      </c>
      <c r="F604" s="124" t="n">
        <f aca="false">F603+E604</f>
        <v>21209404.8816319</v>
      </c>
      <c r="G604" s="125" t="n">
        <f aca="false">IF(F604&lt;=0,0,F604/S604)</f>
        <v>1.25927594223515</v>
      </c>
      <c r="H604" s="116" t="n">
        <f aca="false">Q603*Taxa</f>
        <v>387703.853577107</v>
      </c>
      <c r="I604" s="116" t="n">
        <f aca="false">I603+H604</f>
        <v>39621185.0916364</v>
      </c>
      <c r="J604" s="125" t="n">
        <f aca="false">1-G604</f>
        <v>-0.25927594223515</v>
      </c>
      <c r="K604" s="116" t="n">
        <f aca="false">R604-F604</f>
        <v>-4366865.31561247</v>
      </c>
      <c r="L604" s="116" t="n">
        <f aca="false">L603+K604</f>
        <v>-474583732.667566</v>
      </c>
      <c r="M604" s="125" t="n">
        <f aca="false">K604/R604</f>
        <v>-0.25927594223515</v>
      </c>
      <c r="N604" s="116" t="n">
        <f aca="false">Q604*Inflação</f>
        <v>531330.495463527</v>
      </c>
      <c r="O604" s="116" t="n">
        <f aca="false">Q604-R604</f>
        <v>43988050.4072489</v>
      </c>
      <c r="P604" s="125" t="n">
        <f aca="false">O604/Q604</f>
        <v>0.723123849802858</v>
      </c>
      <c r="Q604" s="126" t="n">
        <f aca="false">Q603+E604+H604</f>
        <v>60830589.9732683</v>
      </c>
      <c r="R604" s="126" t="n">
        <f aca="false">(R603+E604)*(1+((1+Taxa)/(1+Inflação)-1))</f>
        <v>16842539.5660194</v>
      </c>
      <c r="S604" s="116" t="n">
        <f aca="false">IF('BANCO DE DADOS'!$AD$32="Sim",R604,Q604)</f>
        <v>16842539.5660194</v>
      </c>
      <c r="T604" s="123" t="n">
        <f aca="false">C604</f>
        <v>600</v>
      </c>
      <c r="U604" s="122" t="n">
        <f aca="false">DATE(YEAR(U603),MONTH(U603)+1,1)</f>
        <v>63159</v>
      </c>
    </row>
  </sheetData>
  <dataValidations count="3">
    <dataValidation allowBlank="true" errorStyle="stop" operator="between" showDropDown="false" showErrorMessage="true" showInputMessage="true" sqref="AL11 AL13" type="list">
      <formula1>$D$53:$E$53</formula1>
      <formula2>0</formula2>
    </dataValidation>
    <dataValidation allowBlank="true" errorStyle="stop" operator="between" showDropDown="false" showErrorMessage="true" showInputMessage="true" sqref="AL2" type="list">
      <formula1>$F$53:$G$53</formula1>
      <formula2>0</formula2>
    </dataValidation>
    <dataValidation allowBlank="true" errorStyle="stop" operator="between" prompt="&#10;" showDropDown="false" showErrorMessage="true" showInputMessage="false" sqref="AM2 AP19 AP24 AP29" type="list">
      <formula1>"Sim,Não"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">
              <controlPr defaultSize="0" locked="1" autoFill="0" autoLine="0" autoPict="0" print="true" altText="Check Box 4">
                <anchor moveWithCells="true" sizeWithCells="false">
                  <from>
                    <xdr:col>54</xdr:col>
                    <xdr:colOff>139680</xdr:colOff>
                    <xdr:row>23</xdr:row>
                    <xdr:rowOff>123480</xdr:rowOff>
                  </from>
                  <to>
                    <xdr:col>55</xdr:col>
                    <xdr:colOff>-333720</xdr:colOff>
                    <xdr:row>25</xdr:row>
                    <xdr:rowOff>9360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">
              <controlPr defaultSize="0" locked="1" autoFill="0" autoLine="0" autoPict="0" print="true" altText="Check Box 5">
                <anchor moveWithCells="true" sizeWithCells="false">
                  <from>
                    <xdr:col>54</xdr:col>
                    <xdr:colOff>139680</xdr:colOff>
                    <xdr:row>27</xdr:row>
                    <xdr:rowOff>76320</xdr:rowOff>
                  </from>
                  <to>
                    <xdr:col>55</xdr:col>
                    <xdr:colOff>-333720</xdr:colOff>
                    <xdr:row>28</xdr:row>
                    <xdr:rowOff>152640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">
              <controlPr defaultSize="0" locked="1" autoFill="0" autoLine="0" autoPict="0" print="true" altText="Check Box 6">
                <anchor moveWithCells="true" sizeWithCells="false">
                  <from>
                    <xdr:col>54</xdr:col>
                    <xdr:colOff>139680</xdr:colOff>
                    <xdr:row>30</xdr:row>
                    <xdr:rowOff>161640</xdr:rowOff>
                  </from>
                  <to>
                    <xdr:col>55</xdr:col>
                    <xdr:colOff>-333720</xdr:colOff>
                    <xdr:row>32</xdr:row>
                    <xdr:rowOff>47520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">
              <controlPr defaultSize="0" locked="1" autoFill="0" autoLine="0" autoPict="0" print="true" altText="Check Box 7">
                <anchor moveWithCells="true" sizeWithCells="false">
                  <from>
                    <xdr:col>48</xdr:col>
                    <xdr:colOff>316800</xdr:colOff>
                    <xdr:row>33</xdr:row>
                    <xdr:rowOff>38160</xdr:rowOff>
                  </from>
                  <to>
                    <xdr:col>49</xdr:col>
                    <xdr:colOff>-156600</xdr:colOff>
                    <xdr:row>34</xdr:row>
                    <xdr:rowOff>114120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">
              <controlPr defaultSize="0" locked="1" autoFill="0" autoLine="0" autoPict="0" print="true" altText="Check Box 8">
                <anchor moveWithCells="true" sizeWithCells="false">
                  <from>
                    <xdr:col>48</xdr:col>
                    <xdr:colOff>316800</xdr:colOff>
                    <xdr:row>36</xdr:row>
                    <xdr:rowOff>123840</xdr:rowOff>
                  </from>
                  <to>
                    <xdr:col>49</xdr:col>
                    <xdr:colOff>-156600</xdr:colOff>
                    <xdr:row>38</xdr:row>
                    <xdr:rowOff>9000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2F2F2"/>
    <pageSetUpPr fitToPage="false"/>
  </sheetPr>
  <dimension ref="B2:K46"/>
  <sheetViews>
    <sheetView showFormulas="false" showGridLines="false" showRowColHeaders="fals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17.43"/>
    <col collapsed="false" customWidth="true" hidden="false" outlineLevel="0" max="10" min="10" style="0" width="31"/>
  </cols>
  <sheetData>
    <row r="2" customFormat="false" ht="18.75" hidden="false" customHeight="false" outlineLevel="0" collapsed="false">
      <c r="B2" s="1" t="s">
        <v>119</v>
      </c>
      <c r="D2" s="2" t="s">
        <v>120</v>
      </c>
    </row>
    <row r="4" customFormat="false" ht="15" hidden="false" customHeight="false" outlineLevel="0" collapsed="false">
      <c r="B4" s="221" t="s">
        <v>121</v>
      </c>
      <c r="C4" s="97"/>
      <c r="D4" s="97"/>
      <c r="I4" s="221" t="s">
        <v>122</v>
      </c>
    </row>
    <row r="5" customFormat="false" ht="15" hidden="false" customHeight="false" outlineLevel="0" collapsed="false">
      <c r="B5" s="97" t="s">
        <v>123</v>
      </c>
      <c r="C5" s="222" t="s">
        <v>124</v>
      </c>
      <c r="I5" s="223" t="b">
        <f aca="false">FALSE()</f>
        <v>0</v>
      </c>
      <c r="J5" s="224" t="str">
        <f aca="false">'BANCO DE DADOS'!AC26</f>
        <v>Primeiro Aporte</v>
      </c>
      <c r="K5" s="224" t="s">
        <v>125</v>
      </c>
    </row>
    <row r="6" customFormat="false" ht="15" hidden="false" customHeight="false" outlineLevel="0" collapsed="false">
      <c r="B6" s="97" t="s">
        <v>126</v>
      </c>
      <c r="C6" s="222" t="s">
        <v>127</v>
      </c>
      <c r="I6" s="223" t="b">
        <f aca="false">FALSE()</f>
        <v>0</v>
      </c>
      <c r="J6" s="224" t="str">
        <f aca="false">'BANCO DE DADOS'!AC27</f>
        <v>Aportes (mensal)</v>
      </c>
      <c r="K6" s="224" t="s">
        <v>128</v>
      </c>
    </row>
    <row r="7" customFormat="false" ht="15" hidden="false" customHeight="false" outlineLevel="0" collapsed="false">
      <c r="B7" s="97" t="s">
        <v>129</v>
      </c>
      <c r="C7" s="222" t="s">
        <v>130</v>
      </c>
      <c r="I7" s="223" t="b">
        <f aca="false">FALSE()</f>
        <v>0</v>
      </c>
      <c r="J7" s="224" t="str">
        <f aca="false">'BANCO DE DADOS'!AC28</f>
        <v>Retorno Nominal Esperado (ao ano)</v>
      </c>
      <c r="K7" s="224" t="s">
        <v>131</v>
      </c>
    </row>
    <row r="8" customFormat="false" ht="15" hidden="false" customHeight="false" outlineLevel="0" collapsed="false">
      <c r="B8" s="97" t="s">
        <v>132</v>
      </c>
      <c r="C8" s="222" t="s">
        <v>133</v>
      </c>
      <c r="I8" s="223" t="b">
        <f aca="false">FALSE()</f>
        <v>0</v>
      </c>
      <c r="J8" s="224" t="str">
        <f aca="false">'BANCO DE DADOS'!AC29</f>
        <v>Período de Aplicação (em anos)</v>
      </c>
      <c r="K8" s="224" t="s">
        <v>134</v>
      </c>
    </row>
    <row r="9" customFormat="false" ht="15" hidden="false" customHeight="false" outlineLevel="0" collapsed="false">
      <c r="B9" s="97" t="s">
        <v>135</v>
      </c>
      <c r="C9" s="222" t="s">
        <v>136</v>
      </c>
      <c r="I9" s="225" t="b">
        <f aca="false">FALSE()</f>
        <v>0</v>
      </c>
      <c r="J9" s="226" t="str">
        <f aca="false">'BANCO DE DADOS'!AC30</f>
        <v>Inflação</v>
      </c>
      <c r="K9" s="226" t="s">
        <v>137</v>
      </c>
    </row>
    <row r="10" customFormat="false" ht="15" hidden="false" customHeight="false" outlineLevel="0" collapsed="false">
      <c r="B10" s="97" t="s">
        <v>138</v>
      </c>
      <c r="C10" s="222" t="s">
        <v>139</v>
      </c>
      <c r="I10" s="223" t="b">
        <f aca="false">TRUE()</f>
        <v>1</v>
      </c>
      <c r="J10" s="224" t="str">
        <f aca="false">'BANCO DE DADOS'!AC31</f>
        <v>Começar planejamento</v>
      </c>
      <c r="K10" s="224" t="s">
        <v>140</v>
      </c>
    </row>
    <row r="11" customFormat="false" ht="15" hidden="false" customHeight="false" outlineLevel="0" collapsed="false">
      <c r="B11" s="97" t="s">
        <v>141</v>
      </c>
      <c r="C11" s="222" t="s">
        <v>142</v>
      </c>
      <c r="I11" s="223" t="b">
        <f aca="false">TRUE()</f>
        <v>1</v>
      </c>
      <c r="J11" s="224" t="str">
        <f aca="false">'BANCO DE DADOS'!AC32</f>
        <v>Corrigir Patrimônio pela inflação?</v>
      </c>
      <c r="K11" s="224" t="s">
        <v>143</v>
      </c>
    </row>
    <row r="12" customFormat="false" ht="15" hidden="false" customHeight="false" outlineLevel="0" collapsed="false">
      <c r="B12" s="97" t="s">
        <v>144</v>
      </c>
      <c r="C12" s="222" t="s">
        <v>145</v>
      </c>
      <c r="I12" s="223" t="b">
        <f aca="false">FALSE()</f>
        <v>0</v>
      </c>
      <c r="J12" s="224" t="str">
        <f aca="false">'BANCO DE DADOS'!AC33</f>
        <v>Corrigir Aportes pela inflação?</v>
      </c>
      <c r="K12" s="224" t="s">
        <v>146</v>
      </c>
    </row>
    <row r="13" customFormat="false" ht="15" hidden="false" customHeight="false" outlineLevel="0" collapsed="false">
      <c r="B13" s="97" t="s">
        <v>147</v>
      </c>
      <c r="C13" s="222" t="s">
        <v>148</v>
      </c>
      <c r="I13" s="223" t="b">
        <f aca="false">FALSE()</f>
        <v>0</v>
      </c>
      <c r="J13" s="224" t="str">
        <f aca="false">'BANCO DE DADOS'!AC35</f>
        <v>Crescimento Salário</v>
      </c>
      <c r="K13" s="224" t="s">
        <v>149</v>
      </c>
    </row>
    <row r="14" customFormat="false" ht="15" hidden="false" customHeight="false" outlineLevel="0" collapsed="false">
      <c r="I14" s="223" t="b">
        <f aca="false">FALSE()</f>
        <v>0</v>
      </c>
      <c r="J14" s="224" t="str">
        <f aca="false">'BANCO DE DADOS'!AC36</f>
        <v>Incluir Imposto de Renda?</v>
      </c>
      <c r="K14" s="224" t="s">
        <v>150</v>
      </c>
    </row>
    <row r="15" customFormat="false" ht="15" hidden="false" customHeight="false" outlineLevel="0" collapsed="false">
      <c r="B15" s="221" t="s">
        <v>151</v>
      </c>
      <c r="C15" s="97"/>
    </row>
    <row r="16" customFormat="false" ht="15" hidden="false" customHeight="false" outlineLevel="0" collapsed="false">
      <c r="B16" s="97" t="s">
        <v>123</v>
      </c>
      <c r="C16" s="222" t="s">
        <v>152</v>
      </c>
    </row>
    <row r="17" customFormat="false" ht="15" hidden="false" customHeight="false" outlineLevel="0" collapsed="false">
      <c r="B17" s="97" t="s">
        <v>126</v>
      </c>
      <c r="C17" s="222" t="s">
        <v>153</v>
      </c>
    </row>
    <row r="18" customFormat="false" ht="15" hidden="false" customHeight="false" outlineLevel="0" collapsed="false">
      <c r="B18" s="97" t="s">
        <v>129</v>
      </c>
      <c r="C18" s="222" t="s">
        <v>154</v>
      </c>
    </row>
    <row r="19" customFormat="false" ht="15" hidden="false" customHeight="false" outlineLevel="0" collapsed="false">
      <c r="B19" s="97" t="s">
        <v>132</v>
      </c>
      <c r="C19" s="222" t="s">
        <v>155</v>
      </c>
    </row>
    <row r="20" customFormat="false" ht="15" hidden="false" customHeight="false" outlineLevel="0" collapsed="false">
      <c r="B20" s="97" t="s">
        <v>135</v>
      </c>
      <c r="C20" s="222" t="s">
        <v>156</v>
      </c>
    </row>
    <row r="21" customFormat="false" ht="15" hidden="false" customHeight="false" outlineLevel="0" collapsed="false">
      <c r="B21" s="97" t="s">
        <v>138</v>
      </c>
      <c r="C21" s="222" t="s">
        <v>157</v>
      </c>
    </row>
    <row r="22" customFormat="false" ht="15" hidden="false" customHeight="false" outlineLevel="0" collapsed="false">
      <c r="B22" s="97" t="s">
        <v>141</v>
      </c>
      <c r="C22" s="222" t="s">
        <v>158</v>
      </c>
    </row>
    <row r="23" customFormat="false" ht="15" hidden="false" customHeight="false" outlineLevel="0" collapsed="false">
      <c r="B23" s="97" t="s">
        <v>144</v>
      </c>
      <c r="C23" s="222" t="s">
        <v>159</v>
      </c>
    </row>
    <row r="24" customFormat="false" ht="15" hidden="false" customHeight="false" outlineLevel="0" collapsed="false">
      <c r="B24" s="97" t="s">
        <v>147</v>
      </c>
      <c r="C24" s="222" t="s">
        <v>160</v>
      </c>
    </row>
    <row r="26" customFormat="false" ht="15" hidden="false" customHeight="false" outlineLevel="0" collapsed="false">
      <c r="B26" s="221" t="s">
        <v>161</v>
      </c>
    </row>
    <row r="27" customFormat="false" ht="15" hidden="false" customHeight="false" outlineLevel="0" collapsed="false">
      <c r="B27" s="97" t="e">
        <f aca="true">MID(CELL("filename",'BANCO DE DADOS'!A1),FIND("[",CELL("filename",'BANCO DE DADOS'!A1))+1,FIND("]", CELL("filename",'BANCO DE DADOS'!A1))-FIND("[",CELL("filename",'BANCO DE DADOS'!A1))-1)</f>
        <v>#VALUE!</v>
      </c>
    </row>
    <row r="28" customFormat="false" ht="15" hidden="false" customHeight="false" outlineLevel="0" collapsed="false">
      <c r="B28" s="97" t="s">
        <v>162</v>
      </c>
    </row>
    <row r="30" customFormat="false" ht="15" hidden="false" customHeight="false" outlineLevel="0" collapsed="false">
      <c r="B30" s="221" t="s">
        <v>163</v>
      </c>
    </row>
    <row r="31" customFormat="false" ht="15" hidden="false" customHeight="false" outlineLevel="0" collapsed="false">
      <c r="B31" s="102" t="s">
        <v>27</v>
      </c>
      <c r="C31" s="102" t="s">
        <v>164</v>
      </c>
    </row>
    <row r="32" customFormat="false" ht="15" hidden="false" customHeight="false" outlineLevel="0" collapsed="false">
      <c r="B32" s="102" t="s">
        <v>165</v>
      </c>
      <c r="C32" s="102" t="s">
        <v>166</v>
      </c>
    </row>
    <row r="33" customFormat="false" ht="15" hidden="false" customHeight="false" outlineLevel="0" collapsed="false">
      <c r="B33" s="102" t="s">
        <v>167</v>
      </c>
      <c r="C33" s="102" t="s">
        <v>168</v>
      </c>
    </row>
    <row r="34" customFormat="false" ht="15" hidden="false" customHeight="false" outlineLevel="0" collapsed="false">
      <c r="B34" s="102" t="s">
        <v>132</v>
      </c>
      <c r="C34" s="102" t="s">
        <v>169</v>
      </c>
    </row>
    <row r="35" customFormat="false" ht="15" hidden="false" customHeight="false" outlineLevel="0" collapsed="false">
      <c r="B35" s="102" t="s">
        <v>138</v>
      </c>
      <c r="C35" s="102" t="s">
        <v>170</v>
      </c>
    </row>
    <row r="36" customFormat="false" ht="15" hidden="false" customHeight="false" outlineLevel="0" collapsed="false">
      <c r="B36" s="102" t="s">
        <v>144</v>
      </c>
      <c r="C36" s="102" t="s">
        <v>171</v>
      </c>
    </row>
    <row r="37" customFormat="false" ht="15" hidden="false" customHeight="false" outlineLevel="0" collapsed="false">
      <c r="B37" s="102" t="s">
        <v>129</v>
      </c>
      <c r="C37" s="102" t="s">
        <v>172</v>
      </c>
    </row>
    <row r="38" customFormat="false" ht="15" hidden="false" customHeight="false" outlineLevel="0" collapsed="false">
      <c r="B38" s="102" t="s">
        <v>30</v>
      </c>
      <c r="C38" s="102" t="s">
        <v>173</v>
      </c>
    </row>
    <row r="39" customFormat="false" ht="15" hidden="false" customHeight="false" outlineLevel="0" collapsed="false">
      <c r="B39" s="102" t="s">
        <v>174</v>
      </c>
      <c r="C39" s="102" t="s">
        <v>175</v>
      </c>
    </row>
    <row r="40" customFormat="false" ht="15" hidden="false" customHeight="false" outlineLevel="0" collapsed="false">
      <c r="B40" s="102" t="s">
        <v>135</v>
      </c>
      <c r="C40" s="102" t="s">
        <v>176</v>
      </c>
    </row>
    <row r="41" customFormat="false" ht="15" hidden="false" customHeight="false" outlineLevel="0" collapsed="false">
      <c r="B41" s="102" t="s">
        <v>141</v>
      </c>
      <c r="C41" s="102" t="s">
        <v>177</v>
      </c>
    </row>
    <row r="42" customFormat="false" ht="15" hidden="false" customHeight="false" outlineLevel="0" collapsed="false">
      <c r="B42" s="102" t="s">
        <v>147</v>
      </c>
      <c r="C42" s="102" t="s">
        <v>178</v>
      </c>
    </row>
    <row r="43" customFormat="false" ht="15" hidden="false" customHeight="false" outlineLevel="0" collapsed="false">
      <c r="B43" s="102" t="s">
        <v>179</v>
      </c>
      <c r="C43" s="102" t="s">
        <v>180</v>
      </c>
    </row>
    <row r="44" customFormat="false" ht="15" hidden="false" customHeight="false" outlineLevel="0" collapsed="false">
      <c r="B44" s="102" t="s">
        <v>181</v>
      </c>
      <c r="C44" s="102" t="s">
        <v>182</v>
      </c>
    </row>
    <row r="45" customFormat="false" ht="15" hidden="false" customHeight="false" outlineLevel="0" collapsed="false">
      <c r="B45" s="102" t="s">
        <v>126</v>
      </c>
      <c r="C45" s="102" t="s">
        <v>183</v>
      </c>
    </row>
    <row r="46" customFormat="false" ht="15" hidden="false" customHeight="false" outlineLevel="0" collapsed="false">
      <c r="B46" s="102" t="s">
        <v>123</v>
      </c>
      <c r="C46" s="102" t="s">
        <v>184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2010-09-11T20:35:04Z</dcterms:created>
  <dc:creator/>
  <dc:description/>
  <dc:language>pt-BR</dc:language>
  <cp:lastModifiedBy/>
  <dcterms:modified xsi:type="dcterms:W3CDTF">2022-12-22T09:28:14Z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