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28800" windowHeight="1477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L22" i="1" s="1"/>
  <c r="D24" i="1"/>
  <c r="D22" i="1"/>
  <c r="C23" i="1"/>
  <c r="D23" i="1" s="1"/>
  <c r="D4" i="1"/>
  <c r="D5" i="1"/>
  <c r="D6" i="1"/>
  <c r="D7" i="1"/>
  <c r="D8" i="1"/>
  <c r="D9" i="1"/>
  <c r="D10" i="1"/>
  <c r="D11" i="1"/>
  <c r="D12" i="1"/>
  <c r="D13" i="1"/>
  <c r="D3" i="1"/>
  <c r="D14" i="1" l="1"/>
  <c r="K2" i="1" s="1"/>
  <c r="L2" i="1" s="1"/>
  <c r="M23" i="1"/>
  <c r="D25" i="1"/>
  <c r="H2" i="1" s="1"/>
  <c r="H14" i="1" s="1"/>
  <c r="I14" i="1" s="1"/>
  <c r="J14" i="1" s="1"/>
  <c r="L10" i="1"/>
  <c r="L19" i="1"/>
  <c r="L7" i="1"/>
  <c r="L18" i="1"/>
  <c r="L6" i="1"/>
  <c r="L9" i="1"/>
  <c r="L17" i="1"/>
  <c r="L15" i="1"/>
  <c r="L11" i="1"/>
  <c r="L14" i="1"/>
  <c r="L16" i="1"/>
  <c r="L8" i="1"/>
  <c r="L21" i="1"/>
  <c r="L13" i="1"/>
  <c r="L5" i="1"/>
  <c r="L20" i="1"/>
  <c r="L12" i="1"/>
  <c r="K3" i="1" l="1"/>
  <c r="L3" i="1" s="1"/>
  <c r="L23" i="1" s="1"/>
  <c r="D16" i="1"/>
  <c r="H13" i="1"/>
  <c r="I13" i="1" s="1"/>
  <c r="J13" i="1" s="1"/>
  <c r="H3" i="1"/>
  <c r="I3" i="1" s="1"/>
  <c r="J3" i="1" s="1"/>
  <c r="H4" i="1"/>
  <c r="I4" i="1" s="1"/>
  <c r="J4" i="1" s="1"/>
  <c r="H6" i="1"/>
  <c r="I6" i="1" s="1"/>
  <c r="J6" i="1" s="1"/>
  <c r="H20" i="1"/>
  <c r="I20" i="1" s="1"/>
  <c r="J20" i="1" s="1"/>
  <c r="I2" i="1"/>
  <c r="J2" i="1" s="1"/>
  <c r="H9" i="1"/>
  <c r="I9" i="1" s="1"/>
  <c r="J9" i="1" s="1"/>
  <c r="H10" i="1"/>
  <c r="I10" i="1" s="1"/>
  <c r="J10" i="1" s="1"/>
  <c r="H17" i="1"/>
  <c r="I17" i="1" s="1"/>
  <c r="J17" i="1" s="1"/>
  <c r="H18" i="1"/>
  <c r="I18" i="1" s="1"/>
  <c r="J18" i="1" s="1"/>
  <c r="H21" i="1"/>
  <c r="I21" i="1" s="1"/>
  <c r="J21" i="1" s="1"/>
  <c r="H22" i="1"/>
  <c r="I22" i="1" s="1"/>
  <c r="J22" i="1" s="1"/>
  <c r="H8" i="1"/>
  <c r="I8" i="1" s="1"/>
  <c r="J8" i="1" s="1"/>
  <c r="H16" i="1"/>
  <c r="I16" i="1" s="1"/>
  <c r="J16" i="1" s="1"/>
  <c r="H19" i="1"/>
  <c r="I19" i="1" s="1"/>
  <c r="J19" i="1" s="1"/>
  <c r="H7" i="1"/>
  <c r="I7" i="1" s="1"/>
  <c r="J7" i="1" s="1"/>
  <c r="H12" i="1"/>
  <c r="I12" i="1" s="1"/>
  <c r="J12" i="1" s="1"/>
  <c r="H15" i="1"/>
  <c r="I15" i="1" s="1"/>
  <c r="J15" i="1" s="1"/>
  <c r="H11" i="1"/>
  <c r="I11" i="1" s="1"/>
  <c r="J11" i="1" s="1"/>
  <c r="H5" i="1"/>
  <c r="I5" i="1" s="1"/>
  <c r="J5" i="1" s="1"/>
  <c r="F7281" i="1"/>
  <c r="J23" i="1" l="1"/>
</calcChain>
</file>

<file path=xl/sharedStrings.xml><?xml version="1.0" encoding="utf-8"?>
<sst xmlns="http://schemas.openxmlformats.org/spreadsheetml/2006/main" count="18" uniqueCount="18">
  <si>
    <t>A</t>
  </si>
  <si>
    <t>lamda (infinitesimal demand increase)</t>
  </si>
  <si>
    <t xml:space="preserve"> x 175 EUR/MWh</t>
  </si>
  <si>
    <t>total gas demand increase</t>
  </si>
  <si>
    <t>total revenues obtained by gas demand increase</t>
  </si>
  <si>
    <t>total investment cost to supply lambda</t>
  </si>
  <si>
    <t>high-pressure</t>
  </si>
  <si>
    <t>mid-pressure</t>
  </si>
  <si>
    <t>transmission</t>
  </si>
  <si>
    <t>length</t>
  </si>
  <si>
    <t>investment costs</t>
  </si>
  <si>
    <t>year</t>
  </si>
  <si>
    <t>book value</t>
  </si>
  <si>
    <t>capex</t>
  </si>
  <si>
    <t>revenues</t>
  </si>
  <si>
    <t>npv of capex</t>
  </si>
  <si>
    <t>npv of revenues</t>
  </si>
  <si>
    <t>npv of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</si>
</sst>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rgb="FFFF0000"/>
      <name val="Segoe UI Light"/>
      <family val="2"/>
    </font>
    <font>
      <b/>
      <sz val="11"/>
      <color theme="9"/>
      <name val="Segoe UI Light"/>
      <family val="2"/>
    </font>
    <font>
      <b/>
      <sz val="11"/>
      <color rgb="FF00B0F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43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43" fontId="2" fillId="0" borderId="2" xfId="1" applyFont="1" applyBorder="1"/>
    <xf numFmtId="0" fontId="1" fillId="0" borderId="3" xfId="0" applyFont="1" applyBorder="1"/>
    <xf numFmtId="0" fontId="1" fillId="0" borderId="0" xfId="0" quotePrefix="1" applyFont="1"/>
    <xf numFmtId="0" fontId="4" fillId="2" borderId="4" xfId="0" quotePrefix="1" applyFont="1" applyFill="1" applyBorder="1"/>
    <xf numFmtId="43" fontId="1" fillId="0" borderId="2" xfId="0" applyNumberFormat="1" applyFont="1" applyBorder="1"/>
    <xf numFmtId="164" fontId="5" fillId="0" borderId="0" xfId="0" applyNumberFormat="1" applyFont="1" applyFill="1"/>
    <xf numFmtId="0" fontId="5" fillId="0" borderId="0" xfId="0" applyFont="1"/>
    <xf numFmtId="164" fontId="2" fillId="0" borderId="5" xfId="1" applyNumberFormat="1" applyFont="1" applyBorder="1"/>
    <xf numFmtId="0" fontId="6" fillId="0" borderId="0" xfId="0" applyFont="1"/>
    <xf numFmtId="164" fontId="6" fillId="0" borderId="0" xfId="0" applyNumberFormat="1" applyFont="1" applyFill="1"/>
    <xf numFmtId="43" fontId="2" fillId="0" borderId="5" xfId="0" applyNumberFormat="1" applyFont="1" applyBorder="1"/>
    <xf numFmtId="165" fontId="7" fillId="3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Tabelle1!$A$2:$A$5841</c:f>
              <c:numCache>
                <c:formatCode>0.00</c:formatCode>
                <c:ptCount val="5840"/>
                <c:pt idx="0">
                  <c:v>0.23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0.16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C-4664-A7BA-FAB414CE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952880"/>
        <c:axId val="1815962032"/>
      </c:lineChart>
      <c:catAx>
        <c:axId val="18159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62032"/>
        <c:crosses val="autoZero"/>
        <c:auto val="1"/>
        <c:lblAlgn val="ctr"/>
        <c:lblOffset val="100"/>
        <c:noMultiLvlLbl val="0"/>
      </c:catAx>
      <c:valAx>
        <c:axId val="1815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237892</xdr:colOff>
      <xdr:row>7281</xdr:row>
      <xdr:rowOff>130098</xdr:rowOff>
    </xdr:from>
    <xdr:to>
      <xdr:col>9</xdr:col>
      <xdr:colOff>59473</xdr:colOff>
      <xdr:row>7296</xdr:row>
      <xdr:rowOff>141249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5098</xdr:colOff>
      <xdr:row>23</xdr:row>
      <xdr:rowOff>215786</xdr:rowOff>
    </xdr:from>
    <xdr:to>
      <xdr:col>11</xdr:col>
      <xdr:colOff>6625</xdr:colOff>
      <xdr:row>37</xdr:row>
      <xdr:rowOff>58714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6715" y="5152221"/>
          <a:ext cx="3930797" cy="2824667"/>
        </a:xfrm>
        <a:prstGeom prst="rect">
          <a:avLst/>
        </a:prstGeom>
      </xdr:spPr>
    </xdr:pic>
    <xdr:clientData/>
  </xdr:twoCellAnchor>
  <xdr:twoCellAnchor>
    <xdr:from>
      <xdr:col>6</xdr:col>
      <xdr:colOff>26506</xdr:colOff>
      <xdr:row>33</xdr:row>
      <xdr:rowOff>145774</xdr:rowOff>
    </xdr:from>
    <xdr:to>
      <xdr:col>8</xdr:col>
      <xdr:colOff>437321</xdr:colOff>
      <xdr:row>34</xdr:row>
      <xdr:rowOff>125894</xdr:rowOff>
    </xdr:to>
    <xdr:sp macro="" textlink="">
      <xdr:nvSpPr>
        <xdr:cNvPr id="4" name="Rechteck 3"/>
        <xdr:cNvSpPr/>
      </xdr:nvSpPr>
      <xdr:spPr>
        <a:xfrm>
          <a:off x="6838123" y="7215809"/>
          <a:ext cx="2027581" cy="19215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450573</xdr:colOff>
      <xdr:row>25</xdr:row>
      <xdr:rowOff>139147</xdr:rowOff>
    </xdr:from>
    <xdr:to>
      <xdr:col>12</xdr:col>
      <xdr:colOff>530087</xdr:colOff>
      <xdr:row>34</xdr:row>
      <xdr:rowOff>19881</xdr:rowOff>
    </xdr:to>
    <xdr:cxnSp macro="">
      <xdr:nvCxnSpPr>
        <xdr:cNvPr id="6" name="Gewinkelter Verbinder 5"/>
        <xdr:cNvCxnSpPr/>
      </xdr:nvCxnSpPr>
      <xdr:spPr>
        <a:xfrm flipV="1">
          <a:off x="8878956" y="5512904"/>
          <a:ext cx="3505201" cy="1789047"/>
        </a:xfrm>
        <a:prstGeom prst="bentConnector3">
          <a:avLst>
            <a:gd name="adj1" fmla="val 99905"/>
          </a:avLst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81"/>
  <sheetViews>
    <sheetView tabSelected="1" zoomScale="115" zoomScaleNormal="115" workbookViewId="0">
      <selection activeCell="M25" sqref="M25"/>
    </sheetView>
  </sheetViews>
  <sheetFormatPr baseColWidth="10" defaultRowHeight="16.8" x14ac:dyDescent="0.4"/>
  <cols>
    <col min="1" max="1" width="4.44140625" style="1" bestFit="1" customWidth="1"/>
    <col min="2" max="2" width="12.77734375" style="1" bestFit="1" customWidth="1"/>
    <col min="3" max="3" width="11.5546875" style="1"/>
    <col min="4" max="4" width="15.33203125" style="1" bestFit="1" customWidth="1"/>
    <col min="5" max="5" width="43.5546875" style="1" bestFit="1" customWidth="1"/>
    <col min="6" max="7" width="11.5546875" style="1"/>
    <col min="8" max="8" width="12" style="1" bestFit="1" customWidth="1"/>
    <col min="9" max="9" width="11.77734375" style="1" bestFit="1" customWidth="1"/>
    <col min="10" max="10" width="13.21875" style="1" bestFit="1" customWidth="1"/>
    <col min="11" max="11" width="8.6640625" style="1" bestFit="1" customWidth="1"/>
    <col min="12" max="12" width="16.21875" style="1" bestFit="1" customWidth="1"/>
    <col min="13" max="13" width="12.33203125" style="1" bestFit="1" customWidth="1"/>
    <col min="14" max="16384" width="11.5546875" style="1"/>
  </cols>
  <sheetData>
    <row r="1" spans="1:13" ht="17.399999999999999" thickBot="1" x14ac:dyDescent="0.45">
      <c r="A1" s="10" t="s">
        <v>0</v>
      </c>
      <c r="G1" s="6" t="s">
        <v>11</v>
      </c>
      <c r="H1" s="6" t="s">
        <v>12</v>
      </c>
      <c r="I1" s="6" t="s">
        <v>13</v>
      </c>
      <c r="J1" s="13" t="s">
        <v>15</v>
      </c>
      <c r="K1" s="6" t="s">
        <v>14</v>
      </c>
      <c r="L1" s="15" t="s">
        <v>16</v>
      </c>
      <c r="M1" s="13" t="s">
        <v>17</v>
      </c>
    </row>
    <row r="2" spans="1:13" ht="18" thickTop="1" thickBot="1" x14ac:dyDescent="0.45">
      <c r="A2" s="5">
        <v>0.23</v>
      </c>
      <c r="D2" s="7">
        <v>1</v>
      </c>
      <c r="E2" s="8" t="s">
        <v>1</v>
      </c>
      <c r="G2" s="3">
        <v>2030</v>
      </c>
      <c r="H2" s="3">
        <f>D25</f>
        <v>336.5268330358424</v>
      </c>
      <c r="I2" s="3">
        <f>0.05*H2</f>
        <v>16.82634165179212</v>
      </c>
      <c r="J2" s="3">
        <f>I2/1.025^(G2-2025)</f>
        <v>14.87203421371907</v>
      </c>
      <c r="K2" s="3">
        <f>D14*175</f>
        <v>760.86956521739125</v>
      </c>
      <c r="L2" s="3">
        <f>K2/1.025^(G2-2025)</f>
        <v>672.49782752898045</v>
      </c>
      <c r="M2" s="4">
        <f>12*3000/720/1.025^(G2-2025)</f>
        <v>44.192714380475856</v>
      </c>
    </row>
    <row r="3" spans="1:13" x14ac:dyDescent="0.4">
      <c r="A3" s="5">
        <v>0.2</v>
      </c>
      <c r="D3" s="2">
        <f t="shared" ref="D3:D13" si="0">A3/$A$2</f>
        <v>0.86956521739130432</v>
      </c>
      <c r="G3" s="3">
        <v>2031</v>
      </c>
      <c r="H3" s="3">
        <f>$H$2-(G3-$G$2)*$H$2/50</f>
        <v>329.79629637512556</v>
      </c>
      <c r="I3" s="3">
        <f t="shared" ref="I3:I21" si="1">0.05*H3</f>
        <v>16.48981481875628</v>
      </c>
      <c r="J3" s="3">
        <f t="shared" ref="J3:J22" si="2">I3/1.025^(G3-2025)</f>
        <v>14.219115638482627</v>
      </c>
      <c r="K3" s="3">
        <f>K2</f>
        <v>760.86956521739125</v>
      </c>
      <c r="L3" s="3">
        <f t="shared" ref="L3:L22" si="3">K3/1.025^(G3-2025)</f>
        <v>656.09544149168823</v>
      </c>
      <c r="M3" s="4">
        <f t="shared" ref="M3:M22" si="4">12*3000/720/1.025^(G3-2025)</f>
        <v>43.114843298025228</v>
      </c>
    </row>
    <row r="4" spans="1:13" x14ac:dyDescent="0.4">
      <c r="A4" s="5">
        <v>7.0000000000000007E-2</v>
      </c>
      <c r="D4" s="2">
        <f t="shared" si="0"/>
        <v>0.30434782608695654</v>
      </c>
      <c r="G4" s="3">
        <v>2032</v>
      </c>
      <c r="H4" s="3">
        <f t="shared" ref="H4:H22" si="5">$H$2-(G4-$G$2)*$H$2/50</f>
        <v>323.06575971440873</v>
      </c>
      <c r="I4" s="3">
        <f t="shared" si="1"/>
        <v>16.153287985720436</v>
      </c>
      <c r="J4" s="3">
        <f t="shared" si="2"/>
        <v>13.589199614677272</v>
      </c>
      <c r="K4" s="3">
        <v>0</v>
      </c>
      <c r="L4" s="3">
        <f t="shared" si="3"/>
        <v>0</v>
      </c>
      <c r="M4" s="4">
        <f t="shared" si="4"/>
        <v>42.063261754170952</v>
      </c>
    </row>
    <row r="5" spans="1:13" x14ac:dyDescent="0.4">
      <c r="A5" s="5">
        <v>0.02</v>
      </c>
      <c r="D5" s="2">
        <f t="shared" si="0"/>
        <v>8.6956521739130432E-2</v>
      </c>
      <c r="G5" s="3">
        <v>2033</v>
      </c>
      <c r="H5" s="3">
        <f t="shared" si="5"/>
        <v>316.33522305369183</v>
      </c>
      <c r="I5" s="3">
        <f t="shared" si="1"/>
        <v>15.816761152684592</v>
      </c>
      <c r="J5" s="3">
        <f t="shared" si="2"/>
        <v>12.981552477435605</v>
      </c>
      <c r="K5" s="3">
        <f t="shared" ref="K5:K22" si="6">K4</f>
        <v>0</v>
      </c>
      <c r="L5" s="3">
        <f t="shared" si="3"/>
        <v>0</v>
      </c>
      <c r="M5" s="4">
        <f t="shared" si="4"/>
        <v>41.037328540654592</v>
      </c>
    </row>
    <row r="6" spans="1:13" x14ac:dyDescent="0.4">
      <c r="A6" s="5">
        <v>0</v>
      </c>
      <c r="D6" s="2">
        <f t="shared" si="0"/>
        <v>0</v>
      </c>
      <c r="G6" s="3">
        <v>2034</v>
      </c>
      <c r="H6" s="3">
        <f t="shared" si="5"/>
        <v>309.604686392975</v>
      </c>
      <c r="I6" s="3">
        <f t="shared" si="1"/>
        <v>15.480234319648751</v>
      </c>
      <c r="J6" s="3">
        <f t="shared" si="2"/>
        <v>12.395462666570587</v>
      </c>
      <c r="K6" s="3">
        <f t="shared" si="6"/>
        <v>0</v>
      </c>
      <c r="L6" s="3">
        <f t="shared" si="3"/>
        <v>0</v>
      </c>
      <c r="M6" s="4">
        <f t="shared" si="4"/>
        <v>40.036418088443511</v>
      </c>
    </row>
    <row r="7" spans="1:13" x14ac:dyDescent="0.4">
      <c r="A7" s="5">
        <v>0</v>
      </c>
      <c r="D7" s="2">
        <f t="shared" si="0"/>
        <v>0</v>
      </c>
      <c r="G7" s="3">
        <v>2035</v>
      </c>
      <c r="H7" s="3">
        <f t="shared" si="5"/>
        <v>302.87414973225816</v>
      </c>
      <c r="I7" s="3">
        <f t="shared" si="1"/>
        <v>15.143707486612909</v>
      </c>
      <c r="J7" s="3">
        <f t="shared" si="2"/>
        <v>11.830240084743933</v>
      </c>
      <c r="K7" s="3">
        <f t="shared" si="6"/>
        <v>0</v>
      </c>
      <c r="L7" s="3">
        <f t="shared" si="3"/>
        <v>0</v>
      </c>
      <c r="M7" s="4">
        <f t="shared" si="4"/>
        <v>39.059920086286354</v>
      </c>
    </row>
    <row r="8" spans="1:13" x14ac:dyDescent="0.4">
      <c r="A8" s="5">
        <v>0</v>
      </c>
      <c r="D8" s="2">
        <f t="shared" si="0"/>
        <v>0</v>
      </c>
      <c r="G8" s="3">
        <v>2036</v>
      </c>
      <c r="H8" s="3">
        <f t="shared" si="5"/>
        <v>296.14361307154132</v>
      </c>
      <c r="I8" s="3">
        <f t="shared" si="1"/>
        <v>14.807180653577067</v>
      </c>
      <c r="J8" s="3">
        <f t="shared" si="2"/>
        <v>11.28521547379367</v>
      </c>
      <c r="K8" s="3">
        <f t="shared" si="6"/>
        <v>0</v>
      </c>
      <c r="L8" s="3">
        <f t="shared" si="3"/>
        <v>0</v>
      </c>
      <c r="M8" s="4">
        <f t="shared" si="4"/>
        <v>38.107239108572053</v>
      </c>
    </row>
    <row r="9" spans="1:13" x14ac:dyDescent="0.4">
      <c r="A9" s="5">
        <v>0</v>
      </c>
      <c r="D9" s="2">
        <f t="shared" si="0"/>
        <v>0</v>
      </c>
      <c r="G9" s="3">
        <v>2037</v>
      </c>
      <c r="H9" s="3">
        <f t="shared" si="5"/>
        <v>289.41307641082449</v>
      </c>
      <c r="I9" s="3">
        <f t="shared" si="1"/>
        <v>14.470653820541225</v>
      </c>
      <c r="J9" s="3">
        <f t="shared" si="2"/>
        <v>10.759739808716803</v>
      </c>
      <c r="K9" s="3">
        <f t="shared" si="6"/>
        <v>0</v>
      </c>
      <c r="L9" s="3">
        <f t="shared" si="3"/>
        <v>0</v>
      </c>
      <c r="M9" s="4">
        <f t="shared" si="4"/>
        <v>37.177794252265421</v>
      </c>
    </row>
    <row r="10" spans="1:13" x14ac:dyDescent="0.4">
      <c r="A10" s="5">
        <v>0.03</v>
      </c>
      <c r="D10" s="2">
        <f t="shared" si="0"/>
        <v>0.13043478260869565</v>
      </c>
      <c r="G10" s="3">
        <v>2038</v>
      </c>
      <c r="H10" s="3">
        <f t="shared" si="5"/>
        <v>282.68253975010759</v>
      </c>
      <c r="I10" s="3">
        <f t="shared" si="1"/>
        <v>14.134126987505381</v>
      </c>
      <c r="J10" s="3">
        <f t="shared" si="2"/>
        <v>10.25318370881692</v>
      </c>
      <c r="K10" s="3">
        <f t="shared" si="6"/>
        <v>0</v>
      </c>
      <c r="L10" s="3">
        <f t="shared" si="3"/>
        <v>0</v>
      </c>
      <c r="M10" s="4">
        <f t="shared" si="4"/>
        <v>36.271018782697972</v>
      </c>
    </row>
    <row r="11" spans="1:13" x14ac:dyDescent="0.4">
      <c r="A11" s="5">
        <v>7.0000000000000007E-2</v>
      </c>
      <c r="D11" s="2">
        <f t="shared" si="0"/>
        <v>0.30434782608695654</v>
      </c>
      <c r="G11" s="3">
        <v>2039</v>
      </c>
      <c r="H11" s="3">
        <f t="shared" si="5"/>
        <v>275.95200308939076</v>
      </c>
      <c r="I11" s="3">
        <f t="shared" si="1"/>
        <v>13.797600154469539</v>
      </c>
      <c r="J11" s="3">
        <f t="shared" si="2"/>
        <v>9.7649368655399247</v>
      </c>
      <c r="K11" s="3">
        <f t="shared" si="6"/>
        <v>0</v>
      </c>
      <c r="L11" s="3">
        <f t="shared" si="3"/>
        <v>0</v>
      </c>
      <c r="M11" s="4">
        <f t="shared" si="4"/>
        <v>35.386359787998025</v>
      </c>
    </row>
    <row r="12" spans="1:13" x14ac:dyDescent="0.4">
      <c r="A12" s="5">
        <v>0.16</v>
      </c>
      <c r="D12" s="2">
        <f t="shared" si="0"/>
        <v>0.69565217391304346</v>
      </c>
      <c r="G12" s="3">
        <v>2040</v>
      </c>
      <c r="H12" s="3">
        <f t="shared" si="5"/>
        <v>269.22146642867392</v>
      </c>
      <c r="I12" s="3">
        <f t="shared" si="1"/>
        <v>13.461073321433696</v>
      </c>
      <c r="J12" s="3">
        <f t="shared" si="2"/>
        <v>9.2944074865341335</v>
      </c>
      <c r="K12" s="3">
        <f t="shared" si="6"/>
        <v>0</v>
      </c>
      <c r="L12" s="3">
        <f t="shared" si="3"/>
        <v>0</v>
      </c>
      <c r="M12" s="4">
        <f t="shared" si="4"/>
        <v>34.523277841949287</v>
      </c>
    </row>
    <row r="13" spans="1:13" ht="17.399999999999999" thickBot="1" x14ac:dyDescent="0.45">
      <c r="A13" s="5">
        <v>0.22</v>
      </c>
      <c r="D13" s="2">
        <f t="shared" si="0"/>
        <v>0.9565217391304347</v>
      </c>
      <c r="G13" s="3">
        <v>2041</v>
      </c>
      <c r="H13" s="3">
        <f t="shared" si="5"/>
        <v>262.49092976795708</v>
      </c>
      <c r="I13" s="3">
        <f t="shared" si="1"/>
        <v>13.124546488397854</v>
      </c>
      <c r="J13" s="3">
        <f t="shared" si="2"/>
        <v>8.8410217554836876</v>
      </c>
      <c r="K13" s="3">
        <f t="shared" si="6"/>
        <v>0</v>
      </c>
      <c r="L13" s="3">
        <f t="shared" si="3"/>
        <v>0</v>
      </c>
      <c r="M13" s="4">
        <f t="shared" si="4"/>
        <v>33.681246675072479</v>
      </c>
    </row>
    <row r="14" spans="1:13" ht="17.399999999999999" thickBot="1" x14ac:dyDescent="0.45">
      <c r="D14" s="7">
        <f>SUM(D2:D13)</f>
        <v>4.3478260869565215</v>
      </c>
      <c r="E14" s="8" t="s">
        <v>3</v>
      </c>
      <c r="G14" s="3">
        <v>2042</v>
      </c>
      <c r="H14" s="3">
        <f t="shared" si="5"/>
        <v>255.76039310724022</v>
      </c>
      <c r="I14" s="3">
        <f t="shared" si="1"/>
        <v>12.788019655362012</v>
      </c>
      <c r="J14" s="3">
        <f t="shared" si="2"/>
        <v>8.4042233072765526</v>
      </c>
      <c r="K14" s="3">
        <f t="shared" si="6"/>
        <v>0</v>
      </c>
      <c r="L14" s="3">
        <f t="shared" si="3"/>
        <v>0</v>
      </c>
      <c r="M14" s="4">
        <f t="shared" si="4"/>
        <v>32.859752853729255</v>
      </c>
    </row>
    <row r="15" spans="1:13" ht="17.399999999999999" thickBot="1" x14ac:dyDescent="0.45">
      <c r="D15" s="9" t="s">
        <v>2</v>
      </c>
      <c r="G15" s="3">
        <v>2043</v>
      </c>
      <c r="H15" s="3">
        <f t="shared" si="5"/>
        <v>249.02985644652338</v>
      </c>
      <c r="I15" s="3">
        <f t="shared" si="1"/>
        <v>12.45149282232617</v>
      </c>
      <c r="J15" s="3">
        <f t="shared" si="2"/>
        <v>7.9834727180804226</v>
      </c>
      <c r="K15" s="3">
        <f t="shared" si="6"/>
        <v>0</v>
      </c>
      <c r="L15" s="3">
        <f t="shared" si="3"/>
        <v>0</v>
      </c>
      <c r="M15" s="4">
        <f t="shared" si="4"/>
        <v>32.058295467052929</v>
      </c>
    </row>
    <row r="16" spans="1:13" ht="17.399999999999999" thickBot="1" x14ac:dyDescent="0.45">
      <c r="D16" s="7">
        <f>175*D14</f>
        <v>760.86956521739125</v>
      </c>
      <c r="E16" s="8" t="s">
        <v>4</v>
      </c>
      <c r="G16" s="3">
        <v>2044</v>
      </c>
      <c r="H16" s="3">
        <f t="shared" si="5"/>
        <v>242.29931978580652</v>
      </c>
      <c r="I16" s="3">
        <f t="shared" si="1"/>
        <v>12.114965989290326</v>
      </c>
      <c r="J16" s="3">
        <f t="shared" si="2"/>
        <v>7.5782470099115402</v>
      </c>
      <c r="K16" s="3">
        <f t="shared" si="6"/>
        <v>0</v>
      </c>
      <c r="L16" s="3">
        <f t="shared" si="3"/>
        <v>0</v>
      </c>
      <c r="M16" s="4">
        <f t="shared" si="4"/>
        <v>31.276385821515053</v>
      </c>
    </row>
    <row r="17" spans="2:13" x14ac:dyDescent="0.4">
      <c r="G17" s="3">
        <v>2045</v>
      </c>
      <c r="H17" s="3">
        <f t="shared" si="5"/>
        <v>235.56878312508968</v>
      </c>
      <c r="I17" s="3">
        <f t="shared" si="1"/>
        <v>11.778439156254485</v>
      </c>
      <c r="J17" s="3">
        <f t="shared" si="2"/>
        <v>7.1880391692927912</v>
      </c>
      <c r="K17" s="3">
        <f t="shared" si="6"/>
        <v>0</v>
      </c>
      <c r="L17" s="3">
        <f t="shared" si="3"/>
        <v>0</v>
      </c>
      <c r="M17" s="4">
        <f t="shared" si="4"/>
        <v>30.513547142941519</v>
      </c>
    </row>
    <row r="18" spans="2:13" x14ac:dyDescent="0.4">
      <c r="G18" s="3">
        <v>2046</v>
      </c>
      <c r="H18" s="3">
        <f t="shared" si="5"/>
        <v>228.83824646437284</v>
      </c>
      <c r="I18" s="3">
        <f t="shared" si="1"/>
        <v>11.441912323218643</v>
      </c>
      <c r="J18" s="3">
        <f t="shared" si="2"/>
        <v>6.8123576796084997</v>
      </c>
      <c r="K18" s="3">
        <f t="shared" si="6"/>
        <v>0</v>
      </c>
      <c r="L18" s="3">
        <f t="shared" si="3"/>
        <v>0</v>
      </c>
      <c r="M18" s="4">
        <f t="shared" si="4"/>
        <v>29.769314285796607</v>
      </c>
    </row>
    <row r="19" spans="2:13" x14ac:dyDescent="0.4">
      <c r="G19" s="3">
        <v>2047</v>
      </c>
      <c r="H19" s="3">
        <f t="shared" si="5"/>
        <v>222.10770980365601</v>
      </c>
      <c r="I19" s="3">
        <f t="shared" si="1"/>
        <v>11.105385490182801</v>
      </c>
      <c r="J19" s="3">
        <f t="shared" si="2"/>
        <v>6.4507260667741892</v>
      </c>
      <c r="K19" s="3">
        <f t="shared" si="6"/>
        <v>0</v>
      </c>
      <c r="L19" s="3">
        <f t="shared" si="3"/>
        <v>0</v>
      </c>
      <c r="M19" s="4">
        <f t="shared" si="4"/>
        <v>29.043233449557665</v>
      </c>
    </row>
    <row r="20" spans="2:13" x14ac:dyDescent="0.4">
      <c r="G20" s="3">
        <v>2048</v>
      </c>
      <c r="H20" s="3">
        <f t="shared" si="5"/>
        <v>215.37717314293914</v>
      </c>
      <c r="I20" s="3">
        <f t="shared" si="1"/>
        <v>10.768858657146957</v>
      </c>
      <c r="J20" s="3">
        <f t="shared" si="2"/>
        <v>6.1026824578499346</v>
      </c>
      <c r="K20" s="3">
        <f t="shared" si="6"/>
        <v>0</v>
      </c>
      <c r="L20" s="3">
        <f t="shared" si="3"/>
        <v>0</v>
      </c>
      <c r="M20" s="4">
        <f t="shared" si="4"/>
        <v>28.334861902007479</v>
      </c>
    </row>
    <row r="21" spans="2:13" x14ac:dyDescent="0.4">
      <c r="C21" s="6" t="s">
        <v>9</v>
      </c>
      <c r="D21" s="6" t="s">
        <v>10</v>
      </c>
      <c r="G21" s="3">
        <v>2049</v>
      </c>
      <c r="H21" s="3">
        <f t="shared" si="5"/>
        <v>208.64663648222228</v>
      </c>
      <c r="I21" s="3">
        <f t="shared" si="1"/>
        <v>10.432331824111115</v>
      </c>
      <c r="J21" s="3">
        <f t="shared" si="2"/>
        <v>5.7677791522362192</v>
      </c>
      <c r="K21" s="3">
        <f t="shared" si="6"/>
        <v>0</v>
      </c>
      <c r="L21" s="3">
        <f t="shared" si="3"/>
        <v>0</v>
      </c>
      <c r="M21" s="4">
        <f t="shared" si="4"/>
        <v>27.64376770927559</v>
      </c>
    </row>
    <row r="22" spans="2:13" ht="17.399999999999999" thickBot="1" x14ac:dyDescent="0.45">
      <c r="B22" s="6" t="s">
        <v>8</v>
      </c>
      <c r="C22" s="2">
        <v>5.2888575182195599</v>
      </c>
      <c r="D22" s="3">
        <f>5600*C22</f>
        <v>29617.602102029534</v>
      </c>
      <c r="G22" s="3">
        <v>2050</v>
      </c>
      <c r="H22" s="3">
        <f t="shared" si="5"/>
        <v>201.91609982150544</v>
      </c>
      <c r="I22" s="3">
        <f>H22</f>
        <v>201.91609982150544</v>
      </c>
      <c r="J22" s="14">
        <f t="shared" si="2"/>
        <v>108.91164410202146</v>
      </c>
      <c r="K22" s="3">
        <f t="shared" si="6"/>
        <v>0</v>
      </c>
      <c r="L22" s="14">
        <f t="shared" si="3"/>
        <v>0</v>
      </c>
      <c r="M22" s="17">
        <f t="shared" si="4"/>
        <v>26.969529472463993</v>
      </c>
    </row>
    <row r="23" spans="2:13" x14ac:dyDescent="0.4">
      <c r="B23" s="6" t="s">
        <v>6</v>
      </c>
      <c r="C23" s="2">
        <f>6.97450009540584+4.59167948847515+2.6132571131583+4.06621638170206+5.4768507424426+6.19699392516802+3.23430864856898+8.31284680362058+2.455222172374+4.65260241984273</f>
        <v>48.574477790758259</v>
      </c>
      <c r="D23" s="3">
        <f>C23*4000</f>
        <v>194297.91116303304</v>
      </c>
      <c r="H23" s="4"/>
      <c r="J23" s="12">
        <f>SUM(J2:J22)</f>
        <v>305.28528145756582</v>
      </c>
      <c r="L23" s="16">
        <f>SUM(L2:L22)</f>
        <v>1328.5932690206687</v>
      </c>
      <c r="M23" s="12">
        <f>SUM(M2:M22)</f>
        <v>733.12011070095184</v>
      </c>
    </row>
    <row r="24" spans="2:13" ht="17.399999999999999" thickBot="1" x14ac:dyDescent="0.45">
      <c r="B24" s="6" t="s">
        <v>7</v>
      </c>
      <c r="C24" s="2">
        <v>3.06396775345732</v>
      </c>
      <c r="D24" s="3">
        <f>C24*6000</f>
        <v>18383.806520743921</v>
      </c>
      <c r="H24" s="4"/>
    </row>
    <row r="25" spans="2:13" ht="17.399999999999999" thickBot="1" x14ac:dyDescent="0.45">
      <c r="D25" s="11">
        <f>SUM(D22:D24)/720</f>
        <v>336.5268330358424</v>
      </c>
      <c r="E25" s="8" t="s">
        <v>5</v>
      </c>
      <c r="M25" s="18">
        <f>-L23+M23+J23</f>
        <v>-290.18787686215103</v>
      </c>
    </row>
    <row r="7281" spans="6:6" x14ac:dyDescent="0.4">
      <c r="F7281" s="1">
        <f>0.23+0.2+0.07+0.02+0.03+0.07+0.16+0.22</f>
        <v>1.0000000000000002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2022-03-15T07:39:18Z</dcterms:modified>
</cp:coreProperties>
</file>