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Desktop\"/>
    </mc:Choice>
  </mc:AlternateContent>
  <bookViews>
    <workbookView xWindow="0" yWindow="0" windowWidth="23040" windowHeight="9780" activeTab="1"/>
  </bookViews>
  <sheets>
    <sheet name="Landlord" sheetId="1" r:id="rId1"/>
    <sheet name="Tenant" sheetId="2" r:id="rId2"/>
  </sheets>
  <definedNames>
    <definedName name="_xlchart.v1.0" hidden="1">Landlord!$A$1:$A$18</definedName>
    <definedName name="_xlchart.v1.1" hidden="1">Landlord!$B$1:$B$18</definedName>
    <definedName name="_xlchart.v1.2" hidden="1">Tenant!$A$1:$A$16</definedName>
    <definedName name="_xlchart.v1.3" hidden="1">Tenant!$D$1:$D$16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18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2" i="1"/>
  <c r="C1" i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2" i="2"/>
  <c r="E1" i="2"/>
  <c r="C16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2" i="2"/>
  <c r="L1" i="2"/>
  <c r="C1" i="2"/>
  <c r="H18" i="2"/>
  <c r="B33" i="2" l="1"/>
  <c r="B20" i="2" l="1"/>
  <c r="B21" i="2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19" i="2"/>
  <c r="B18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" i="2"/>
  <c r="D18" i="2" l="1"/>
  <c r="E18" i="2" s="1"/>
  <c r="H22" i="2"/>
  <c r="H23" i="2"/>
  <c r="H30" i="2"/>
  <c r="H31" i="2"/>
  <c r="H24" i="2"/>
  <c r="F18" i="2"/>
  <c r="D1" i="2"/>
  <c r="H29" i="2" l="1"/>
  <c r="H21" i="2"/>
  <c r="H28" i="2"/>
  <c r="H20" i="2"/>
  <c r="D20" i="2" s="1"/>
  <c r="F19" i="2"/>
  <c r="H19" i="2"/>
  <c r="D19" i="2" s="1"/>
  <c r="E19" i="2" s="1"/>
  <c r="E20" i="2" s="1"/>
  <c r="H33" i="2"/>
  <c r="H25" i="2"/>
  <c r="H27" i="2"/>
  <c r="H26" i="2"/>
  <c r="H32" i="2"/>
  <c r="E21" i="2" l="1"/>
  <c r="F20" i="2"/>
  <c r="D21" i="2"/>
  <c r="D2" i="2"/>
  <c r="E2" i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  <c r="E22" i="2" l="1"/>
  <c r="F21" i="2"/>
  <c r="D22" i="2"/>
  <c r="E23" i="2" l="1"/>
  <c r="F22" i="2"/>
  <c r="D23" i="2"/>
  <c r="D3" i="2"/>
  <c r="F23" i="2" l="1"/>
  <c r="D24" i="2"/>
  <c r="E24" i="2" s="1"/>
  <c r="D4" i="2"/>
  <c r="F24" i="2" l="1"/>
  <c r="D25" i="2"/>
  <c r="E25" i="2" s="1"/>
  <c r="D5" i="2"/>
  <c r="F25" i="2" l="1"/>
  <c r="D26" i="2"/>
  <c r="E26" i="2" s="1"/>
  <c r="D6" i="2"/>
  <c r="F26" i="2" l="1"/>
  <c r="D27" i="2"/>
  <c r="E27" i="2" s="1"/>
  <c r="D7" i="2"/>
  <c r="F27" i="2" l="1"/>
  <c r="D28" i="2"/>
  <c r="E28" i="2" s="1"/>
  <c r="D8" i="2"/>
  <c r="F28" i="2" l="1"/>
  <c r="D29" i="2"/>
  <c r="E29" i="2" s="1"/>
  <c r="D9" i="2"/>
  <c r="E30" i="2" l="1"/>
  <c r="F29" i="2"/>
  <c r="D30" i="2"/>
  <c r="D10" i="2"/>
  <c r="F30" i="2" l="1"/>
  <c r="D31" i="2"/>
  <c r="E31" i="2" s="1"/>
  <c r="D11" i="2"/>
  <c r="F31" i="2" l="1"/>
  <c r="D32" i="2"/>
  <c r="E32" i="2" s="1"/>
  <c r="D12" i="2"/>
  <c r="F32" i="2" l="1"/>
  <c r="D33" i="2"/>
  <c r="D34" i="2" s="1"/>
  <c r="D13" i="2"/>
  <c r="E33" i="2" l="1"/>
  <c r="F33" i="2"/>
  <c r="D14" i="2"/>
  <c r="D16" i="2" l="1"/>
  <c r="D15" i="2"/>
  <c r="D17" i="2" l="1"/>
</calcChain>
</file>

<file path=xl/sharedStrings.xml><?xml version="1.0" encoding="utf-8"?>
<sst xmlns="http://schemas.openxmlformats.org/spreadsheetml/2006/main" count="4" uniqueCount="4">
  <si>
    <t>DH Price</t>
  </si>
  <si>
    <t>CO2 Price</t>
  </si>
  <si>
    <t>Emissions</t>
  </si>
  <si>
    <t>Subsidy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</si>
</sst>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0_-;\-* #,##0.000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43" fontId="0" fillId="2" borderId="0" xfId="0" applyNumberFormat="1" applyFill="1"/>
    <xf numFmtId="0" fontId="2" fillId="0" borderId="0" xfId="0" applyFont="1"/>
    <xf numFmtId="165" fontId="0" fillId="0" borderId="0" xfId="1" applyNumberFormat="1" applyFont="1"/>
    <xf numFmtId="166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Tenant!$A$1:$A$16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Tenant!$B$1:$B$16</c:f>
              <c:numCache>
                <c:formatCode>General</c:formatCode>
                <c:ptCount val="16"/>
                <c:pt idx="0">
                  <c:v>-7200</c:v>
                </c:pt>
                <c:pt idx="1">
                  <c:v>-6857.1428571428569</c:v>
                </c:pt>
                <c:pt idx="2">
                  <c:v>-6530.6122448979586</c:v>
                </c:pt>
                <c:pt idx="3">
                  <c:v>-6219.6307094266267</c:v>
                </c:pt>
                <c:pt idx="4">
                  <c:v>-5923.4578185015498</c:v>
                </c:pt>
                <c:pt idx="5">
                  <c:v>-5641.3883985729044</c:v>
                </c:pt>
                <c:pt idx="6">
                  <c:v>-5372.7508557837191</c:v>
                </c:pt>
                <c:pt idx="7">
                  <c:v>-5116.9055769368742</c:v>
                </c:pt>
                <c:pt idx="8">
                  <c:v>-4873.243406606548</c:v>
                </c:pt>
                <c:pt idx="9">
                  <c:v>-4641.1841967681403</c:v>
                </c:pt>
                <c:pt idx="10">
                  <c:v>-4420.1754254934667</c:v>
                </c:pt>
                <c:pt idx="11">
                  <c:v>-4209.6908814223489</c:v>
                </c:pt>
                <c:pt idx="12">
                  <c:v>-4009.2294108784286</c:v>
                </c:pt>
                <c:pt idx="13">
                  <c:v>-3818.3137246461215</c:v>
                </c:pt>
                <c:pt idx="14">
                  <c:v>-3636.4892615677359</c:v>
                </c:pt>
                <c:pt idx="15">
                  <c:v>-3463.3231062549853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6-4EC4-B1F1-80C7A666FD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Tenant!$A$1:$A$16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Tenant!$C$1:$C$16</c:f>
              <c:numCache>
                <c:formatCode>_(* #,##0.00_);_(* \(#,##0.00\);_(* "-"??_);_(@_)</c:formatCode>
                <c:ptCount val="16"/>
                <c:pt idx="0">
                  <c:v>-544.78400000000011</c:v>
                </c:pt>
                <c:pt idx="1">
                  <c:v>-518.84190476190486</c:v>
                </c:pt>
                <c:pt idx="2">
                  <c:v>-494.13514739229032</c:v>
                </c:pt>
                <c:pt idx="3">
                  <c:v>-470.6049022783717</c:v>
                </c:pt>
                <c:pt idx="4">
                  <c:v>-448.19514502702066</c:v>
                </c:pt>
                <c:pt idx="5">
                  <c:v>-426.85251907335299</c:v>
                </c:pt>
                <c:pt idx="6">
                  <c:v>-406.52620864128858</c:v>
                </c:pt>
                <c:pt idx="7">
                  <c:v>-387.16781775360818</c:v>
                </c:pt>
                <c:pt idx="8">
                  <c:v>-368.73125500343633</c:v>
                </c:pt>
                <c:pt idx="9">
                  <c:v>-351.17262381279647</c:v>
                </c:pt>
                <c:pt idx="10">
                  <c:v>-334.45011791694901</c:v>
                </c:pt>
                <c:pt idx="11">
                  <c:v>-318.5239218256657</c:v>
                </c:pt>
                <c:pt idx="12">
                  <c:v>-303.35611602444351</c:v>
                </c:pt>
                <c:pt idx="13">
                  <c:v>-288.91058668994617</c:v>
                </c:pt>
                <c:pt idx="14">
                  <c:v>-275.1529397047106</c:v>
                </c:pt>
                <c:pt idx="15">
                  <c:v>-262.05041876639103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6-4EC4-B1F1-80C7A666F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89551"/>
        <c:axId val="311189135"/>
      </c:barChart>
      <c:catAx>
        <c:axId val="3111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9135"/>
        <c:crosses val="autoZero"/>
        <c:auto val="1"/>
        <c:lblAlgn val="ctr"/>
        <c:lblOffset val="100"/>
        <c:noMultiLvlLbl val="0"/>
      </c:catAx>
      <c:valAx>
        <c:axId val="31118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Tenant!$A$18:$A$33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Tenant!$B$18:$B$33</c:f>
              <c:numCache>
                <c:formatCode>General</c:formatCode>
                <c:ptCount val="16"/>
                <c:pt idx="0">
                  <c:v>-7423.0559999999996</c:v>
                </c:pt>
                <c:pt idx="1">
                  <c:v>-7069.5771428571425</c:v>
                </c:pt>
                <c:pt idx="2">
                  <c:v>-6732.930612244897</c:v>
                </c:pt>
                <c:pt idx="3">
                  <c:v>-6412.314868804664</c:v>
                </c:pt>
                <c:pt idx="4">
                  <c:v>-6106.9665417187271</c:v>
                </c:pt>
                <c:pt idx="5">
                  <c:v>-5816.1586111606921</c:v>
                </c:pt>
                <c:pt idx="6">
                  <c:v>-5539.1986772958971</c:v>
                </c:pt>
                <c:pt idx="7">
                  <c:v>-5275.4273117103776</c:v>
                </c:pt>
                <c:pt idx="8">
                  <c:v>-5024.2164873432166</c:v>
                </c:pt>
                <c:pt idx="9">
                  <c:v>-4784.968083184016</c:v>
                </c:pt>
                <c:pt idx="10">
                  <c:v>-4557.1124601752535</c:v>
                </c:pt>
                <c:pt idx="11">
                  <c:v>-4340.107104928813</c:v>
                </c:pt>
                <c:pt idx="12">
                  <c:v>-4133.4353380274406</c:v>
                </c:pt>
                <c:pt idx="13">
                  <c:v>-3936.6050838356578</c:v>
                </c:pt>
                <c:pt idx="14">
                  <c:v>-3749.1476988911027</c:v>
                </c:pt>
                <c:pt idx="15">
                  <c:v>-3570.6168560867641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4-4921-8BB5-79C2A9FF3C7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Tenant!$C$18:$C$33</c:f>
              <c:numCache>
                <c:formatCode>_(* #,##0.00_);_(* \(#,##0.00\);_(* "-"??_);_(@_)</c:formatCode>
                <c:ptCount val="16"/>
                <c:pt idx="0">
                  <c:v>620.84336000000008</c:v>
                </c:pt>
                <c:pt idx="1">
                  <c:v>590.90870095238097</c:v>
                </c:pt>
                <c:pt idx="2">
                  <c:v>563.31252789115638</c:v>
                </c:pt>
                <c:pt idx="3">
                  <c:v>536.08594795378463</c:v>
                </c:pt>
                <c:pt idx="4">
                  <c:v>-399.82989649374491</c:v>
                </c:pt>
                <c:pt idx="5">
                  <c:v>-617.32352435456426</c:v>
                </c:pt>
                <c:pt idx="6">
                  <c:v>-587.01159230391227</c:v>
                </c:pt>
                <c:pt idx="7">
                  <c:v>-559.1053691461691</c:v>
                </c:pt>
                <c:pt idx="8">
                  <c:v>-533.44447428847434</c:v>
                </c:pt>
                <c:pt idx="9">
                  <c:v>-509.8783463579382</c:v>
                </c:pt>
                <c:pt idx="10">
                  <c:v>-523.89095958949918</c:v>
                </c:pt>
                <c:pt idx="11">
                  <c:v>-495.61692159199936</c:v>
                </c:pt>
                <c:pt idx="12">
                  <c:v>-469.76637256571388</c:v>
                </c:pt>
                <c:pt idx="13">
                  <c:v>-446.17261750204062</c:v>
                </c:pt>
                <c:pt idx="14">
                  <c:v>-424.67934166763854</c:v>
                </c:pt>
                <c:pt idx="15">
                  <c:v>-405.14000000000016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4-4921-8BB5-79C2A9FF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272271"/>
        <c:axId val="122273103"/>
      </c:barChart>
      <c:catAx>
        <c:axId val="1222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3103"/>
        <c:crosses val="autoZero"/>
        <c:auto val="1"/>
        <c:lblAlgn val="ctr"/>
        <c:lblOffset val="100"/>
        <c:noMultiLvlLbl val="0"/>
      </c:catAx>
      <c:valAx>
        <c:axId val="1222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Tenant!$A$18:$A$33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Tenant!$E$1:$E$16</c:f>
              <c:numCache>
                <c:formatCode>_(* #,##0.00_);_(* \(#,##0.00\);_(* "-"??_);_(@_)</c:formatCode>
                <c:ptCount val="16"/>
                <c:pt idx="0">
                  <c:v>-7744.7839999999997</c:v>
                </c:pt>
                <c:pt idx="1">
                  <c:v>-15120.768761904761</c:v>
                </c:pt>
                <c:pt idx="2">
                  <c:v>-22145.516154195011</c:v>
                </c:pt>
                <c:pt idx="3">
                  <c:v>-28835.751765900008</c:v>
                </c:pt>
                <c:pt idx="4">
                  <c:v>-35207.404729428577</c:v>
                </c:pt>
                <c:pt idx="5">
                  <c:v>-41275.645647074838</c:v>
                </c:pt>
                <c:pt idx="6">
                  <c:v>-47054.922711499843</c:v>
                </c:pt>
                <c:pt idx="7">
                  <c:v>-52558.996106190323</c:v>
                </c:pt>
                <c:pt idx="8">
                  <c:v>-57800.970767800311</c:v>
                </c:pt>
                <c:pt idx="9">
                  <c:v>-62793.327588381246</c:v>
                </c:pt>
                <c:pt idx="10">
                  <c:v>-67547.953131791655</c:v>
                </c:pt>
                <c:pt idx="11">
                  <c:v>-72076.167935039673</c:v>
                </c:pt>
                <c:pt idx="12">
                  <c:v>-76388.753461942542</c:v>
                </c:pt>
                <c:pt idx="13">
                  <c:v>-80495.977773278602</c:v>
                </c:pt>
                <c:pt idx="14">
                  <c:v>-84407.619974551053</c:v>
                </c:pt>
                <c:pt idx="15">
                  <c:v>-88132.993499572432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F-4F72-97B2-8826C7E434F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Tenant!$A$18:$A$33</c:f>
              <c:numCache>
                <c:formatCode>General</c:formatCode>
                <c:ptCount val="16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  <c:pt idx="11">
                  <c:v>2036</c:v>
                </c:pt>
                <c:pt idx="12">
                  <c:v>2037</c:v>
                </c:pt>
                <c:pt idx="13">
                  <c:v>2038</c:v>
                </c:pt>
                <c:pt idx="14">
                  <c:v>2039</c:v>
                </c:pt>
                <c:pt idx="15">
                  <c:v>2040</c:v>
                </c:pt>
              </c:numCache>
            </c:numRef>
          </c:cat>
          <c:val>
            <c:numRef>
              <c:f>Tenant!$E$18:$E$33</c:f>
              <c:numCache>
                <c:formatCode>_(* #,##0.00_);_(* \(#,##0.00\);_(* "-"??_);_(@_)</c:formatCode>
                <c:ptCount val="16"/>
                <c:pt idx="0">
                  <c:v>-6802.2126399999997</c:v>
                </c:pt>
                <c:pt idx="1">
                  <c:v>-13280.881081904761</c:v>
                </c:pt>
                <c:pt idx="2">
                  <c:v>-19450.499166258502</c:v>
                </c:pt>
                <c:pt idx="3">
                  <c:v>-25326.728087109383</c:v>
                </c:pt>
                <c:pt idx="4">
                  <c:v>-31833.524525321853</c:v>
                </c:pt>
                <c:pt idx="5">
                  <c:v>-38267.006660837113</c:v>
                </c:pt>
                <c:pt idx="6">
                  <c:v>-44393.216930436924</c:v>
                </c:pt>
                <c:pt idx="7">
                  <c:v>-50227.749611293468</c:v>
                </c:pt>
                <c:pt idx="8">
                  <c:v>-55785.410572925161</c:v>
                </c:pt>
                <c:pt idx="9">
                  <c:v>-61080.257002467115</c:v>
                </c:pt>
                <c:pt idx="10">
                  <c:v>-66161.260422231862</c:v>
                </c:pt>
                <c:pt idx="11">
                  <c:v>-70996.984448752672</c:v>
                </c:pt>
                <c:pt idx="12">
                  <c:v>-75600.186159345831</c:v>
                </c:pt>
                <c:pt idx="13">
                  <c:v>-79982.963860683521</c:v>
                </c:pt>
                <c:pt idx="14">
                  <c:v>-84156.790901242261</c:v>
                </c:pt>
                <c:pt idx="15">
                  <c:v>-88132.547757329026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F-4F72-97B2-8826C7E4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92655"/>
        <c:axId val="122293071"/>
      </c:lineChart>
      <c:catAx>
        <c:axId val="12229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3071"/>
        <c:crosses val="autoZero"/>
        <c:auto val="1"/>
        <c:lblAlgn val="ctr"/>
        <c:lblOffset val="100"/>
        <c:noMultiLvlLbl val="0"/>
      </c:catAx>
      <c:valAx>
        <c:axId val="1222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9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00000002-6689-477A-99D6-693995C22F21}">
          <cx:tx>
            <cx:txData>
              <cx:f>_xlchart.v1.0</cx:f>
              <cx:v>2024 2025 2025 2026 2027 2028 2029 2030 2031 2032 2033 2034 2035 2036 2037 2038 2039 2040</cx:v>
            </cx:txData>
          </cx:tx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A8385BD9-4C0B-4CCE-858E-8F33FBD5899D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627082</xdr:colOff>
      <xdr:row>2</xdr:row>
      <xdr:rowOff>147469</xdr:rowOff>
    </xdr:from>
    <xdr:to>
      <xdr:col>15</xdr:col>
      <xdr:colOff>444202</xdr:colOff>
      <xdr:row>17</xdr:row>
      <xdr:rowOff>147469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0</xdr:rowOff>
    </xdr:from>
    <xdr:to>
      <xdr:col>11</xdr:col>
      <xdr:colOff>228600</xdr:colOff>
      <xdr:row>13</xdr:row>
      <xdr:rowOff>106680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129540</xdr:colOff>
      <xdr:row>17</xdr:row>
      <xdr:rowOff>0</xdr:rowOff>
    </xdr:from>
    <xdr:to>
      <xdr:col>15</xdr:col>
      <xdr:colOff>739140</xdr:colOff>
      <xdr:row>32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</xdr:row>
      <xdr:rowOff>22860</xdr:rowOff>
    </xdr:from>
    <xdr:to>
      <xdr:col>17</xdr:col>
      <xdr:colOff>190500</xdr:colOff>
      <xdr:row>16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36</xdr:row>
      <xdr:rowOff>7620</xdr:rowOff>
    </xdr:from>
    <xdr:to>
      <xdr:col>10</xdr:col>
      <xdr:colOff>68580</xdr:colOff>
      <xdr:row>57</xdr:row>
      <xdr:rowOff>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workbookViewId="0">
      <selection activeCell="H15" sqref="H15"/>
    </sheetView>
  </sheetViews>
  <sheetFormatPr baseColWidth="10" defaultRowHeight="14.4" x14ac:dyDescent="0.3"/>
  <cols>
    <col min="2" max="2" width="8.77734375" bestFit="1" customWidth="1"/>
  </cols>
  <sheetData>
    <row r="1" spans="1:6" x14ac:dyDescent="0.3">
      <c r="A1">
        <v>2024</v>
      </c>
      <c r="B1" s="2">
        <v>-120000</v>
      </c>
      <c r="C1" s="3">
        <f>B1+B2</f>
        <v>-57595.8</v>
      </c>
      <c r="D1">
        <v>0.30980000000000002</v>
      </c>
      <c r="E1">
        <f>D1*60*12*30</f>
        <v>6691.68</v>
      </c>
    </row>
    <row r="2" spans="1:6" x14ac:dyDescent="0.3">
      <c r="A2">
        <v>2025</v>
      </c>
      <c r="B2">
        <v>62404.2</v>
      </c>
      <c r="C2" s="3">
        <f>C1+B3</f>
        <v>-50899.8</v>
      </c>
      <c r="D2">
        <v>0.30980000000000002</v>
      </c>
      <c r="E2">
        <f t="shared" ref="E2:E16" si="0">D2*60*12*30</f>
        <v>6691.68</v>
      </c>
      <c r="F2">
        <f>E2/1.1</f>
        <v>6083.3454545454542</v>
      </c>
    </row>
    <row r="3" spans="1:6" x14ac:dyDescent="0.3">
      <c r="A3">
        <v>2025</v>
      </c>
      <c r="B3">
        <v>6696.0000000000009</v>
      </c>
      <c r="C3" s="3">
        <f t="shared" ref="C3:C18" si="1">C2+B4</f>
        <v>-44816.454545454551</v>
      </c>
      <c r="D3">
        <v>0.30980000000000002</v>
      </c>
      <c r="E3">
        <f t="shared" si="0"/>
        <v>6691.68</v>
      </c>
      <c r="F3">
        <f>F2/1.1</f>
        <v>5530.3140495867765</v>
      </c>
    </row>
    <row r="4" spans="1:6" x14ac:dyDescent="0.3">
      <c r="A4">
        <v>2026</v>
      </c>
      <c r="B4">
        <v>6083.3454545454542</v>
      </c>
      <c r="C4" s="3">
        <f t="shared" si="1"/>
        <v>-39286.140495867774</v>
      </c>
      <c r="D4">
        <v>0.30980000000000002</v>
      </c>
      <c r="E4">
        <f t="shared" si="0"/>
        <v>6691.68</v>
      </c>
      <c r="F4">
        <f t="shared" ref="F4:F16" si="2">F3/1.1</f>
        <v>5027.5582268970693</v>
      </c>
    </row>
    <row r="5" spans="1:6" x14ac:dyDescent="0.3">
      <c r="A5">
        <v>2027</v>
      </c>
      <c r="B5">
        <v>5530.3140495867765</v>
      </c>
      <c r="C5" s="3">
        <f t="shared" si="1"/>
        <v>-34258.582268970706</v>
      </c>
      <c r="D5">
        <v>0.30980000000000002</v>
      </c>
      <c r="E5">
        <f t="shared" si="0"/>
        <v>6691.68</v>
      </c>
      <c r="F5">
        <f t="shared" si="2"/>
        <v>4570.5074789973351</v>
      </c>
    </row>
    <row r="6" spans="1:6" x14ac:dyDescent="0.3">
      <c r="A6">
        <v>2028</v>
      </c>
      <c r="B6">
        <v>5027.5582268970693</v>
      </c>
      <c r="C6" s="3">
        <f t="shared" si="1"/>
        <v>-29688.074789973369</v>
      </c>
      <c r="D6">
        <v>0.30980000000000002</v>
      </c>
      <c r="E6">
        <f t="shared" si="0"/>
        <v>6691.68</v>
      </c>
      <c r="F6">
        <f t="shared" si="2"/>
        <v>4155.0067990884863</v>
      </c>
    </row>
    <row r="7" spans="1:6" x14ac:dyDescent="0.3">
      <c r="A7">
        <v>2029</v>
      </c>
      <c r="B7">
        <v>4570.5074789973351</v>
      </c>
      <c r="C7" s="3">
        <f t="shared" si="1"/>
        <v>-25533.067990884883</v>
      </c>
      <c r="D7">
        <v>0.30980000000000002</v>
      </c>
      <c r="E7">
        <f t="shared" si="0"/>
        <v>6691.68</v>
      </c>
      <c r="F7">
        <f t="shared" si="2"/>
        <v>3777.2789082622598</v>
      </c>
    </row>
    <row r="8" spans="1:6" x14ac:dyDescent="0.3">
      <c r="A8">
        <v>2030</v>
      </c>
      <c r="B8">
        <v>4155.0067990884863</v>
      </c>
      <c r="C8" s="3">
        <f t="shared" si="1"/>
        <v>-21755.789082622625</v>
      </c>
      <c r="D8">
        <v>0.30980000000000002</v>
      </c>
      <c r="E8">
        <f t="shared" si="0"/>
        <v>6691.68</v>
      </c>
      <c r="F8">
        <f t="shared" si="2"/>
        <v>3433.8899166020542</v>
      </c>
    </row>
    <row r="9" spans="1:6" x14ac:dyDescent="0.3">
      <c r="A9">
        <v>2031</v>
      </c>
      <c r="B9">
        <v>3777.2789082622598</v>
      </c>
      <c r="C9" s="3">
        <f t="shared" si="1"/>
        <v>-18321.899166020572</v>
      </c>
      <c r="D9">
        <v>0.30980000000000002</v>
      </c>
      <c r="E9">
        <f t="shared" si="0"/>
        <v>6691.68</v>
      </c>
      <c r="F9">
        <f t="shared" si="2"/>
        <v>3121.718106001867</v>
      </c>
    </row>
    <row r="10" spans="1:6" x14ac:dyDescent="0.3">
      <c r="A10">
        <v>2032</v>
      </c>
      <c r="B10">
        <v>3433.8899166020542</v>
      </c>
      <c r="C10" s="3">
        <f t="shared" si="1"/>
        <v>-15200.181060018705</v>
      </c>
      <c r="D10">
        <v>0.30980000000000002</v>
      </c>
      <c r="E10">
        <f t="shared" si="0"/>
        <v>6691.68</v>
      </c>
      <c r="F10">
        <f t="shared" si="2"/>
        <v>2837.9255509107879</v>
      </c>
    </row>
    <row r="11" spans="1:6" x14ac:dyDescent="0.3">
      <c r="A11">
        <v>2033</v>
      </c>
      <c r="B11">
        <v>3121.718106001867</v>
      </c>
      <c r="C11" s="3">
        <f t="shared" si="1"/>
        <v>-12362.255509107918</v>
      </c>
      <c r="D11">
        <v>0.30980000000000002</v>
      </c>
      <c r="E11">
        <f t="shared" si="0"/>
        <v>6691.68</v>
      </c>
      <c r="F11">
        <f t="shared" si="2"/>
        <v>2579.9323190098071</v>
      </c>
    </row>
    <row r="12" spans="1:6" x14ac:dyDescent="0.3">
      <c r="A12">
        <v>2034</v>
      </c>
      <c r="B12">
        <v>2837.9255509107879</v>
      </c>
      <c r="C12" s="3">
        <f t="shared" si="1"/>
        <v>-9782.32319009811</v>
      </c>
      <c r="D12">
        <v>0.30980000000000002</v>
      </c>
      <c r="E12">
        <f t="shared" si="0"/>
        <v>6691.68</v>
      </c>
      <c r="F12">
        <f t="shared" si="2"/>
        <v>2345.3930172816426</v>
      </c>
    </row>
    <row r="13" spans="1:6" x14ac:dyDescent="0.3">
      <c r="A13">
        <v>2035</v>
      </c>
      <c r="B13">
        <v>2579.9323190098071</v>
      </c>
      <c r="C13" s="3">
        <f t="shared" si="1"/>
        <v>-7436.9301728164673</v>
      </c>
      <c r="D13">
        <v>0.30980000000000002</v>
      </c>
      <c r="E13">
        <f t="shared" si="0"/>
        <v>6691.68</v>
      </c>
      <c r="F13">
        <f t="shared" si="2"/>
        <v>2132.1754702560388</v>
      </c>
    </row>
    <row r="14" spans="1:6" x14ac:dyDescent="0.3">
      <c r="A14">
        <v>2036</v>
      </c>
      <c r="B14">
        <v>2345.3930172816426</v>
      </c>
      <c r="C14" s="3">
        <f t="shared" si="1"/>
        <v>-5304.754702560429</v>
      </c>
      <c r="D14">
        <v>0.30980000000000002</v>
      </c>
      <c r="E14">
        <f t="shared" si="0"/>
        <v>6691.68</v>
      </c>
      <c r="F14">
        <f t="shared" si="2"/>
        <v>1938.3413365963988</v>
      </c>
    </row>
    <row r="15" spans="1:6" x14ac:dyDescent="0.3">
      <c r="A15">
        <v>2037</v>
      </c>
      <c r="B15">
        <v>2132.1754702560388</v>
      </c>
      <c r="C15" s="3">
        <f t="shared" si="1"/>
        <v>-3366.4133659640302</v>
      </c>
      <c r="D15">
        <v>0.30980000000000002</v>
      </c>
      <c r="E15">
        <f t="shared" si="0"/>
        <v>6691.68</v>
      </c>
      <c r="F15">
        <f t="shared" si="2"/>
        <v>1762.1284878149079</v>
      </c>
    </row>
    <row r="16" spans="1:6" x14ac:dyDescent="0.3">
      <c r="A16">
        <v>2038</v>
      </c>
      <c r="B16">
        <v>1938.3413365963988</v>
      </c>
      <c r="C16" s="3">
        <f t="shared" si="1"/>
        <v>-1604.2848781491223</v>
      </c>
      <c r="D16">
        <v>0.30980000000000002</v>
      </c>
      <c r="E16">
        <f t="shared" si="0"/>
        <v>6691.68</v>
      </c>
      <c r="F16">
        <f t="shared" si="2"/>
        <v>1601.9349889226435</v>
      </c>
    </row>
    <row r="17" spans="1:3" x14ac:dyDescent="0.3">
      <c r="A17">
        <v>2039</v>
      </c>
      <c r="B17">
        <v>1762.1284878149079</v>
      </c>
      <c r="C17" s="3">
        <f t="shared" si="1"/>
        <v>-2.3498892264788083</v>
      </c>
    </row>
    <row r="18" spans="1:3" x14ac:dyDescent="0.3">
      <c r="A18">
        <v>2040</v>
      </c>
      <c r="B18">
        <v>1601.9349889226435</v>
      </c>
      <c r="C18" s="3">
        <v>0</v>
      </c>
    </row>
    <row r="19" spans="1:3" x14ac:dyDescent="0.3">
      <c r="B19" s="3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85" zoomScaleNormal="85" workbookViewId="0">
      <selection activeCell="D34" sqref="D34"/>
    </sheetView>
  </sheetViews>
  <sheetFormatPr baseColWidth="10" defaultRowHeight="14.4" x14ac:dyDescent="0.3"/>
  <cols>
    <col min="4" max="4" width="11.33203125" bestFit="1" customWidth="1"/>
    <col min="8" max="8" width="12.77734375" bestFit="1" customWidth="1"/>
  </cols>
  <sheetData>
    <row r="1" spans="1:12" x14ac:dyDescent="0.3">
      <c r="A1">
        <v>2025</v>
      </c>
      <c r="B1">
        <f>$L$1/1.05^(A1-2025)</f>
        <v>-7200</v>
      </c>
      <c r="C1" s="1">
        <f>-8620*(0.05+220*10^-6*60)</f>
        <v>-544.78400000000011</v>
      </c>
      <c r="D1" s="4">
        <f>(B1+C1)</f>
        <v>-7744.7839999999997</v>
      </c>
      <c r="E1" s="4">
        <f>D1</f>
        <v>-7744.7839999999997</v>
      </c>
      <c r="L1">
        <f>-60*10*12</f>
        <v>-7200</v>
      </c>
    </row>
    <row r="2" spans="1:12" x14ac:dyDescent="0.3">
      <c r="A2">
        <v>2026</v>
      </c>
      <c r="B2">
        <f t="shared" ref="B2:B16" si="0">$L$1/1.05^(A2-2025)</f>
        <v>-6857.1428571428569</v>
      </c>
      <c r="C2" s="4">
        <f>C1/1.05</f>
        <v>-518.84190476190486</v>
      </c>
      <c r="D2" s="4">
        <f t="shared" ref="D2:D16" si="1">(B2+C2)</f>
        <v>-7375.9847619047614</v>
      </c>
      <c r="E2" s="4">
        <f>E1+D2</f>
        <v>-15120.768761904761</v>
      </c>
    </row>
    <row r="3" spans="1:12" x14ac:dyDescent="0.3">
      <c r="A3">
        <v>2027</v>
      </c>
      <c r="B3">
        <f t="shared" si="0"/>
        <v>-6530.6122448979586</v>
      </c>
      <c r="C3" s="4">
        <f t="shared" ref="C3:C15" si="2">C2/1.05</f>
        <v>-494.13514739229032</v>
      </c>
      <c r="D3" s="4">
        <f t="shared" si="1"/>
        <v>-7024.7473922902491</v>
      </c>
      <c r="E3" s="4">
        <f t="shared" ref="E3:E16" si="3">E2+D3</f>
        <v>-22145.516154195011</v>
      </c>
    </row>
    <row r="4" spans="1:12" x14ac:dyDescent="0.3">
      <c r="A4">
        <v>2028</v>
      </c>
      <c r="B4">
        <f t="shared" si="0"/>
        <v>-6219.6307094266267</v>
      </c>
      <c r="C4" s="4">
        <f t="shared" si="2"/>
        <v>-470.6049022783717</v>
      </c>
      <c r="D4" s="4">
        <f t="shared" si="1"/>
        <v>-6690.2356117049985</v>
      </c>
      <c r="E4" s="4">
        <f t="shared" si="3"/>
        <v>-28835.751765900008</v>
      </c>
    </row>
    <row r="5" spans="1:12" x14ac:dyDescent="0.3">
      <c r="A5">
        <v>2029</v>
      </c>
      <c r="B5">
        <f t="shared" si="0"/>
        <v>-5923.4578185015498</v>
      </c>
      <c r="C5" s="4">
        <f t="shared" si="2"/>
        <v>-448.19514502702066</v>
      </c>
      <c r="D5" s="4">
        <f t="shared" si="1"/>
        <v>-6371.6529635285706</v>
      </c>
      <c r="E5" s="4">
        <f t="shared" si="3"/>
        <v>-35207.404729428577</v>
      </c>
    </row>
    <row r="6" spans="1:12" x14ac:dyDescent="0.3">
      <c r="A6">
        <v>2030</v>
      </c>
      <c r="B6">
        <f t="shared" si="0"/>
        <v>-5641.3883985729044</v>
      </c>
      <c r="C6" s="4">
        <f t="shared" si="2"/>
        <v>-426.85251907335299</v>
      </c>
      <c r="D6" s="4">
        <f t="shared" si="1"/>
        <v>-6068.240917646257</v>
      </c>
      <c r="E6" s="4">
        <f t="shared" si="3"/>
        <v>-41275.645647074838</v>
      </c>
    </row>
    <row r="7" spans="1:12" x14ac:dyDescent="0.3">
      <c r="A7">
        <v>2031</v>
      </c>
      <c r="B7">
        <f t="shared" si="0"/>
        <v>-5372.7508557837191</v>
      </c>
      <c r="C7" s="4">
        <f t="shared" si="2"/>
        <v>-406.52620864128858</v>
      </c>
      <c r="D7" s="4">
        <f t="shared" si="1"/>
        <v>-5779.2770644250077</v>
      </c>
      <c r="E7" s="4">
        <f t="shared" si="3"/>
        <v>-47054.922711499843</v>
      </c>
    </row>
    <row r="8" spans="1:12" x14ac:dyDescent="0.3">
      <c r="A8">
        <v>2032</v>
      </c>
      <c r="B8">
        <f t="shared" si="0"/>
        <v>-5116.9055769368742</v>
      </c>
      <c r="C8" s="4">
        <f t="shared" si="2"/>
        <v>-387.16781775360818</v>
      </c>
      <c r="D8" s="4">
        <f t="shared" si="1"/>
        <v>-5504.073394690482</v>
      </c>
      <c r="E8" s="4">
        <f t="shared" si="3"/>
        <v>-52558.996106190323</v>
      </c>
    </row>
    <row r="9" spans="1:12" x14ac:dyDescent="0.3">
      <c r="A9">
        <v>2033</v>
      </c>
      <c r="B9">
        <f t="shared" si="0"/>
        <v>-4873.243406606548</v>
      </c>
      <c r="C9" s="4">
        <f t="shared" si="2"/>
        <v>-368.73125500343633</v>
      </c>
      <c r="D9" s="4">
        <f t="shared" si="1"/>
        <v>-5241.9746616099847</v>
      </c>
      <c r="E9" s="4">
        <f t="shared" si="3"/>
        <v>-57800.970767800311</v>
      </c>
    </row>
    <row r="10" spans="1:12" x14ac:dyDescent="0.3">
      <c r="A10">
        <v>2034</v>
      </c>
      <c r="B10">
        <f t="shared" si="0"/>
        <v>-4641.1841967681403</v>
      </c>
      <c r="C10" s="4">
        <f t="shared" si="2"/>
        <v>-351.17262381279647</v>
      </c>
      <c r="D10" s="4">
        <f t="shared" si="1"/>
        <v>-4992.356820580937</v>
      </c>
      <c r="E10" s="4">
        <f t="shared" si="3"/>
        <v>-62793.327588381246</v>
      </c>
    </row>
    <row r="11" spans="1:12" x14ac:dyDescent="0.3">
      <c r="A11">
        <v>2035</v>
      </c>
      <c r="B11">
        <f t="shared" si="0"/>
        <v>-4420.1754254934667</v>
      </c>
      <c r="C11" s="4">
        <f t="shared" si="2"/>
        <v>-334.45011791694901</v>
      </c>
      <c r="D11" s="4">
        <f t="shared" si="1"/>
        <v>-4754.625543410416</v>
      </c>
      <c r="E11" s="4">
        <f t="shared" si="3"/>
        <v>-67547.953131791655</v>
      </c>
    </row>
    <row r="12" spans="1:12" x14ac:dyDescent="0.3">
      <c r="A12">
        <v>2036</v>
      </c>
      <c r="B12">
        <f t="shared" si="0"/>
        <v>-4209.6908814223489</v>
      </c>
      <c r="C12" s="4">
        <f t="shared" si="2"/>
        <v>-318.5239218256657</v>
      </c>
      <c r="D12" s="4">
        <f t="shared" si="1"/>
        <v>-4528.2148032480145</v>
      </c>
      <c r="E12" s="4">
        <f t="shared" si="3"/>
        <v>-72076.167935039673</v>
      </c>
    </row>
    <row r="13" spans="1:12" x14ac:dyDescent="0.3">
      <c r="A13">
        <v>2037</v>
      </c>
      <c r="B13">
        <f t="shared" si="0"/>
        <v>-4009.2294108784286</v>
      </c>
      <c r="C13" s="4">
        <f t="shared" si="2"/>
        <v>-303.35611602444351</v>
      </c>
      <c r="D13" s="4">
        <f t="shared" si="1"/>
        <v>-4312.5855269028725</v>
      </c>
      <c r="E13" s="4">
        <f t="shared" si="3"/>
        <v>-76388.753461942542</v>
      </c>
    </row>
    <row r="14" spans="1:12" x14ac:dyDescent="0.3">
      <c r="A14">
        <v>2038</v>
      </c>
      <c r="B14">
        <f t="shared" si="0"/>
        <v>-3818.3137246461215</v>
      </c>
      <c r="C14" s="4">
        <f t="shared" si="2"/>
        <v>-288.91058668994617</v>
      </c>
      <c r="D14" s="4">
        <f t="shared" si="1"/>
        <v>-4107.2243113360673</v>
      </c>
      <c r="E14" s="4">
        <f t="shared" si="3"/>
        <v>-80495.977773278602</v>
      </c>
    </row>
    <row r="15" spans="1:12" x14ac:dyDescent="0.3">
      <c r="A15">
        <v>2039</v>
      </c>
      <c r="B15">
        <f t="shared" si="0"/>
        <v>-3636.4892615677359</v>
      </c>
      <c r="C15" s="4">
        <f t="shared" si="2"/>
        <v>-275.1529397047106</v>
      </c>
      <c r="D15" s="4">
        <f t="shared" si="1"/>
        <v>-3911.6422012724465</v>
      </c>
      <c r="E15" s="4">
        <f t="shared" si="3"/>
        <v>-84407.619974551053</v>
      </c>
    </row>
    <row r="16" spans="1:12" x14ac:dyDescent="0.3">
      <c r="A16">
        <v>2040</v>
      </c>
      <c r="B16">
        <f t="shared" si="0"/>
        <v>-3463.3231062549853</v>
      </c>
      <c r="C16" s="4">
        <f>C15/1.05</f>
        <v>-262.05041876639103</v>
      </c>
      <c r="D16" s="4">
        <f t="shared" si="1"/>
        <v>-3725.3735250213763</v>
      </c>
      <c r="E16" s="4">
        <f t="shared" si="3"/>
        <v>-88132.993499572432</v>
      </c>
    </row>
    <row r="17" spans="1:11" x14ac:dyDescent="0.3">
      <c r="D17" s="5">
        <f>SUM(D1:D16)</f>
        <v>-88132.993499572432</v>
      </c>
      <c r="F17" t="s">
        <v>0</v>
      </c>
      <c r="G17" t="s">
        <v>1</v>
      </c>
      <c r="H17" t="s">
        <v>2</v>
      </c>
      <c r="I17" t="s">
        <v>3</v>
      </c>
      <c r="K17" s="6"/>
    </row>
    <row r="18" spans="1:11" x14ac:dyDescent="0.3">
      <c r="A18">
        <v>2025</v>
      </c>
      <c r="B18">
        <f>-12*60*10.3098</f>
        <v>-7423.0559999999996</v>
      </c>
      <c r="C18" s="4">
        <f>(-8620*(F18+G18*H18)+I18)/1.05^(A18-2025)</f>
        <v>620.84336000000008</v>
      </c>
      <c r="D18" s="4">
        <f>B18+C18</f>
        <v>-6802.2126399999997</v>
      </c>
      <c r="E18" s="4">
        <f>D18</f>
        <v>-6802.2126399999997</v>
      </c>
      <c r="F18" s="7">
        <f>0.047</f>
        <v>4.7E-2</v>
      </c>
      <c r="G18">
        <v>196</v>
      </c>
      <c r="H18" s="8">
        <f>132*10^-6</f>
        <v>1.3199999999999998E-4</v>
      </c>
      <c r="I18">
        <v>1249</v>
      </c>
      <c r="K18" s="4"/>
    </row>
    <row r="19" spans="1:11" x14ac:dyDescent="0.3">
      <c r="A19">
        <v>2026</v>
      </c>
      <c r="B19">
        <f>B18/1.05</f>
        <v>-7069.5771428571425</v>
      </c>
      <c r="C19" s="4">
        <f t="shared" ref="C19:C33" si="4">(-8620*(F19+G19*H19)+I19)/1.05^(A19-2025)</f>
        <v>590.90870095238097</v>
      </c>
      <c r="D19" s="4">
        <f t="shared" ref="D19:D33" si="5">B19+C19</f>
        <v>-6478.6684419047615</v>
      </c>
      <c r="E19" s="4">
        <f>E18+D19</f>
        <v>-13280.881081904761</v>
      </c>
      <c r="F19" s="7">
        <f>F18*1.05</f>
        <v>4.9350000000000005E-2</v>
      </c>
      <c r="G19">
        <v>196</v>
      </c>
      <c r="H19" s="8">
        <f t="shared" ref="H19:H33" si="6">$H$18-$H$18/15*(A19-$A$18)</f>
        <v>1.2319999999999999E-4</v>
      </c>
      <c r="I19">
        <v>1254</v>
      </c>
      <c r="K19" s="4"/>
    </row>
    <row r="20" spans="1:11" x14ac:dyDescent="0.3">
      <c r="A20">
        <v>2027</v>
      </c>
      <c r="B20">
        <f t="shared" ref="B20:B32" si="7">B19/1.05</f>
        <v>-6732.930612244897</v>
      </c>
      <c r="C20" s="4">
        <f t="shared" si="4"/>
        <v>563.31252789115638</v>
      </c>
      <c r="D20" s="4">
        <f t="shared" si="5"/>
        <v>-6169.6180843537404</v>
      </c>
      <c r="E20" s="4">
        <f t="shared" ref="E20:E33" si="8">E19+D20</f>
        <v>-19450.499166258502</v>
      </c>
      <c r="F20" s="7">
        <f t="shared" ref="F20:F33" si="9">F19*1.05</f>
        <v>5.1817500000000009E-2</v>
      </c>
      <c r="G20">
        <v>196</v>
      </c>
      <c r="H20" s="8">
        <f t="shared" si="6"/>
        <v>1.1439999999999999E-4</v>
      </c>
      <c r="I20">
        <v>1261</v>
      </c>
      <c r="K20" s="3"/>
    </row>
    <row r="21" spans="1:11" x14ac:dyDescent="0.3">
      <c r="A21">
        <v>2028</v>
      </c>
      <c r="B21">
        <f t="shared" si="7"/>
        <v>-6412.314868804664</v>
      </c>
      <c r="C21" s="4">
        <f t="shared" si="4"/>
        <v>536.08594795378463</v>
      </c>
      <c r="D21" s="4">
        <f t="shared" si="5"/>
        <v>-5876.2289208508791</v>
      </c>
      <c r="E21" s="4">
        <f t="shared" si="8"/>
        <v>-25326.728087109383</v>
      </c>
      <c r="F21" s="7">
        <f t="shared" si="9"/>
        <v>5.4408375000000009E-2</v>
      </c>
      <c r="G21">
        <v>196</v>
      </c>
      <c r="H21" s="8">
        <f t="shared" si="6"/>
        <v>1.0559999999999999E-4</v>
      </c>
      <c r="I21">
        <v>1268</v>
      </c>
      <c r="K21" s="4"/>
    </row>
    <row r="22" spans="1:11" x14ac:dyDescent="0.3">
      <c r="A22">
        <v>2029</v>
      </c>
      <c r="B22">
        <f t="shared" si="7"/>
        <v>-6106.9665417187271</v>
      </c>
      <c r="C22" s="4">
        <f t="shared" si="4"/>
        <v>-399.82989649374491</v>
      </c>
      <c r="D22" s="4">
        <f t="shared" si="5"/>
        <v>-6506.7964382124719</v>
      </c>
      <c r="E22" s="4">
        <f t="shared" si="8"/>
        <v>-31833.524525321853</v>
      </c>
      <c r="F22" s="7">
        <f t="shared" si="9"/>
        <v>5.7128793750000011E-2</v>
      </c>
      <c r="G22">
        <v>196</v>
      </c>
      <c r="H22" s="8">
        <f t="shared" si="6"/>
        <v>9.6799999999999995E-5</v>
      </c>
      <c r="I22">
        <v>170</v>
      </c>
      <c r="K22" s="4"/>
    </row>
    <row r="23" spans="1:11" x14ac:dyDescent="0.3">
      <c r="A23">
        <v>2030</v>
      </c>
      <c r="B23">
        <f t="shared" si="7"/>
        <v>-5816.1586111606921</v>
      </c>
      <c r="C23" s="4">
        <f t="shared" si="4"/>
        <v>-617.32352435456426</v>
      </c>
      <c r="D23" s="4">
        <f t="shared" si="5"/>
        <v>-6433.4821355152562</v>
      </c>
      <c r="E23" s="4">
        <f t="shared" si="8"/>
        <v>-38267.006660837113</v>
      </c>
      <c r="F23" s="7">
        <f t="shared" si="9"/>
        <v>5.9985233437500014E-2</v>
      </c>
      <c r="G23">
        <v>357</v>
      </c>
      <c r="H23" s="8">
        <f t="shared" si="6"/>
        <v>8.7999999999999998E-5</v>
      </c>
      <c r="I23">
        <v>0</v>
      </c>
      <c r="K23" s="4"/>
    </row>
    <row r="24" spans="1:11" x14ac:dyDescent="0.3">
      <c r="A24">
        <v>2031</v>
      </c>
      <c r="B24">
        <f t="shared" si="7"/>
        <v>-5539.1986772958971</v>
      </c>
      <c r="C24" s="4">
        <f t="shared" si="4"/>
        <v>-587.01159230391227</v>
      </c>
      <c r="D24" s="4">
        <f t="shared" si="5"/>
        <v>-6126.2102695998092</v>
      </c>
      <c r="E24" s="4">
        <f t="shared" si="8"/>
        <v>-44393.216930436924</v>
      </c>
      <c r="F24" s="7">
        <f t="shared" si="9"/>
        <v>6.2984495109375024E-2</v>
      </c>
      <c r="G24">
        <v>357</v>
      </c>
      <c r="H24" s="8">
        <f t="shared" si="6"/>
        <v>7.9199999999999987E-5</v>
      </c>
      <c r="I24">
        <v>0</v>
      </c>
      <c r="K24" s="4"/>
    </row>
    <row r="25" spans="1:11" x14ac:dyDescent="0.3">
      <c r="A25">
        <v>2032</v>
      </c>
      <c r="B25">
        <f t="shared" si="7"/>
        <v>-5275.4273117103776</v>
      </c>
      <c r="C25" s="4">
        <f t="shared" si="4"/>
        <v>-559.1053691461691</v>
      </c>
      <c r="D25" s="4">
        <f t="shared" si="5"/>
        <v>-5834.5326808565469</v>
      </c>
      <c r="E25" s="4">
        <f t="shared" si="8"/>
        <v>-50227.749611293468</v>
      </c>
      <c r="F25" s="7">
        <f t="shared" si="9"/>
        <v>6.6133719864843774E-2</v>
      </c>
      <c r="G25">
        <v>357</v>
      </c>
      <c r="H25" s="8">
        <f t="shared" si="6"/>
        <v>7.039999999999999E-5</v>
      </c>
      <c r="I25">
        <v>0</v>
      </c>
      <c r="K25" s="4"/>
    </row>
    <row r="26" spans="1:11" x14ac:dyDescent="0.3">
      <c r="A26">
        <v>2033</v>
      </c>
      <c r="B26">
        <f t="shared" si="7"/>
        <v>-5024.2164873432166</v>
      </c>
      <c r="C26" s="4">
        <f t="shared" si="4"/>
        <v>-533.44447428847434</v>
      </c>
      <c r="D26" s="4">
        <f t="shared" si="5"/>
        <v>-5557.660961631691</v>
      </c>
      <c r="E26" s="4">
        <f t="shared" si="8"/>
        <v>-55785.410572925161</v>
      </c>
      <c r="F26" s="7">
        <f t="shared" si="9"/>
        <v>6.944040585808596E-2</v>
      </c>
      <c r="G26">
        <v>357</v>
      </c>
      <c r="H26" s="8">
        <f t="shared" si="6"/>
        <v>6.1599999999999993E-5</v>
      </c>
      <c r="I26">
        <v>0</v>
      </c>
      <c r="K26" s="4"/>
    </row>
    <row r="27" spans="1:11" x14ac:dyDescent="0.3">
      <c r="A27">
        <v>2034</v>
      </c>
      <c r="B27">
        <f t="shared" si="7"/>
        <v>-4784.968083184016</v>
      </c>
      <c r="C27" s="4">
        <f t="shared" si="4"/>
        <v>-509.8783463579382</v>
      </c>
      <c r="D27" s="4">
        <f t="shared" si="5"/>
        <v>-5294.8464295419544</v>
      </c>
      <c r="E27" s="4">
        <f t="shared" si="8"/>
        <v>-61080.257002467115</v>
      </c>
      <c r="F27" s="7">
        <f t="shared" si="9"/>
        <v>7.2912426150990264E-2</v>
      </c>
      <c r="G27">
        <v>357</v>
      </c>
      <c r="H27" s="8">
        <f t="shared" si="6"/>
        <v>5.2799999999999996E-5</v>
      </c>
      <c r="I27">
        <v>0</v>
      </c>
      <c r="K27" s="4"/>
    </row>
    <row r="28" spans="1:11" x14ac:dyDescent="0.3">
      <c r="A28">
        <v>2035</v>
      </c>
      <c r="B28">
        <f t="shared" si="7"/>
        <v>-4557.1124601752535</v>
      </c>
      <c r="C28" s="4">
        <f t="shared" si="4"/>
        <v>-523.89095958949918</v>
      </c>
      <c r="D28" s="4">
        <f t="shared" si="5"/>
        <v>-5081.0034197647528</v>
      </c>
      <c r="E28" s="4">
        <f t="shared" si="8"/>
        <v>-66161.260422231862</v>
      </c>
      <c r="F28" s="7">
        <f t="shared" si="9"/>
        <v>7.655804745853978E-2</v>
      </c>
      <c r="G28">
        <v>510</v>
      </c>
      <c r="H28" s="8">
        <f t="shared" si="6"/>
        <v>4.3999999999999999E-5</v>
      </c>
      <c r="I28">
        <v>0</v>
      </c>
      <c r="K28" s="4"/>
    </row>
    <row r="29" spans="1:11" x14ac:dyDescent="0.3">
      <c r="A29">
        <v>2036</v>
      </c>
      <c r="B29">
        <f t="shared" si="7"/>
        <v>-4340.107104928813</v>
      </c>
      <c r="C29" s="4">
        <f t="shared" si="4"/>
        <v>-495.61692159199936</v>
      </c>
      <c r="D29" s="4">
        <f t="shared" si="5"/>
        <v>-4835.724026520812</v>
      </c>
      <c r="E29" s="4">
        <f t="shared" si="8"/>
        <v>-70996.984448752672</v>
      </c>
      <c r="F29" s="7">
        <f t="shared" si="9"/>
        <v>8.0385949831466769E-2</v>
      </c>
      <c r="G29">
        <v>510</v>
      </c>
      <c r="H29" s="8">
        <f t="shared" si="6"/>
        <v>3.5200000000000002E-5</v>
      </c>
      <c r="I29">
        <v>0</v>
      </c>
      <c r="K29" s="4"/>
    </row>
    <row r="30" spans="1:11" x14ac:dyDescent="0.3">
      <c r="A30">
        <v>2037</v>
      </c>
      <c r="B30">
        <f t="shared" si="7"/>
        <v>-4133.4353380274406</v>
      </c>
      <c r="C30" s="4">
        <f t="shared" si="4"/>
        <v>-469.76637256571388</v>
      </c>
      <c r="D30" s="4">
        <f t="shared" si="5"/>
        <v>-4603.2017105931545</v>
      </c>
      <c r="E30" s="4">
        <f t="shared" si="8"/>
        <v>-75600.186159345831</v>
      </c>
      <c r="F30" s="7">
        <f t="shared" si="9"/>
        <v>8.4405247323040111E-2</v>
      </c>
      <c r="G30">
        <v>510</v>
      </c>
      <c r="H30" s="8">
        <f t="shared" si="6"/>
        <v>2.6399999999999991E-5</v>
      </c>
      <c r="I30">
        <v>0</v>
      </c>
      <c r="K30" s="4"/>
    </row>
    <row r="31" spans="1:11" x14ac:dyDescent="0.3">
      <c r="A31">
        <v>2038</v>
      </c>
      <c r="B31">
        <f t="shared" si="7"/>
        <v>-3936.6050838356578</v>
      </c>
      <c r="C31" s="4">
        <f t="shared" si="4"/>
        <v>-446.17261750204062</v>
      </c>
      <c r="D31" s="4">
        <f t="shared" si="5"/>
        <v>-4382.7777013376981</v>
      </c>
      <c r="E31" s="4">
        <f t="shared" si="8"/>
        <v>-79982.963860683521</v>
      </c>
      <c r="F31" s="7">
        <f t="shared" si="9"/>
        <v>8.8625509689192125E-2</v>
      </c>
      <c r="G31">
        <v>510</v>
      </c>
      <c r="H31" s="8">
        <f t="shared" si="6"/>
        <v>1.7599999999999994E-5</v>
      </c>
      <c r="I31">
        <v>0</v>
      </c>
      <c r="K31" s="4"/>
    </row>
    <row r="32" spans="1:11" x14ac:dyDescent="0.3">
      <c r="A32">
        <v>2039</v>
      </c>
      <c r="B32">
        <f t="shared" si="7"/>
        <v>-3749.1476988911027</v>
      </c>
      <c r="C32" s="4">
        <f t="shared" si="4"/>
        <v>-424.67934166763854</v>
      </c>
      <c r="D32" s="4">
        <f t="shared" si="5"/>
        <v>-4173.8270405587409</v>
      </c>
      <c r="E32" s="4">
        <f t="shared" si="8"/>
        <v>-84156.790901242261</v>
      </c>
      <c r="F32" s="7">
        <f t="shared" si="9"/>
        <v>9.3056785173651735E-2</v>
      </c>
      <c r="G32">
        <v>510</v>
      </c>
      <c r="H32" s="8">
        <f t="shared" si="6"/>
        <v>8.7999999999999971E-6</v>
      </c>
      <c r="I32">
        <v>0</v>
      </c>
      <c r="K32" s="4"/>
    </row>
    <row r="33" spans="1:11" x14ac:dyDescent="0.3">
      <c r="A33">
        <v>2040</v>
      </c>
      <c r="B33">
        <f>B32/1.05</f>
        <v>-3570.6168560867641</v>
      </c>
      <c r="C33" s="4">
        <f t="shared" si="4"/>
        <v>-405.14000000000016</v>
      </c>
      <c r="D33" s="4">
        <f t="shared" si="5"/>
        <v>-3975.7568560867644</v>
      </c>
      <c r="E33" s="4">
        <f t="shared" si="8"/>
        <v>-88132.547757329026</v>
      </c>
      <c r="F33" s="7">
        <f t="shared" si="9"/>
        <v>9.770962443233433E-2</v>
      </c>
      <c r="G33">
        <v>680</v>
      </c>
      <c r="H33" s="8">
        <f t="shared" si="6"/>
        <v>0</v>
      </c>
      <c r="I33">
        <v>0</v>
      </c>
      <c r="K33" s="4"/>
    </row>
    <row r="34" spans="1:11" x14ac:dyDescent="0.3">
      <c r="D34" s="5">
        <f>SUM(D18:D33)</f>
        <v>-88132.547757329026</v>
      </c>
      <c r="K34" s="4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Landlord</vt:lpstr>
      <vt:lpstr>Tenant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2021-11-07T11:25:42Z</dcterms:created>
  <dcterms:modified xsi:type="dcterms:W3CDTF">2021-11-08T07:58:58Z</dcterms:modified>
</cp:coreProperties>
</file>