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an\GitHub\lng-cbam-trade\model\v1.0\input\"/>
    </mc:Choice>
  </mc:AlternateContent>
  <xr:revisionPtr revIDLastSave="0" documentId="13_ncr:1_{84D09D87-BAD1-4B0A-87ED-B27B664242F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15" i="1"/>
  <c r="H16" i="1"/>
  <c r="H14" i="1"/>
  <c r="I14" i="1" s="1"/>
  <c r="H11" i="1"/>
  <c r="H12" i="1"/>
  <c r="H10" i="1"/>
  <c r="H6" i="1"/>
  <c r="H3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2" i="1"/>
  <c r="G4" i="1"/>
  <c r="G5" i="1"/>
  <c r="G7" i="1"/>
  <c r="G8" i="1"/>
  <c r="G9" i="1"/>
  <c r="G13" i="1"/>
  <c r="G2" i="1"/>
  <c r="F4" i="1"/>
  <c r="F5" i="1"/>
  <c r="F7" i="1"/>
  <c r="F8" i="1"/>
  <c r="F9" i="1"/>
  <c r="F13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3" i="1"/>
  <c r="B12" i="1"/>
  <c r="B10" i="1"/>
  <c r="B6" i="1"/>
  <c r="B3" i="1"/>
  <c r="B2" i="1"/>
  <c r="B11" i="1"/>
  <c r="B15" i="1"/>
  <c r="B16" i="1"/>
  <c r="B9" i="1"/>
  <c r="B7" i="1"/>
  <c r="B5" i="1"/>
  <c r="B8" i="1"/>
  <c r="B1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E1" authorId="0" shapeId="0" xr:uid="{E9873F97-AF9A-4FBA-BE69-3220BFFED9E8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Well-to-Tank Carbon Intensity of European LNG Imports</t>
        </r>
      </text>
    </comment>
  </commentList>
</comments>
</file>

<file path=xl/sharedStrings.xml><?xml version="1.0" encoding="utf-8"?>
<sst xmlns="http://schemas.openxmlformats.org/spreadsheetml/2006/main" count="25" uniqueCount="25">
  <si>
    <t>Exporter</t>
  </si>
  <si>
    <t>Qatar</t>
  </si>
  <si>
    <t>Australia</t>
  </si>
  <si>
    <t>USA</t>
  </si>
  <si>
    <t>Russia</t>
  </si>
  <si>
    <t>Malaysia</t>
  </si>
  <si>
    <t>Nigeria</t>
  </si>
  <si>
    <t>Trinidad &amp; Tobago</t>
  </si>
  <si>
    <t>Algeria</t>
  </si>
  <si>
    <t>Indonesia</t>
  </si>
  <si>
    <t>Oman</t>
  </si>
  <si>
    <t>Other Asia Pacific</t>
  </si>
  <si>
    <t>Other Europe</t>
  </si>
  <si>
    <t>Other Americas</t>
  </si>
  <si>
    <t>Other ME</t>
  </si>
  <si>
    <t>Other Africa</t>
  </si>
  <si>
    <t>2030's emissions in tCO2/tLNG</t>
  </si>
  <si>
    <t>2030's emissions in gCO2/kgLNG</t>
  </si>
  <si>
    <t>2030's emissions in tCO2/MMBtu</t>
  </si>
  <si>
    <t>2023's emissions in gCO2/kWh</t>
  </si>
  <si>
    <t>2023's emissions in tCO2/MMBtu</t>
  </si>
  <si>
    <t>Factor</t>
  </si>
  <si>
    <t>2023's emissions in tCO2/MMBtu (NEW)</t>
  </si>
  <si>
    <t>Factor (NEW)</t>
  </si>
  <si>
    <t>Emissions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</si>
</sst>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  <numFmt numFmtId="166" formatCode="_-* #,##0.00000000_-;\-* #,##0.00000000_-;_-* &quot;-&quot;??_-;_-@_-"/>
    <numFmt numFmtId="167" formatCode="_-* #,##0.0_-;\-* #,##0.0_-;_-* &quot;-&quot;??_-;_-@_-"/>
    <numFmt numFmtId="168" formatCode="_-* #,##0.0_-;\-* #,##0.0_-;_-* &quot;-&quot;????????_-;_-@_-"/>
    <numFmt numFmtId="169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0" fillId="2" borderId="0" xfId="1" applyNumberFormat="1" applyFont="1" applyFill="1"/>
    <xf numFmtId="0" fontId="1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3" xfId="0" applyFill="1" applyBorder="1"/>
    <xf numFmtId="0" fontId="0" fillId="4" borderId="0" xfId="0" applyFill="1"/>
    <xf numFmtId="165" fontId="0" fillId="4" borderId="0" xfId="1" applyNumberFormat="1" applyFont="1" applyFill="1"/>
    <xf numFmtId="166" fontId="0" fillId="2" borderId="0" xfId="1" applyNumberFormat="1" applyFont="1" applyFill="1"/>
    <xf numFmtId="0" fontId="1" fillId="4" borderId="4" xfId="0" applyFont="1" applyFill="1" applyBorder="1" applyAlignment="1">
      <alignment horizontal="center" vertical="top"/>
    </xf>
    <xf numFmtId="167" fontId="0" fillId="4" borderId="0" xfId="1" applyNumberFormat="1" applyFont="1" applyFill="1"/>
    <xf numFmtId="164" fontId="0" fillId="4" borderId="0" xfId="1" applyNumberFormat="1" applyFont="1" applyFill="1"/>
    <xf numFmtId="168" fontId="0" fillId="0" borderId="0" xfId="0" applyNumberFormat="1"/>
    <xf numFmtId="0" fontId="1" fillId="4" borderId="5" xfId="0" applyFont="1" applyFill="1" applyBorder="1" applyAlignment="1">
      <alignment horizontal="center" vertical="top"/>
    </xf>
    <xf numFmtId="169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43" fontId="0" fillId="0" borderId="0" xfId="0" applyNumberFormat="1"/>
    <xf numFmtId="169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60" zoomScaleNormal="160" workbookViewId="0">
      <pane xSplit="1" topLeftCell="G1" activePane="topRight" state="frozen"/>
      <selection pane="topRight" activeCell="J1" sqref="J1"/>
    </sheetView>
  </sheetViews>
  <sheetFormatPr baseColWidth="10" defaultColWidth="9.1328125" defaultRowHeight="14.25" x14ac:dyDescent="0.45"/>
  <cols>
    <col min="1" max="1" width="17.1328125" bestFit="1" customWidth="1"/>
    <col min="2" max="2" width="28.265625" bestFit="1" customWidth="1"/>
    <col min="3" max="3" width="29.59765625" bestFit="1" customWidth="1"/>
    <col min="4" max="4" width="30.1328125" bestFit="1" customWidth="1"/>
    <col min="5" max="5" width="28.265625" bestFit="1" customWidth="1"/>
    <col min="6" max="6" width="30.59765625" bestFit="1" customWidth="1"/>
    <col min="7" max="7" width="11.1328125" bestFit="1" customWidth="1"/>
    <col min="8" max="8" width="37.1328125" bestFit="1" customWidth="1"/>
    <col min="9" max="9" width="12.73046875" bestFit="1" customWidth="1"/>
    <col min="10" max="10" width="18.265625" bestFit="1" customWidth="1"/>
  </cols>
  <sheetData>
    <row r="1" spans="1:10" x14ac:dyDescent="0.45">
      <c r="A1" s="4" t="s">
        <v>0</v>
      </c>
      <c r="B1" s="3" t="s">
        <v>16</v>
      </c>
      <c r="C1" s="1" t="s">
        <v>17</v>
      </c>
      <c r="D1" s="1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3" t="s">
        <v>23</v>
      </c>
      <c r="J1" s="13" t="s">
        <v>24</v>
      </c>
    </row>
    <row r="2" spans="1:10" x14ac:dyDescent="0.45">
      <c r="A2" s="5" t="s">
        <v>1</v>
      </c>
      <c r="B2" s="2">
        <f>B11</f>
        <v>918</v>
      </c>
      <c r="C2" s="2">
        <v>918</v>
      </c>
      <c r="D2" s="8">
        <f>C2/1000000/53</f>
        <v>1.7320754716981131E-5</v>
      </c>
      <c r="E2" s="6">
        <v>267.16000000000003</v>
      </c>
      <c r="F2" s="7">
        <f>E2*1.17/10000/400</f>
        <v>7.814430000000001E-5</v>
      </c>
      <c r="G2" s="10">
        <f>F2/D2</f>
        <v>4.5115990196078437</v>
      </c>
      <c r="H2" s="14">
        <v>1.7191679999999999E-5</v>
      </c>
      <c r="I2" s="12">
        <f>H2/D2</f>
        <v>0.99254797385620919</v>
      </c>
      <c r="J2" s="19">
        <f>H2*1000</f>
        <v>1.7191679999999997E-2</v>
      </c>
    </row>
    <row r="3" spans="1:10" x14ac:dyDescent="0.45">
      <c r="A3" s="5" t="s">
        <v>2</v>
      </c>
      <c r="B3" s="2">
        <f>1000*1.53</f>
        <v>1530</v>
      </c>
      <c r="C3" s="2">
        <v>1530</v>
      </c>
      <c r="D3" s="8">
        <f t="shared" ref="D3:D16" si="0">C3/1000000/53</f>
        <v>2.8867924528301884E-5</v>
      </c>
      <c r="E3" s="6"/>
      <c r="F3" s="7"/>
      <c r="G3" s="10"/>
      <c r="H3" s="14">
        <f>D3*AVERAGE(I2,I4,I5,I7,I8,I9,I13)</f>
        <v>4.0765468131868123E-5</v>
      </c>
      <c r="I3" s="12">
        <f t="shared" ref="I3:I16" si="1">H3/D3</f>
        <v>1.4121371313653666</v>
      </c>
      <c r="J3" s="19">
        <f t="shared" ref="J3:J16" si="2">H3*1000</f>
        <v>4.076546813186812E-2</v>
      </c>
    </row>
    <row r="4" spans="1:10" x14ac:dyDescent="0.45">
      <c r="A4" s="5" t="s">
        <v>3</v>
      </c>
      <c r="B4" s="2">
        <f>1400+(2890-1400)/2</f>
        <v>2145</v>
      </c>
      <c r="C4" s="2">
        <v>2145</v>
      </c>
      <c r="D4" s="8">
        <f t="shared" si="0"/>
        <v>4.0471698113207548E-5</v>
      </c>
      <c r="E4" s="6">
        <v>400.5</v>
      </c>
      <c r="F4" s="7">
        <f t="shared" ref="F4:F13" si="3">E4*1.17/10000/400</f>
        <v>1.1714625E-4</v>
      </c>
      <c r="G4" s="10">
        <f t="shared" ref="G4:G13" si="4">F4/D4</f>
        <v>2.8945227272727272</v>
      </c>
      <c r="H4" s="14">
        <v>5.4711360000000003E-5</v>
      </c>
      <c r="I4" s="12">
        <f t="shared" si="1"/>
        <v>1.3518424615384617</v>
      </c>
      <c r="J4" s="19">
        <f t="shared" si="2"/>
        <v>5.4711360000000001E-2</v>
      </c>
    </row>
    <row r="5" spans="1:10" x14ac:dyDescent="0.45">
      <c r="A5" s="5" t="s">
        <v>4</v>
      </c>
      <c r="B5" s="2">
        <f>500*1.53</f>
        <v>765</v>
      </c>
      <c r="C5" s="2">
        <v>765</v>
      </c>
      <c r="D5" s="8">
        <f t="shared" si="0"/>
        <v>1.4433962264150942E-5</v>
      </c>
      <c r="E5" s="6">
        <v>302.64999999999998</v>
      </c>
      <c r="F5" s="7">
        <f t="shared" si="3"/>
        <v>8.8525124999999999E-5</v>
      </c>
      <c r="G5" s="10">
        <f t="shared" si="4"/>
        <v>6.1331132352941182</v>
      </c>
      <c r="H5" s="14">
        <v>3.3063359999999996E-5</v>
      </c>
      <c r="I5" s="12">
        <f t="shared" si="1"/>
        <v>2.290664156862745</v>
      </c>
      <c r="J5" s="19">
        <f t="shared" si="2"/>
        <v>3.3063359999999993E-2</v>
      </c>
    </row>
    <row r="6" spans="1:10" x14ac:dyDescent="0.45">
      <c r="A6" s="5" t="s">
        <v>5</v>
      </c>
      <c r="B6" s="2">
        <f>B3</f>
        <v>1530</v>
      </c>
      <c r="C6" s="2">
        <v>1530</v>
      </c>
      <c r="D6" s="8">
        <f t="shared" si="0"/>
        <v>2.8867924528301884E-5</v>
      </c>
      <c r="E6" s="6"/>
      <c r="F6" s="7"/>
      <c r="G6" s="10"/>
      <c r="H6" s="14">
        <f>D6*AVERAGE(I2,I4,I5,I7,I8,I9,I13)</f>
        <v>4.0765468131868123E-5</v>
      </c>
      <c r="I6" s="12">
        <f t="shared" si="1"/>
        <v>1.4121371313653666</v>
      </c>
      <c r="J6" s="19">
        <f t="shared" si="2"/>
        <v>4.076546813186812E-2</v>
      </c>
    </row>
    <row r="7" spans="1:10" x14ac:dyDescent="0.45">
      <c r="A7" s="5" t="s">
        <v>6</v>
      </c>
      <c r="B7" s="2">
        <f>650*1.53</f>
        <v>994.5</v>
      </c>
      <c r="C7" s="2">
        <v>994.5</v>
      </c>
      <c r="D7" s="8">
        <f t="shared" si="0"/>
        <v>1.8764150943396225E-5</v>
      </c>
      <c r="E7" s="6">
        <v>272.74</v>
      </c>
      <c r="F7" s="7">
        <f t="shared" si="3"/>
        <v>7.9776450000000008E-5</v>
      </c>
      <c r="G7" s="10">
        <f t="shared" si="4"/>
        <v>4.2515352941176481</v>
      </c>
      <c r="H7" s="14">
        <v>1.5639360000000002E-5</v>
      </c>
      <c r="I7" s="12">
        <f t="shared" si="1"/>
        <v>0.83347016591251899</v>
      </c>
      <c r="J7" s="19">
        <f t="shared" si="2"/>
        <v>1.5639360000000001E-2</v>
      </c>
    </row>
    <row r="8" spans="1:10" x14ac:dyDescent="0.45">
      <c r="A8" s="5" t="s">
        <v>7</v>
      </c>
      <c r="B8" s="2">
        <f>B14</f>
        <v>688.5</v>
      </c>
      <c r="C8" s="2">
        <v>688.5</v>
      </c>
      <c r="D8" s="8">
        <f t="shared" si="0"/>
        <v>1.2990566037735849E-5</v>
      </c>
      <c r="E8" s="6">
        <v>255.49</v>
      </c>
      <c r="F8" s="7">
        <f t="shared" si="3"/>
        <v>7.4730824999999994E-5</v>
      </c>
      <c r="G8" s="10">
        <f t="shared" si="4"/>
        <v>5.7526996732026143</v>
      </c>
      <c r="H8" s="14">
        <v>1.4160960000000001E-5</v>
      </c>
      <c r="I8" s="12">
        <f t="shared" si="1"/>
        <v>1.0900956862745099</v>
      </c>
      <c r="J8" s="19">
        <f t="shared" si="2"/>
        <v>1.416096E-2</v>
      </c>
    </row>
    <row r="9" spans="1:10" x14ac:dyDescent="0.45">
      <c r="A9" s="5" t="s">
        <v>8</v>
      </c>
      <c r="B9" s="2">
        <f>B7</f>
        <v>994.5</v>
      </c>
      <c r="C9" s="2">
        <v>994.5</v>
      </c>
      <c r="D9" s="8">
        <f t="shared" si="0"/>
        <v>1.8764150943396225E-5</v>
      </c>
      <c r="E9" s="6">
        <v>300.67</v>
      </c>
      <c r="F9" s="7">
        <f t="shared" si="3"/>
        <v>8.7945975000000006E-5</v>
      </c>
      <c r="G9" s="10">
        <f t="shared" si="4"/>
        <v>4.6869147058823533</v>
      </c>
      <c r="H9" s="14">
        <v>2.285184E-5</v>
      </c>
      <c r="I9" s="12">
        <f t="shared" si="1"/>
        <v>1.2178456711915535</v>
      </c>
      <c r="J9" s="19">
        <f t="shared" si="2"/>
        <v>2.2851839999999998E-2</v>
      </c>
    </row>
    <row r="10" spans="1:10" x14ac:dyDescent="0.45">
      <c r="A10" s="5" t="s">
        <v>9</v>
      </c>
      <c r="B10" s="2">
        <f>B6</f>
        <v>1530</v>
      </c>
      <c r="C10" s="2">
        <v>1530</v>
      </c>
      <c r="D10" s="8">
        <f t="shared" si="0"/>
        <v>2.8867924528301884E-5</v>
      </c>
      <c r="E10" s="6"/>
      <c r="F10" s="7"/>
      <c r="G10" s="10"/>
      <c r="H10" s="14">
        <f>1.4*D10</f>
        <v>4.0415094339622633E-5</v>
      </c>
      <c r="I10" s="12">
        <f t="shared" si="1"/>
        <v>1.4</v>
      </c>
      <c r="J10" s="19">
        <f t="shared" si="2"/>
        <v>4.0415094339622634E-2</v>
      </c>
    </row>
    <row r="11" spans="1:10" x14ac:dyDescent="0.45">
      <c r="A11" s="5" t="s">
        <v>10</v>
      </c>
      <c r="B11" s="2">
        <f>B15</f>
        <v>918</v>
      </c>
      <c r="C11" s="2">
        <v>918</v>
      </c>
      <c r="D11" s="8">
        <f t="shared" si="0"/>
        <v>1.7320754716981131E-5</v>
      </c>
      <c r="E11" s="6"/>
      <c r="F11" s="7"/>
      <c r="G11" s="10"/>
      <c r="H11" s="14">
        <f t="shared" ref="H11:H12" si="5">1.4*D11</f>
        <v>2.4249056603773583E-5</v>
      </c>
      <c r="I11" s="12">
        <f t="shared" si="1"/>
        <v>1.4</v>
      </c>
      <c r="J11" s="19">
        <f t="shared" si="2"/>
        <v>2.4249056603773585E-2</v>
      </c>
    </row>
    <row r="12" spans="1:10" x14ac:dyDescent="0.45">
      <c r="A12" s="5" t="s">
        <v>11</v>
      </c>
      <c r="B12" s="2">
        <f>B6</f>
        <v>1530</v>
      </c>
      <c r="C12" s="2">
        <v>1530</v>
      </c>
      <c r="D12" s="8">
        <f t="shared" si="0"/>
        <v>2.8867924528301884E-5</v>
      </c>
      <c r="E12" s="6"/>
      <c r="F12" s="7"/>
      <c r="G12" s="10"/>
      <c r="H12" s="14">
        <f t="shared" si="5"/>
        <v>4.0415094339622633E-5</v>
      </c>
      <c r="I12" s="12">
        <f t="shared" si="1"/>
        <v>1.4</v>
      </c>
      <c r="J12" s="19">
        <f t="shared" si="2"/>
        <v>4.0415094339622634E-2</v>
      </c>
    </row>
    <row r="13" spans="1:10" x14ac:dyDescent="0.45">
      <c r="A13" s="5" t="s">
        <v>12</v>
      </c>
      <c r="B13" s="2">
        <f>B5</f>
        <v>765</v>
      </c>
      <c r="C13" s="2">
        <v>765</v>
      </c>
      <c r="D13" s="8">
        <f t="shared" si="0"/>
        <v>1.4433962264150942E-5</v>
      </c>
      <c r="E13" s="6">
        <v>247.25</v>
      </c>
      <c r="F13" s="7">
        <f t="shared" si="3"/>
        <v>7.2320624999999995E-5</v>
      </c>
      <c r="G13" s="10">
        <f t="shared" si="4"/>
        <v>5.0104485294117653</v>
      </c>
      <c r="H13" s="14">
        <v>3.0433920000000002E-5</v>
      </c>
      <c r="I13" s="12">
        <f t="shared" si="1"/>
        <v>2.108493803921569</v>
      </c>
      <c r="J13" s="19">
        <f t="shared" si="2"/>
        <v>3.0433920000000003E-2</v>
      </c>
    </row>
    <row r="14" spans="1:10" x14ac:dyDescent="0.45">
      <c r="A14" s="5" t="s">
        <v>13</v>
      </c>
      <c r="B14" s="2">
        <f>450*1.53</f>
        <v>688.5</v>
      </c>
      <c r="C14" s="2">
        <v>688.5</v>
      </c>
      <c r="D14" s="8">
        <f t="shared" si="0"/>
        <v>1.2990566037735849E-5</v>
      </c>
      <c r="E14" s="6"/>
      <c r="F14" s="7"/>
      <c r="G14" s="11"/>
      <c r="H14" s="14">
        <f>1.4*D14</f>
        <v>1.8186792452830188E-5</v>
      </c>
      <c r="I14" s="12">
        <f t="shared" si="1"/>
        <v>1.4</v>
      </c>
      <c r="J14" s="19">
        <f t="shared" si="2"/>
        <v>1.8186792452830187E-2</v>
      </c>
    </row>
    <row r="15" spans="1:10" x14ac:dyDescent="0.45">
      <c r="A15" s="5" t="s">
        <v>14</v>
      </c>
      <c r="B15" s="2">
        <f>600*1.53</f>
        <v>918</v>
      </c>
      <c r="C15" s="2">
        <v>918</v>
      </c>
      <c r="D15" s="8">
        <f t="shared" si="0"/>
        <v>1.7320754716981131E-5</v>
      </c>
      <c r="E15" s="6"/>
      <c r="F15" s="7"/>
      <c r="G15" s="11"/>
      <c r="H15" s="14">
        <f t="shared" ref="H15:H16" si="6">1.4*D15</f>
        <v>2.4249056603773583E-5</v>
      </c>
      <c r="I15" s="12">
        <f t="shared" si="1"/>
        <v>1.4</v>
      </c>
      <c r="J15" s="19">
        <f t="shared" si="2"/>
        <v>2.4249056603773585E-2</v>
      </c>
    </row>
    <row r="16" spans="1:10" x14ac:dyDescent="0.45">
      <c r="A16" s="5" t="s">
        <v>15</v>
      </c>
      <c r="B16" s="2">
        <f>B7</f>
        <v>994.5</v>
      </c>
      <c r="C16" s="2">
        <v>994.5</v>
      </c>
      <c r="D16" s="8">
        <f t="shared" si="0"/>
        <v>1.8764150943396225E-5</v>
      </c>
      <c r="E16" s="6"/>
      <c r="F16" s="7"/>
      <c r="G16" s="11"/>
      <c r="H16" s="14">
        <f t="shared" si="6"/>
        <v>2.6269811320754715E-5</v>
      </c>
      <c r="I16" s="12">
        <f t="shared" si="1"/>
        <v>1.4</v>
      </c>
      <c r="J16" s="19">
        <f t="shared" si="2"/>
        <v>2.6269811320754715E-2</v>
      </c>
    </row>
    <row r="22" spans="6:7" x14ac:dyDescent="0.45">
      <c r="F22" s="15"/>
    </row>
    <row r="23" spans="6:7" x14ac:dyDescent="0.45">
      <c r="F23" s="16"/>
      <c r="G23" s="17"/>
    </row>
    <row r="26" spans="6:7" x14ac:dyDescent="0.45">
      <c r="F26" s="19"/>
      <c r="G26" s="18"/>
    </row>
  </sheetData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Zwickl-Bernhard, Sebastian</cp:lastModifiedBy>
  <dcterms:created xsi:type="dcterms:W3CDTF">2023-11-30T13:13:47Z</dcterms:created>
  <dcterms:modified xsi:type="dcterms:W3CDTF">2025-04-11T18:10:21Z</dcterms:modified>
</cp:coreProperties>
</file>