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materials_model_v1.0\input data\"/>
    </mc:Choice>
  </mc:AlternateContent>
  <bookViews>
    <workbookView xWindow="11160" yWindow="-15855" windowWidth="17220" windowHeight="8850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E3" i="9"/>
  <c r="D3" i="9"/>
  <c r="C3" i="9"/>
  <c r="J4" i="2"/>
  <c r="F22" i="3"/>
  <c r="F16" i="3"/>
  <c r="G16" i="3" s="1"/>
  <c r="F10" i="3"/>
  <c r="F4" i="3"/>
  <c r="I4" i="3" s="1"/>
  <c r="G11" i="1"/>
  <c r="D4" i="3"/>
  <c r="G15" i="1" l="1"/>
  <c r="G4" i="3"/>
  <c r="G5" i="3" s="1"/>
  <c r="I5" i="3" s="1"/>
  <c r="D24" i="3"/>
  <c r="I24" i="3" s="1"/>
  <c r="G20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9" i="1"/>
  <c r="I18" i="3"/>
  <c r="G14" i="1" s="1"/>
  <c r="I22" i="3"/>
  <c r="G18" i="1" s="1"/>
  <c r="I16" i="3"/>
  <c r="G12" i="1" s="1"/>
  <c r="I12" i="3"/>
  <c r="G17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6" i="1" s="1"/>
  <c r="G17" i="3"/>
  <c r="I17" i="3" s="1"/>
  <c r="G13" i="1" s="1"/>
  <c r="G10" i="1"/>
  <c r="D18" i="2"/>
  <c r="D17" i="2"/>
  <c r="D16" i="2"/>
  <c r="G22" i="3" l="1"/>
  <c r="G23" i="3" s="1"/>
  <c r="D15" i="2"/>
  <c r="L5" i="2" l="1"/>
  <c r="L4" i="2"/>
  <c r="J5" i="2"/>
  <c r="J6" i="2"/>
  <c r="L6" i="2" s="1"/>
  <c r="J7" i="2"/>
  <c r="L7" i="2" s="1"/>
  <c r="J8" i="2"/>
  <c r="L8" i="2" s="1"/>
  <c r="I23" i="3"/>
  <c r="G19" i="1" s="1"/>
</calcChain>
</file>

<file path=xl/sharedStrings.xml><?xml version="1.0" encoding="utf-8"?>
<sst xmlns="http://schemas.openxmlformats.org/spreadsheetml/2006/main" count="709" uniqueCount="189">
  <si>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</si>
  <si>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</si>
  <si>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</si>
  <si>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</si>
  <si>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</si>
  <si>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</si>
  <si>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</si>
  <si>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</si>
  <si>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Major exporter</t>
  </si>
  <si>
    <t>Scenario 123</t>
  </si>
  <si>
    <t>Source ABC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</si>
  <si>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</si>
  <si>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</si>
  <si>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</si>
  <si>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</si>
  <si>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</si>
  <si>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</si>
  <si>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</si>
  <si>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</si>
  <si>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</si>
  <si>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</si>
  <si>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</si>
  <si>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</si>
  <si>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</si>
  <si>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</si>
  <si>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</si>
  <si>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</si>
  <si>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</si>
  <si>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</si>
  <si>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</si>
  <si>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</si>
  <si>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</si>
  <si>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</si>
  <si>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</si>
  <si>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</si>
  <si>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</si>
  <si>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</si>
  <si>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</si>
  <si>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</si>
  <si>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</si>
  <si>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</si>
  <si>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</si>
  <si>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</si>
  <si>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</si>
  <si>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</si>
  <si>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</si>
  <si>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</si>
  <si>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</si>
  <si>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</si>
  <si>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</si>
  <si>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</si>
  <si>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</si>
  <si>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</si>
  <si>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</si>
  <si>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</si>
  <si>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</si>
  <si>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</si>
  <si>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</si>
  <si>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</si>
  <si>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</si>
  <si>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</si>
  <si>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</si>
  <si>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</si>
  <si>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</si>
  <si>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</si>
  <si>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</si>
  <si>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</si>
  <si>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</si>
  <si>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</si>
  <si>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</si>
  <si>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</si>
  <si>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</si>
  <si>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</si>
  <si>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</si>
  <si>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</si>
  <si>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</si>
  <si>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</si>
  <si>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</si>
  <si>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</si>
  <si>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</si>
  <si>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</si>
  <si>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</si>
  <si>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</si>
  <si>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</si>
  <si>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</si>
  <si>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</si>
  <si>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</si>
  <si>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</si>
  <si>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</si>
  <si>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</si>
  <si>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</si>
  <si>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</si>
  <si>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</si>
  <si>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</si>
  <si>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</si>
  <si>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</si>
  <si>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</si>
  <si>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</si>
  <si>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</si>
  <si>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</si>
  <si>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</si>
  <si>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</si>
  <si>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</si>
  <si>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</si>
  <si>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</si>
  <si>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</si>
  <si>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</si>
  <si>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</si>
  <si>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</si>
  <si>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</si>
  <si>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</si>
  <si>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</si>
  <si>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</si>
  <si>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</si>
  <si>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</si>
  <si>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</si>
  <si>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</si>
  <si>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</si>
  <si>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</si>
  <si>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</si>
  <si>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</si>
  <si>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</si>
  <si>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</si>
  <si>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</si>
  <si>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</si>
  <si>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</si>
  <si>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</si>
  <si>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</si>
  <si>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</si>
  <si>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</si>
  <si>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</si>
  <si>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</si>
  <si>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</si>
  <si>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</si>
  <si>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</si>
  <si>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</si>
  <si>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</si>
  <si>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</si>
  <si>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</si>
  <si>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</si>
  <si>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</si>
  <si>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</si>
  <si>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</si>
  <si>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</si>
  <si>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</si>
  <si>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</si>
  <si>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</si>
  <si>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</si>
  <si>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</si>
  <si>
    <t>MEUR/ton</t>
  </si>
  <si>
    <t>MEUR/ton/year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</si>
  <si>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</si>
  <si>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</si>
  <si>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</si>
  <si>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</si>
  <si>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</si>
  <si>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</si>
  <si>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</si>
  <si>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</si>
  <si>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</si>
  <si>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</si>
  <si>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</si>
  <si>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</si>
  <si>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</si>
  <si>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</si>
  <si>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</si>
  <si>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</si>
  <si>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</si>
  <si>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</si>
  <si>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</si>
  <si>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</si>
  <si>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</si>
  <si>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</si>
  <si>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</si>
  <si>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</si>
  <si>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</si>
  <si>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</si>
  <si>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</si>
  <si>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</si>
  <si>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</si>
  <si>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</si>
  <si>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</si>
  <si>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</si>
  <si>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</si>
  <si>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</si>
  <si>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</si>
  <si>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Placeholder</t>
  </si>
  <si>
    <t>Recycling</t>
  </si>
  <si>
    <t>Slack exporter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</si>
</sst>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* #,##0.00_-;\-&quot;€&quot;* #,##0.00_-;_-&quot;€&quot;* &quot;-&quot;??_-;_-@_-"/>
    <numFmt numFmtId="165" formatCode="[$$-409]#,##0.00"/>
    <numFmt numFmtId="166" formatCode="_-[$€-2]\ * #,##0.00_-;\-[$€-2]\ * #,##0.00_-;_-[$€-2]\ * &quot;-&quot;??_-;_-@_-"/>
    <numFmt numFmtId="167" formatCode="_-[$€-1809]* #,##0.00_-;\-[$€-1809]* #,##0.00_-;_-[$€-1809]* &quot;-&quot;??_-;_-@_-"/>
    <numFmt numFmtId="168" formatCode="&quot;€&quot;#,##0.00"/>
    <numFmt numFmtId="169" formatCode="_-[$$-409]* #,##0.00_ ;_-[$$-409]* \-#,##0.00\ ;_-[$$-409]* &quot;-&quot;??_ ;_-@_ "/>
    <numFmt numFmtId="170" formatCode="0.0%"/>
    <numFmt numFmtId="171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3" fillId="0" borderId="0" xfId="0" applyNumberFormat="1" applyFont="1"/>
    <xf numFmtId="164" fontId="3" fillId="0" borderId="0" xfId="1" applyFont="1" applyFill="1" applyAlignment="1"/>
    <xf numFmtId="167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  <xf numFmtId="171" fontId="0" fillId="0" borderId="0" xfId="2" applyNumberFormat="1" applyFont="1"/>
    <xf numFmtId="168" fontId="0" fillId="2" borderId="0" xfId="0" applyNumberFormat="1" applyFill="1"/>
    <xf numFmtId="170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6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0" formatCode="0.0%"/>
    </dxf>
    <dxf>
      <numFmt numFmtId="170" formatCode="0.0%"/>
    </dxf>
    <dxf>
      <numFmt numFmtId="170" formatCode="0.0%"/>
    </dxf>
    <dxf>
      <numFmt numFmtId="14" formatCode="0.0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B3:L9" totalsRowShown="0" headerRowDxfId="76" dataDxfId="75">
  <autoFilter ref="B3:L9"/>
  <tableColumns count="11">
    <tableColumn id="1" name="Region" dataDxfId="74"/>
    <tableColumn id="2" name="2013" dataDxfId="73"/>
    <tableColumn id="3" name="2014" dataDxfId="72"/>
    <tableColumn id="4" name="2015" dataDxfId="71"/>
    <tableColumn id="5" name="2016" dataDxfId="70"/>
    <tableColumn id="6" name="2017" dataDxfId="69"/>
    <tableColumn id="7" name="2018" dataDxfId="68"/>
    <tableColumn id="8" name="X" dataDxfId="67"/>
    <tableColumn id="9" name="2018 Euros" dataDxfId="66">
      <calculatedColumnFormula>PRODUCT(Table8[[#This Row],[2018]],0.847)</calculatedColumnFormula>
    </tableColumn>
    <tableColumn id="10" name="X2" dataDxfId="65"/>
    <tableColumn id="11" name="2018 Euros/metric ton " dataDxfId="64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J8" totalsRowShown="0">
  <autoFilter ref="B3:J8"/>
  <tableColumns count="9">
    <tableColumn id="1" name="Europe EV Sales Share"/>
    <tableColumn id="2" name="EV Share 2020" dataDxfId="63"/>
    <tableColumn id="3" name="BEV Share 2020" dataDxfId="62">
      <calculatedColumnFormula>Table2[[#This Row],[EV Share 2020]]*Table27[[#This Row],[BEV Share of EV Sales 2020]]</calculatedColumnFormula>
    </tableColumn>
    <tableColumn id="4" name="Diff" dataDxfId="61">
      <calculatedColumnFormula>Table2[[#This Row],[BEV Share 2020]]-Table2[[#This Row],[EV Share 2020]]</calculatedColumnFormula>
    </tableColumn>
    <tableColumn id="5" name="EV Share 2030" dataDxfId="60"/>
    <tableColumn id="6" name="BEV Share 2030" dataDxfId="59">
      <calculatedColumnFormula>Table2[[#This Row],[EV Share 2030]]*Table27[[#This Row],[BEV Share of EV Sales 20]]</calculatedColumnFormula>
    </tableColumn>
    <tableColumn id="7" name="CCV Share 2020" dataDxfId="58">
      <calculatedColumnFormula>1-Table2[[#This Row],[BEV Share 2020]]</calculatedColumnFormula>
    </tableColumn>
    <tableColumn id="8" name="CCV Share 2030" dataDxfId="57">
      <calculatedColumnFormula>1-Table2[[#This Row],[BEV Share 2030]]</calculatedColumnFormula>
    </tableColumn>
    <tableColumn id="9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1:J16" totalsRowShown="0">
  <autoFilter ref="B11:J16"/>
  <tableColumns count="9">
    <tableColumn id="1" name="China EV Sales Share"/>
    <tableColumn id="2" name="EV Share 2020" dataDxfId="55"/>
    <tableColumn id="3" name="BEV Share 2020" dataDxfId="54">
      <calculatedColumnFormula>Table24[[#This Row],[EV Share 2020]]*Table278[[#This Row],[BEV Share of EV Sales 2020]]</calculatedColumnFormula>
    </tableColumn>
    <tableColumn id="4" name="Diff" dataDxfId="53">
      <calculatedColumnFormula>Table24[[#This Row],[BEV Share 2020]]-Table24[[#This Row],[EV Share 2020]]</calculatedColumnFormula>
    </tableColumn>
    <tableColumn id="5" name="EV Share 2030" dataDxfId="52"/>
    <tableColumn id="6" name="BEV Share 2030" dataDxfId="51">
      <calculatedColumnFormula>Table24[[#This Row],[EV Share 2030]]*Table278[[#This Row],[BEV Share of EV Sales 20]]</calculatedColumnFormula>
    </tableColumn>
    <tableColumn id="7" name="CCV Share 2020" dataDxfId="50">
      <calculatedColumnFormula>1-Table24[[#This Row],[EV Share 2020]]</calculatedColumnFormula>
    </tableColumn>
    <tableColumn id="8" name="CCV Share 2030" dataDxfId="49">
      <calculatedColumnFormula>1-Table24[[#This Row],[BEV Share 2020]]</calculatedColumnFormula>
    </tableColumn>
    <tableColumn id="9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19:J24" totalsRowShown="0">
  <autoFilter ref="B19:J24"/>
  <tableColumns count="9">
    <tableColumn id="1" name="USA EV Sales Share"/>
    <tableColumn id="2" name="EV Share 2020" dataDxfId="47"/>
    <tableColumn id="3" name="BEV Share 2020" dataDxfId="46">
      <calculatedColumnFormula>Table25[[#This Row],[EV Share 2020]]*Table279[[#This Row],[BEV Share of EV Sales 2020]]</calculatedColumnFormula>
    </tableColumn>
    <tableColumn id="4" name="Diff" dataDxfId="45">
      <calculatedColumnFormula>Table25[[#This Row],[BEV Share 2020]]-Table25[[#This Row],[EV Share 2020]]</calculatedColumnFormula>
    </tableColumn>
    <tableColumn id="5" name="EV Share 2030" dataDxfId="44"/>
    <tableColumn id="6" name="BEV Share 2030" dataDxfId="43">
      <calculatedColumnFormula>Table25[[#This Row],[EV Share 2030]]*Table279[[#This Row],[BEV Share of EV Sales 20]]</calculatedColumnFormula>
    </tableColumn>
    <tableColumn id="7" name="CCV Share 2020" dataDxfId="42">
      <calculatedColumnFormula>1-Table25[[#This Row],[BEV Share 2020]]</calculatedColumnFormula>
    </tableColumn>
    <tableColumn id="8" name="CCV Share 2030" dataDxfId="41">
      <calculatedColumnFormula>1-Table25[[#This Row],[BEV Share 2030]]</calculatedColumnFormula>
    </tableColumn>
    <tableColumn id="9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27:J32" totalsRowShown="0">
  <autoFilter ref="B27:J32"/>
  <tableColumns count="9">
    <tableColumn id="1" name="World EV Sales Share"/>
    <tableColumn id="2" name="EV Share 2020" dataDxfId="39"/>
    <tableColumn id="3" name="BEV Share 2020" dataDxfId="38">
      <calculatedColumnFormula>Table26[[#This Row],[EV Share 2020]]*Table2710[[#This Row],[BEV Share of EV Sales 2020]]</calculatedColumnFormula>
    </tableColumn>
    <tableColumn id="4" name="Diff" dataDxfId="37">
      <calculatedColumnFormula>Table26[[#This Row],[BEV Share 2020]]-Table26[[#This Row],[EV Share 2020]]</calculatedColumnFormula>
    </tableColumn>
    <tableColumn id="5" name="EV Share 2030" dataDxfId="36"/>
    <tableColumn id="6" name="BEV Share 2030" dataDxfId="35">
      <calculatedColumnFormula>Table26[[#This Row],[EV Share 2030]]*Table2710[[#This Row],[BEV Share of EV Sales 20]]</calculatedColumnFormula>
    </tableColumn>
    <tableColumn id="7" name="CCV Share 2020" dataDxfId="34">
      <calculatedColumnFormula>1-Table26[[#This Row],[BEV Share 2020]]</calculatedColumnFormula>
    </tableColumn>
    <tableColumn id="8" name="CCV Share 2030" dataDxfId="33">
      <calculatedColumnFormula>1-Table26[[#This Row],[BEV Share 2030]]</calculatedColumnFormula>
    </tableColumn>
    <tableColumn id="9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M3:U7" totalsRowShown="0">
  <autoFilter ref="M3:U7"/>
  <tableColumns count="9">
    <tableColumn id="1" name="Europe EV Sales"/>
    <tableColumn id="2" name="BEVs (2020)" dataDxfId="31"/>
    <tableColumn id="8" name="PHEVs (2020)" dataDxfId="30"/>
    <tableColumn id="9" name="2020 Total" dataDxfId="29">
      <calculatedColumnFormula>SUM(Table27[[#This Row],[BEVs (2020)]:[PHEVs (2020)]])</calculatedColumnFormula>
    </tableColumn>
    <tableColumn id="10" name="BEV Share of EV Sales 2020" dataDxfId="28">
      <calculatedColumnFormula>Table27[[#This Row],[BEVs (2020)]]/Table27[[#This Row],[2020 Total]]</calculatedColumnFormula>
    </tableColumn>
    <tableColumn id="3" name="BEVs (2030)" dataDxfId="27"/>
    <tableColumn id="11" name="PHEVs (2030)" dataDxfId="26"/>
    <tableColumn id="12" name="2030 Total" dataDxfId="25">
      <calculatedColumnFormula>SUM(Table27[[#This Row],[BEVs (2030)]:[PHEVs (2030)]])</calculatedColumnFormula>
    </tableColumn>
    <tableColumn id="13" name="BEV Share of EV Sales 20" dataDxfId="24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78" displayName="Table278" ref="M11:U15" totalsRowShown="0">
  <autoFilter ref="M11:U15"/>
  <tableColumns count="9">
    <tableColumn id="1" name="China EV Sales"/>
    <tableColumn id="2" name="BEVs (2020)" dataDxfId="23"/>
    <tableColumn id="8" name="PHEVs (2020)" dataDxfId="22"/>
    <tableColumn id="9" name="2020 Total" dataDxfId="21">
      <calculatedColumnFormula>SUM(Table278[[#This Row],[BEVs (2020)]:[PHEVs (2020)]])</calculatedColumnFormula>
    </tableColumn>
    <tableColumn id="10" name="BEV Share of EV Sales 2020" dataDxfId="20">
      <calculatedColumnFormula>Table278[[#This Row],[BEVs (2020)]]/Table278[[#This Row],[2020 Total]]</calculatedColumnFormula>
    </tableColumn>
    <tableColumn id="3" name="BEVs (2030)" dataDxfId="19"/>
    <tableColumn id="11" name="PHEVs (2030)" dataDxfId="18"/>
    <tableColumn id="12" name="2030 Total" dataDxfId="17">
      <calculatedColumnFormula>SUM(Table278[[#This Row],[BEVs (2030)]:[PHEVs (2030)]])</calculatedColumnFormula>
    </tableColumn>
    <tableColumn id="13" name="BEV Share of EV Sales 20" dataDxfId="16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M19:U23" totalsRowShown="0">
  <autoFilter ref="M19:U23"/>
  <tableColumns count="9">
    <tableColumn id="1" name="USA EV Sales"/>
    <tableColumn id="2" name="BEVs (2020)" dataDxfId="15"/>
    <tableColumn id="8" name="PHEVs (2020)" dataDxfId="14"/>
    <tableColumn id="9" name="2020 Total" dataDxfId="13">
      <calculatedColumnFormula>SUM(Table279[[#This Row],[BEVs (2020)]:[PHEVs (2020)]])</calculatedColumnFormula>
    </tableColumn>
    <tableColumn id="10" name="BEV Share of EV Sales 2020" dataDxfId="12">
      <calculatedColumnFormula>Table279[[#This Row],[BEVs (2020)]]/Table279[[#This Row],[2020 Total]]</calculatedColumnFormula>
    </tableColumn>
    <tableColumn id="3" name="BEVs (2030)" dataDxfId="11"/>
    <tableColumn id="11" name="PHEVs (2030)" dataDxfId="10"/>
    <tableColumn id="12" name="2030 Total" dataDxfId="9">
      <calculatedColumnFormula>SUM(Table279[[#This Row],[BEVs (2030)]:[PHEVs (2030)]])</calculatedColumnFormula>
    </tableColumn>
    <tableColumn id="13" name="BEV Share of EV Sales 20" dataDxfId="8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710" displayName="Table2710" ref="M27:U31" totalsRowShown="0">
  <autoFilter ref="M27:U31"/>
  <tableColumns count="9">
    <tableColumn id="1" name="World EV Sales"/>
    <tableColumn id="2" name="BEVs (2020)" dataDxfId="7"/>
    <tableColumn id="8" name="PHEVs (2020)" dataDxfId="6"/>
    <tableColumn id="9" name="2020 Total" dataDxfId="5">
      <calculatedColumnFormula>SUM(Table2710[[#This Row],[BEVs (2020)]:[PHEVs (2020)]])</calculatedColumnFormula>
    </tableColumn>
    <tableColumn id="10" name="BEV Share of EV Sales 2020" dataDxfId="4">
      <calculatedColumnFormula>Table2710[[#This Row],[BEVs (2020)]]/Table2710[[#This Row],[2020 Total]]</calculatedColumnFormula>
    </tableColumn>
    <tableColumn id="3" name="BEVs (2030)" dataDxfId="3"/>
    <tableColumn id="11" name="PHEVs (2030)" dataDxfId="2"/>
    <tableColumn id="12" name="2030 Total" dataDxfId="1">
      <calculatedColumnFormula>SUM(Table2710[[#This Row],[BEVs (2030)]:[PHEVs (2030)]])</calculatedColumnFormula>
    </tableColumn>
    <tableColumn id="13" name="BEV Share of EV Sales 20" dataDxfId="0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4" workbookViewId="0">
      <selection activeCell="G58" sqref="G58"/>
    </sheetView>
  </sheetViews>
  <sheetFormatPr baseColWidth="10" defaultColWidth="11" defaultRowHeight="16.5" x14ac:dyDescent="0.3"/>
  <cols>
    <col min="1" max="1" width="10" bestFit="1" customWidth="1"/>
    <col min="2" max="2" width="10.625" bestFit="1" customWidth="1"/>
    <col min="3" max="3" width="10.75" bestFit="1" customWidth="1"/>
    <col min="4" max="4" width="32.25" customWidth="1"/>
    <col min="5" max="5" width="11.25" customWidth="1"/>
    <col min="6" max="6" width="4.875" bestFit="1" customWidth="1"/>
    <col min="7" max="7" width="14.5" customWidth="1"/>
    <col min="8" max="8" width="17.25" bestFit="1" customWidth="1"/>
    <col min="9" max="9" width="12.25" bestFit="1" customWidth="1"/>
    <col min="10" max="10" width="8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6</v>
      </c>
      <c r="K1" t="s">
        <v>20</v>
      </c>
    </row>
    <row r="2" spans="1:11" x14ac:dyDescent="0.3">
      <c r="A2" t="s">
        <v>10</v>
      </c>
      <c r="B2" t="s">
        <v>9</v>
      </c>
      <c r="C2" t="s">
        <v>24</v>
      </c>
      <c r="D2" t="s">
        <v>22</v>
      </c>
      <c r="E2" t="s">
        <v>149</v>
      </c>
      <c r="F2">
        <v>2018</v>
      </c>
      <c r="G2" s="12">
        <f>'Currency and Unit Conversions'!L4/1000000</f>
        <v>26.823207134646996</v>
      </c>
      <c r="H2" t="s">
        <v>13</v>
      </c>
      <c r="I2" t="s">
        <v>40</v>
      </c>
      <c r="J2" t="s">
        <v>15</v>
      </c>
      <c r="K2" t="s">
        <v>21</v>
      </c>
    </row>
    <row r="3" spans="1:11" x14ac:dyDescent="0.3">
      <c r="A3" t="s">
        <v>10</v>
      </c>
      <c r="B3" t="s">
        <v>9</v>
      </c>
      <c r="C3" t="s">
        <v>25</v>
      </c>
      <c r="D3" t="s">
        <v>22</v>
      </c>
      <c r="E3" t="s">
        <v>149</v>
      </c>
      <c r="F3">
        <v>2018</v>
      </c>
      <c r="G3" s="12">
        <f>'Currency and Unit Conversions'!L5/1000000</f>
        <v>21.785345896159999</v>
      </c>
      <c r="H3" t="s">
        <v>13</v>
      </c>
      <c r="I3" t="s">
        <v>56</v>
      </c>
      <c r="J3" t="s">
        <v>15</v>
      </c>
      <c r="K3" t="s">
        <v>21</v>
      </c>
    </row>
    <row r="4" spans="1:11" x14ac:dyDescent="0.3">
      <c r="A4" t="s">
        <v>10</v>
      </c>
      <c r="B4" t="s">
        <v>9</v>
      </c>
      <c r="C4" t="s">
        <v>26</v>
      </c>
      <c r="D4" t="s">
        <v>22</v>
      </c>
      <c r="E4" t="s">
        <v>149</v>
      </c>
      <c r="F4">
        <v>2018</v>
      </c>
      <c r="G4" s="12">
        <f>'Currency and Unit Conversions'!L6/1000000</f>
        <v>21.431334025347397</v>
      </c>
      <c r="H4" t="s">
        <v>13</v>
      </c>
      <c r="I4" t="s">
        <v>56</v>
      </c>
      <c r="J4" t="s">
        <v>15</v>
      </c>
      <c r="K4" t="s">
        <v>21</v>
      </c>
    </row>
    <row r="5" spans="1:11" x14ac:dyDescent="0.3">
      <c r="A5" t="s">
        <v>10</v>
      </c>
      <c r="B5" t="s">
        <v>9</v>
      </c>
      <c r="C5" t="s">
        <v>27</v>
      </c>
      <c r="D5" t="s">
        <v>22</v>
      </c>
      <c r="E5" t="s">
        <v>149</v>
      </c>
      <c r="F5">
        <v>2018</v>
      </c>
      <c r="G5" s="12">
        <f>'Currency and Unit Conversions'!L7/1000000</f>
        <v>13.942621373542398</v>
      </c>
      <c r="H5" t="s">
        <v>13</v>
      </c>
      <c r="I5" t="s">
        <v>56</v>
      </c>
      <c r="J5" t="s">
        <v>15</v>
      </c>
      <c r="K5" t="s">
        <v>21</v>
      </c>
    </row>
    <row r="6" spans="1:11" x14ac:dyDescent="0.3">
      <c r="A6" t="s">
        <v>10</v>
      </c>
      <c r="B6" t="s">
        <v>9</v>
      </c>
      <c r="C6" t="s">
        <v>53</v>
      </c>
      <c r="D6" t="s">
        <v>22</v>
      </c>
      <c r="E6" t="s">
        <v>149</v>
      </c>
      <c r="F6">
        <v>2018</v>
      </c>
      <c r="G6" s="12">
        <f>'Currency and Unit Conversions'!L8/1000000</f>
        <v>20.151444953947998</v>
      </c>
      <c r="H6" t="s">
        <v>13</v>
      </c>
      <c r="I6" t="s">
        <v>56</v>
      </c>
      <c r="J6" t="s">
        <v>15</v>
      </c>
      <c r="K6" t="s">
        <v>21</v>
      </c>
    </row>
    <row r="7" spans="1:11" x14ac:dyDescent="0.3">
      <c r="A7" t="s">
        <v>10</v>
      </c>
      <c r="B7" t="s">
        <v>9</v>
      </c>
      <c r="C7" t="s">
        <v>53</v>
      </c>
      <c r="D7" t="s">
        <v>88</v>
      </c>
      <c r="E7" t="s">
        <v>150</v>
      </c>
      <c r="F7">
        <v>2023</v>
      </c>
      <c r="G7" s="12">
        <f>'Calculation Maintenance Cost'!E3/1000000</f>
        <v>8.8498016488173601</v>
      </c>
      <c r="H7" t="s">
        <v>12</v>
      </c>
      <c r="I7" t="s">
        <v>56</v>
      </c>
      <c r="J7" t="s">
        <v>14</v>
      </c>
      <c r="K7" s="26" t="s">
        <v>91</v>
      </c>
    </row>
    <row r="8" spans="1:11" x14ac:dyDescent="0.3">
      <c r="A8" t="s">
        <v>10</v>
      </c>
      <c r="B8" t="s">
        <v>9</v>
      </c>
      <c r="C8" t="s">
        <v>44</v>
      </c>
      <c r="D8" t="s">
        <v>97</v>
      </c>
      <c r="E8" t="s">
        <v>150</v>
      </c>
      <c r="F8">
        <v>2023</v>
      </c>
      <c r="G8" s="23">
        <f>'Calculation Stockpiling Cost'!D4/1000000</f>
        <v>3.6166862255658454E-2</v>
      </c>
      <c r="H8" t="s">
        <v>11</v>
      </c>
      <c r="I8" t="s">
        <v>56</v>
      </c>
      <c r="J8" t="s">
        <v>14</v>
      </c>
      <c r="K8" t="s">
        <v>90</v>
      </c>
    </row>
    <row r="9" spans="1:11" x14ac:dyDescent="0.3">
      <c r="A9" t="s">
        <v>10</v>
      </c>
      <c r="B9" t="s">
        <v>9</v>
      </c>
      <c r="C9" t="s">
        <v>62</v>
      </c>
      <c r="D9" t="s">
        <v>43</v>
      </c>
      <c r="E9" t="s">
        <v>16</v>
      </c>
      <c r="F9">
        <v>2020</v>
      </c>
      <c r="G9" s="1">
        <f>'Calculation Total Demand'!I4</f>
        <v>51.538461007309863</v>
      </c>
      <c r="H9" t="s">
        <v>17</v>
      </c>
      <c r="I9" t="s">
        <v>56</v>
      </c>
      <c r="J9" t="s">
        <v>18</v>
      </c>
      <c r="K9" t="s">
        <v>61</v>
      </c>
    </row>
    <row r="10" spans="1:11" x14ac:dyDescent="0.3">
      <c r="A10" t="s">
        <v>10</v>
      </c>
      <c r="B10" t="s">
        <v>9</v>
      </c>
      <c r="C10" t="s">
        <v>62</v>
      </c>
      <c r="D10" t="s">
        <v>43</v>
      </c>
      <c r="E10" t="s">
        <v>16</v>
      </c>
      <c r="F10">
        <v>2030</v>
      </c>
      <c r="G10" s="1">
        <f>'Calculation Total Demand'!I5</f>
        <v>42.371412629455968</v>
      </c>
      <c r="H10" t="s">
        <v>17</v>
      </c>
      <c r="I10" t="s">
        <v>56</v>
      </c>
      <c r="J10" t="s">
        <v>18</v>
      </c>
      <c r="K10" t="s">
        <v>61</v>
      </c>
    </row>
    <row r="11" spans="1:11" x14ac:dyDescent="0.3">
      <c r="A11" t="s">
        <v>10</v>
      </c>
      <c r="B11" t="s">
        <v>9</v>
      </c>
      <c r="C11" t="s">
        <v>62</v>
      </c>
      <c r="D11" t="s">
        <v>43</v>
      </c>
      <c r="E11" t="s">
        <v>16</v>
      </c>
      <c r="F11">
        <v>2050</v>
      </c>
      <c r="G11" s="1">
        <f>'Calculation Total Demand'!I6</f>
        <v>44.402822893305668</v>
      </c>
      <c r="H11" t="s">
        <v>17</v>
      </c>
      <c r="I11" t="s">
        <v>56</v>
      </c>
      <c r="J11" t="s">
        <v>18</v>
      </c>
      <c r="K11" t="s">
        <v>61</v>
      </c>
    </row>
    <row r="12" spans="1:11" x14ac:dyDescent="0.3">
      <c r="A12" t="s">
        <v>10</v>
      </c>
      <c r="B12" t="s">
        <v>9</v>
      </c>
      <c r="C12" t="s">
        <v>86</v>
      </c>
      <c r="D12" t="s">
        <v>43</v>
      </c>
      <c r="E12" t="s">
        <v>16</v>
      </c>
      <c r="F12">
        <v>2020</v>
      </c>
      <c r="G12" s="1">
        <f>'Calculation Total Demand'!I16</f>
        <v>43.202729233043691</v>
      </c>
      <c r="H12" t="s">
        <v>17</v>
      </c>
      <c r="I12" t="s">
        <v>56</v>
      </c>
      <c r="J12" t="s">
        <v>18</v>
      </c>
      <c r="K12" t="s">
        <v>61</v>
      </c>
    </row>
    <row r="13" spans="1:11" x14ac:dyDescent="0.3">
      <c r="A13" t="s">
        <v>10</v>
      </c>
      <c r="B13" t="s">
        <v>9</v>
      </c>
      <c r="C13" t="s">
        <v>86</v>
      </c>
      <c r="D13" t="s">
        <v>43</v>
      </c>
      <c r="E13" t="s">
        <v>16</v>
      </c>
      <c r="F13">
        <v>2030</v>
      </c>
      <c r="G13" s="1">
        <f>'Calculation Total Demand'!I17</f>
        <v>46.823762883702116</v>
      </c>
      <c r="H13" t="s">
        <v>17</v>
      </c>
      <c r="I13" t="s">
        <v>56</v>
      </c>
      <c r="J13" t="s">
        <v>18</v>
      </c>
      <c r="K13" t="s">
        <v>61</v>
      </c>
    </row>
    <row r="14" spans="1:11" x14ac:dyDescent="0.3">
      <c r="A14" t="s">
        <v>10</v>
      </c>
      <c r="B14" t="s">
        <v>9</v>
      </c>
      <c r="C14" t="s">
        <v>86</v>
      </c>
      <c r="D14" t="s">
        <v>43</v>
      </c>
      <c r="E14" t="s">
        <v>16</v>
      </c>
      <c r="F14">
        <v>2050</v>
      </c>
      <c r="G14" s="1">
        <f>'Calculation Total Demand'!I18</f>
        <v>63.761560955497302</v>
      </c>
      <c r="H14" t="s">
        <v>17</v>
      </c>
      <c r="I14" t="s">
        <v>56</v>
      </c>
      <c r="J14" t="s">
        <v>18</v>
      </c>
      <c r="K14" t="s">
        <v>61</v>
      </c>
    </row>
    <row r="15" spans="1:11" x14ac:dyDescent="0.3">
      <c r="A15" t="s">
        <v>10</v>
      </c>
      <c r="B15" t="s">
        <v>9</v>
      </c>
      <c r="C15" t="s">
        <v>52</v>
      </c>
      <c r="D15" t="s">
        <v>43</v>
      </c>
      <c r="E15" t="s">
        <v>16</v>
      </c>
      <c r="F15">
        <v>2020</v>
      </c>
      <c r="G15" s="1">
        <f>'Calculation Total Demand'!I10</f>
        <v>68.0233036952243</v>
      </c>
      <c r="H15" t="s">
        <v>17</v>
      </c>
      <c r="I15" t="s">
        <v>56</v>
      </c>
      <c r="J15" t="s">
        <v>18</v>
      </c>
      <c r="K15" t="s">
        <v>61</v>
      </c>
    </row>
    <row r="16" spans="1:11" x14ac:dyDescent="0.3">
      <c r="A16" t="s">
        <v>10</v>
      </c>
      <c r="B16" t="s">
        <v>9</v>
      </c>
      <c r="C16" t="s">
        <v>52</v>
      </c>
      <c r="D16" t="s">
        <v>43</v>
      </c>
      <c r="E16" t="s">
        <v>16</v>
      </c>
      <c r="F16">
        <v>2030</v>
      </c>
      <c r="G16" s="1">
        <f>'Calculation Total Demand'!I11</f>
        <v>67.268669677428051</v>
      </c>
      <c r="H16" t="s">
        <v>17</v>
      </c>
      <c r="I16" t="s">
        <v>56</v>
      </c>
      <c r="J16" t="s">
        <v>18</v>
      </c>
      <c r="K16" t="s">
        <v>61</v>
      </c>
    </row>
    <row r="17" spans="1:11" x14ac:dyDescent="0.3">
      <c r="A17" t="s">
        <v>10</v>
      </c>
      <c r="B17" t="s">
        <v>9</v>
      </c>
      <c r="C17" t="s">
        <v>52</v>
      </c>
      <c r="D17" t="s">
        <v>43</v>
      </c>
      <c r="E17" t="s">
        <v>16</v>
      </c>
      <c r="F17">
        <v>2050</v>
      </c>
      <c r="G17" s="1">
        <f>'Calculation Total Demand'!I12</f>
        <v>79.785134206404365</v>
      </c>
      <c r="H17" t="s">
        <v>17</v>
      </c>
      <c r="I17" t="s">
        <v>56</v>
      </c>
      <c r="J17" t="s">
        <v>18</v>
      </c>
      <c r="K17" t="s">
        <v>61</v>
      </c>
    </row>
    <row r="18" spans="1:11" x14ac:dyDescent="0.3">
      <c r="A18" t="s">
        <v>10</v>
      </c>
      <c r="B18" t="s">
        <v>9</v>
      </c>
      <c r="C18" t="s">
        <v>53</v>
      </c>
      <c r="D18" t="s">
        <v>43</v>
      </c>
      <c r="E18" t="s">
        <v>16</v>
      </c>
      <c r="F18">
        <v>2020</v>
      </c>
      <c r="G18" s="1">
        <f>'Calculation Total Demand'!I22</f>
        <v>222.32765194945739</v>
      </c>
      <c r="H18" t="s">
        <v>17</v>
      </c>
      <c r="I18" t="s">
        <v>56</v>
      </c>
      <c r="J18" t="s">
        <v>18</v>
      </c>
      <c r="K18" t="s">
        <v>61</v>
      </c>
    </row>
    <row r="19" spans="1:11" x14ac:dyDescent="0.3">
      <c r="A19" t="s">
        <v>10</v>
      </c>
      <c r="B19" t="s">
        <v>9</v>
      </c>
      <c r="C19" t="s">
        <v>53</v>
      </c>
      <c r="D19" t="s">
        <v>43</v>
      </c>
      <c r="E19" t="s">
        <v>16</v>
      </c>
      <c r="F19">
        <v>2030</v>
      </c>
      <c r="G19" s="1">
        <f>'Calculation Total Demand'!I23</f>
        <v>240.47020001226903</v>
      </c>
      <c r="H19" t="s">
        <v>17</v>
      </c>
      <c r="I19" t="s">
        <v>56</v>
      </c>
      <c r="J19" t="s">
        <v>18</v>
      </c>
      <c r="K19" t="s">
        <v>61</v>
      </c>
    </row>
    <row r="20" spans="1:11" x14ac:dyDescent="0.3">
      <c r="A20" t="s">
        <v>10</v>
      </c>
      <c r="B20" t="s">
        <v>9</v>
      </c>
      <c r="C20" t="s">
        <v>53</v>
      </c>
      <c r="D20" t="s">
        <v>43</v>
      </c>
      <c r="E20" t="s">
        <v>16</v>
      </c>
      <c r="F20">
        <v>2050</v>
      </c>
      <c r="G20" s="1">
        <f>'Calculation Total Demand'!I24</f>
        <v>305.4649193360749</v>
      </c>
      <c r="H20" t="s">
        <v>17</v>
      </c>
      <c r="I20" t="s">
        <v>56</v>
      </c>
      <c r="J20" t="s">
        <v>18</v>
      </c>
      <c r="K20" t="s">
        <v>61</v>
      </c>
    </row>
    <row r="21" spans="1:11" x14ac:dyDescent="0.3">
      <c r="A21" t="s">
        <v>10</v>
      </c>
      <c r="B21" t="s">
        <v>9</v>
      </c>
      <c r="C21" t="s">
        <v>24</v>
      </c>
      <c r="D21" t="s">
        <v>129</v>
      </c>
      <c r="E21" t="s">
        <v>16</v>
      </c>
      <c r="F21">
        <v>2018</v>
      </c>
      <c r="G21" s="1">
        <v>137.053</v>
      </c>
      <c r="I21" t="s">
        <v>40</v>
      </c>
      <c r="J21" t="s">
        <v>186</v>
      </c>
      <c r="K21" t="s">
        <v>133</v>
      </c>
    </row>
    <row r="22" spans="1:11" x14ac:dyDescent="0.3">
      <c r="A22" t="s">
        <v>10</v>
      </c>
      <c r="B22" t="s">
        <v>151</v>
      </c>
      <c r="C22" t="s">
        <v>130</v>
      </c>
      <c r="D22" t="s">
        <v>129</v>
      </c>
      <c r="E22" t="s">
        <v>16</v>
      </c>
      <c r="F22">
        <v>2018</v>
      </c>
      <c r="G22" s="1">
        <v>4.16</v>
      </c>
      <c r="I22" t="s">
        <v>56</v>
      </c>
      <c r="J22" t="s">
        <v>186</v>
      </c>
      <c r="K22" t="s">
        <v>133</v>
      </c>
    </row>
    <row r="23" spans="1:11" x14ac:dyDescent="0.3">
      <c r="A23" t="s">
        <v>10</v>
      </c>
      <c r="B23" t="s">
        <v>152</v>
      </c>
      <c r="C23" t="s">
        <v>131</v>
      </c>
      <c r="D23" t="s">
        <v>129</v>
      </c>
      <c r="E23" t="s">
        <v>16</v>
      </c>
      <c r="F23">
        <v>2018</v>
      </c>
      <c r="G23" s="1">
        <v>7.6</v>
      </c>
      <c r="I23" t="s">
        <v>56</v>
      </c>
      <c r="J23" t="s">
        <v>186</v>
      </c>
      <c r="K23" t="s">
        <v>133</v>
      </c>
    </row>
    <row r="24" spans="1:11" x14ac:dyDescent="0.3">
      <c r="A24" t="s">
        <v>10</v>
      </c>
      <c r="B24" t="s">
        <v>153</v>
      </c>
      <c r="C24" t="s">
        <v>26</v>
      </c>
      <c r="D24" t="s">
        <v>129</v>
      </c>
      <c r="E24" t="s">
        <v>16</v>
      </c>
      <c r="F24">
        <v>2018</v>
      </c>
      <c r="G24" s="1">
        <v>14.702999999999999</v>
      </c>
      <c r="I24" t="s">
        <v>56</v>
      </c>
      <c r="J24" t="s">
        <v>186</v>
      </c>
      <c r="K24" t="s">
        <v>133</v>
      </c>
    </row>
    <row r="25" spans="1:11" x14ac:dyDescent="0.3">
      <c r="A25" t="s">
        <v>10</v>
      </c>
      <c r="B25" t="s">
        <v>154</v>
      </c>
      <c r="C25" t="s">
        <v>27</v>
      </c>
      <c r="D25" t="s">
        <v>129</v>
      </c>
      <c r="E25" t="s">
        <v>16</v>
      </c>
      <c r="F25">
        <v>2018</v>
      </c>
      <c r="G25" s="1">
        <v>22</v>
      </c>
      <c r="I25" t="s">
        <v>56</v>
      </c>
      <c r="J25" t="s">
        <v>186</v>
      </c>
      <c r="K25" t="s">
        <v>133</v>
      </c>
    </row>
    <row r="26" spans="1:11" x14ac:dyDescent="0.3">
      <c r="A26" t="s">
        <v>10</v>
      </c>
      <c r="B26" t="s">
        <v>155</v>
      </c>
      <c r="C26" t="s">
        <v>53</v>
      </c>
      <c r="D26" t="s">
        <v>129</v>
      </c>
      <c r="E26" t="s">
        <v>16</v>
      </c>
      <c r="F26">
        <v>2018</v>
      </c>
      <c r="G26" s="1">
        <v>190</v>
      </c>
      <c r="I26" t="s">
        <v>56</v>
      </c>
      <c r="J26" t="s">
        <v>186</v>
      </c>
      <c r="K26" t="s">
        <v>133</v>
      </c>
    </row>
    <row r="27" spans="1:11" x14ac:dyDescent="0.3">
      <c r="A27" t="s">
        <v>10</v>
      </c>
      <c r="B27" t="s">
        <v>156</v>
      </c>
      <c r="C27" t="s">
        <v>24</v>
      </c>
      <c r="D27" t="s">
        <v>129</v>
      </c>
      <c r="E27" t="s">
        <v>16</v>
      </c>
      <c r="F27">
        <v>2019</v>
      </c>
      <c r="G27" s="1">
        <v>132.989</v>
      </c>
      <c r="I27" t="s">
        <v>40</v>
      </c>
      <c r="J27" t="s">
        <v>186</v>
      </c>
      <c r="K27" t="s">
        <v>133</v>
      </c>
    </row>
    <row r="28" spans="1:11" x14ac:dyDescent="0.3">
      <c r="A28" t="s">
        <v>10</v>
      </c>
      <c r="B28" t="s">
        <v>157</v>
      </c>
      <c r="C28" t="s">
        <v>130</v>
      </c>
      <c r="D28" t="s">
        <v>129</v>
      </c>
      <c r="E28" t="s">
        <v>16</v>
      </c>
      <c r="F28">
        <v>2019</v>
      </c>
      <c r="G28" s="1">
        <v>4.1500000000000004</v>
      </c>
      <c r="I28" t="s">
        <v>56</v>
      </c>
      <c r="J28" t="s">
        <v>186</v>
      </c>
      <c r="K28" t="s">
        <v>133</v>
      </c>
    </row>
    <row r="29" spans="1:11" x14ac:dyDescent="0.3">
      <c r="A29" t="s">
        <v>10</v>
      </c>
      <c r="B29" t="s">
        <v>158</v>
      </c>
      <c r="C29" t="s">
        <v>131</v>
      </c>
      <c r="D29" t="s">
        <v>129</v>
      </c>
      <c r="E29" t="s">
        <v>16</v>
      </c>
      <c r="F29">
        <v>2019</v>
      </c>
      <c r="G29" s="1">
        <v>8.5</v>
      </c>
      <c r="I29" t="s">
        <v>56</v>
      </c>
      <c r="J29" t="s">
        <v>186</v>
      </c>
      <c r="K29" t="s">
        <v>133</v>
      </c>
    </row>
    <row r="30" spans="1:11" x14ac:dyDescent="0.3">
      <c r="A30" t="s">
        <v>10</v>
      </c>
      <c r="B30" t="s">
        <v>159</v>
      </c>
      <c r="C30" t="s">
        <v>26</v>
      </c>
      <c r="D30" t="s">
        <v>129</v>
      </c>
      <c r="E30" t="s">
        <v>16</v>
      </c>
      <c r="F30">
        <v>2019</v>
      </c>
      <c r="G30" s="1">
        <v>13.856999999999999</v>
      </c>
      <c r="I30" t="s">
        <v>56</v>
      </c>
      <c r="J30" t="s">
        <v>186</v>
      </c>
      <c r="K30" t="s">
        <v>133</v>
      </c>
    </row>
    <row r="31" spans="1:11" x14ac:dyDescent="0.3">
      <c r="A31" t="s">
        <v>10</v>
      </c>
      <c r="B31" t="s">
        <v>160</v>
      </c>
      <c r="C31" t="s">
        <v>27</v>
      </c>
      <c r="D31" t="s">
        <v>129</v>
      </c>
      <c r="E31" t="s">
        <v>16</v>
      </c>
      <c r="F31">
        <v>2019</v>
      </c>
      <c r="G31" s="1">
        <v>24</v>
      </c>
      <c r="I31" t="s">
        <v>56</v>
      </c>
      <c r="J31" t="s">
        <v>186</v>
      </c>
      <c r="K31" t="s">
        <v>133</v>
      </c>
    </row>
    <row r="32" spans="1:11" x14ac:dyDescent="0.3">
      <c r="A32" t="s">
        <v>10</v>
      </c>
      <c r="B32" t="s">
        <v>161</v>
      </c>
      <c r="C32" t="s">
        <v>53</v>
      </c>
      <c r="D32" t="s">
        <v>129</v>
      </c>
      <c r="E32" t="s">
        <v>16</v>
      </c>
      <c r="F32">
        <v>2019</v>
      </c>
      <c r="G32" s="1">
        <v>187</v>
      </c>
      <c r="I32" t="s">
        <v>56</v>
      </c>
      <c r="J32" t="s">
        <v>186</v>
      </c>
      <c r="K32" t="s">
        <v>133</v>
      </c>
    </row>
    <row r="33" spans="1:11" x14ac:dyDescent="0.3">
      <c r="A33" t="s">
        <v>10</v>
      </c>
      <c r="B33" t="s">
        <v>162</v>
      </c>
      <c r="C33" t="s">
        <v>24</v>
      </c>
      <c r="D33" t="s">
        <v>129</v>
      </c>
      <c r="E33" t="s">
        <v>16</v>
      </c>
      <c r="F33">
        <v>2020</v>
      </c>
      <c r="G33" s="1">
        <v>111.99299999999999</v>
      </c>
      <c r="I33" t="s">
        <v>40</v>
      </c>
      <c r="J33" t="s">
        <v>186</v>
      </c>
      <c r="K33" t="s">
        <v>133</v>
      </c>
    </row>
    <row r="34" spans="1:11" x14ac:dyDescent="0.3">
      <c r="A34" t="s">
        <v>10</v>
      </c>
      <c r="B34" t="s">
        <v>163</v>
      </c>
      <c r="C34" t="s">
        <v>130</v>
      </c>
      <c r="D34" t="s">
        <v>129</v>
      </c>
      <c r="E34" t="s">
        <v>16</v>
      </c>
      <c r="F34">
        <v>2020</v>
      </c>
      <c r="G34" s="1">
        <v>4.2</v>
      </c>
      <c r="I34" t="s">
        <v>56</v>
      </c>
      <c r="J34" t="s">
        <v>186</v>
      </c>
      <c r="K34" t="s">
        <v>133</v>
      </c>
    </row>
    <row r="35" spans="1:11" x14ac:dyDescent="0.3">
      <c r="A35" t="s">
        <v>10</v>
      </c>
      <c r="B35" t="s">
        <v>164</v>
      </c>
      <c r="C35" t="s">
        <v>131</v>
      </c>
      <c r="D35" t="s">
        <v>129</v>
      </c>
      <c r="E35" t="s">
        <v>16</v>
      </c>
      <c r="F35">
        <v>2020</v>
      </c>
      <c r="G35" s="1">
        <v>5.3</v>
      </c>
      <c r="I35" t="s">
        <v>56</v>
      </c>
      <c r="J35" t="s">
        <v>186</v>
      </c>
      <c r="K35" t="s">
        <v>133</v>
      </c>
    </row>
    <row r="36" spans="1:11" x14ac:dyDescent="0.3">
      <c r="A36" t="s">
        <v>10</v>
      </c>
      <c r="B36" t="s">
        <v>165</v>
      </c>
      <c r="C36" t="s">
        <v>26</v>
      </c>
      <c r="D36" t="s">
        <v>129</v>
      </c>
      <c r="E36" t="s">
        <v>16</v>
      </c>
      <c r="F36">
        <v>2020</v>
      </c>
      <c r="G36" s="1">
        <v>15.005000000000001</v>
      </c>
      <c r="I36" t="s">
        <v>56</v>
      </c>
      <c r="J36" t="s">
        <v>186</v>
      </c>
      <c r="K36" t="s">
        <v>133</v>
      </c>
    </row>
    <row r="37" spans="1:11" x14ac:dyDescent="0.3">
      <c r="A37" t="s">
        <v>10</v>
      </c>
      <c r="B37" t="s">
        <v>166</v>
      </c>
      <c r="C37" t="s">
        <v>27</v>
      </c>
      <c r="D37" t="s">
        <v>129</v>
      </c>
      <c r="E37" t="s">
        <v>16</v>
      </c>
      <c r="F37">
        <v>2020</v>
      </c>
      <c r="G37" s="1">
        <v>23</v>
      </c>
      <c r="I37" t="s">
        <v>56</v>
      </c>
      <c r="J37" t="s">
        <v>186</v>
      </c>
      <c r="K37" t="s">
        <v>133</v>
      </c>
    </row>
    <row r="38" spans="1:11" x14ac:dyDescent="0.3">
      <c r="A38" t="s">
        <v>10</v>
      </c>
      <c r="B38" t="s">
        <v>167</v>
      </c>
      <c r="C38" t="s">
        <v>53</v>
      </c>
      <c r="D38" t="s">
        <v>129</v>
      </c>
      <c r="E38" t="s">
        <v>16</v>
      </c>
      <c r="F38">
        <v>2020</v>
      </c>
      <c r="G38" s="1">
        <v>164</v>
      </c>
      <c r="I38" t="s">
        <v>56</v>
      </c>
      <c r="J38" t="s">
        <v>186</v>
      </c>
      <c r="K38" t="s">
        <v>133</v>
      </c>
    </row>
    <row r="39" spans="1:11" x14ac:dyDescent="0.3">
      <c r="A39" t="s">
        <v>10</v>
      </c>
      <c r="B39" t="s">
        <v>168</v>
      </c>
      <c r="C39" t="s">
        <v>24</v>
      </c>
      <c r="D39" t="s">
        <v>129</v>
      </c>
      <c r="E39" t="s">
        <v>16</v>
      </c>
      <c r="F39">
        <v>2021</v>
      </c>
      <c r="G39" s="1">
        <v>141.626</v>
      </c>
      <c r="I39" t="s">
        <v>40</v>
      </c>
      <c r="J39" t="s">
        <v>186</v>
      </c>
      <c r="K39" t="s">
        <v>133</v>
      </c>
    </row>
    <row r="40" spans="1:11" x14ac:dyDescent="0.3">
      <c r="A40" t="s">
        <v>10</v>
      </c>
      <c r="B40" t="s">
        <v>169</v>
      </c>
      <c r="C40" t="s">
        <v>130</v>
      </c>
      <c r="D40" t="s">
        <v>129</v>
      </c>
      <c r="E40" t="s">
        <v>16</v>
      </c>
      <c r="F40">
        <v>2021</v>
      </c>
      <c r="G40" s="1">
        <v>4.0199999999999996</v>
      </c>
      <c r="I40" t="s">
        <v>56</v>
      </c>
      <c r="J40" t="s">
        <v>186</v>
      </c>
      <c r="K40" t="s">
        <v>133</v>
      </c>
    </row>
    <row r="41" spans="1:11" x14ac:dyDescent="0.3">
      <c r="A41" t="s">
        <v>10</v>
      </c>
      <c r="B41" t="s">
        <v>170</v>
      </c>
      <c r="C41" t="s">
        <v>131</v>
      </c>
      <c r="D41" t="s">
        <v>129</v>
      </c>
      <c r="E41" t="s">
        <v>16</v>
      </c>
      <c r="F41">
        <v>2021</v>
      </c>
      <c r="G41" s="1">
        <v>6</v>
      </c>
      <c r="I41" t="s">
        <v>56</v>
      </c>
      <c r="J41" t="s">
        <v>186</v>
      </c>
      <c r="K41" t="s">
        <v>133</v>
      </c>
    </row>
    <row r="42" spans="1:11" x14ac:dyDescent="0.3">
      <c r="A42" t="s">
        <v>10</v>
      </c>
      <c r="B42" t="s">
        <v>171</v>
      </c>
      <c r="C42" t="s">
        <v>26</v>
      </c>
      <c r="D42" t="s">
        <v>129</v>
      </c>
      <c r="E42" t="s">
        <v>16</v>
      </c>
      <c r="F42">
        <v>2021</v>
      </c>
      <c r="G42" s="1">
        <v>14.731999999999999</v>
      </c>
      <c r="I42" t="s">
        <v>56</v>
      </c>
      <c r="J42" t="s">
        <v>186</v>
      </c>
      <c r="K42" t="s">
        <v>133</v>
      </c>
    </row>
    <row r="43" spans="1:11" x14ac:dyDescent="0.3">
      <c r="A43" t="s">
        <v>10</v>
      </c>
      <c r="B43" t="s">
        <v>172</v>
      </c>
      <c r="C43" t="s">
        <v>27</v>
      </c>
      <c r="D43" t="s">
        <v>129</v>
      </c>
      <c r="E43" t="s">
        <v>16</v>
      </c>
      <c r="F43">
        <v>2021</v>
      </c>
      <c r="G43" s="1">
        <v>21</v>
      </c>
      <c r="I43" t="s">
        <v>56</v>
      </c>
      <c r="J43" t="s">
        <v>186</v>
      </c>
      <c r="K43" t="s">
        <v>133</v>
      </c>
    </row>
    <row r="44" spans="1:11" x14ac:dyDescent="0.3">
      <c r="A44" t="s">
        <v>10</v>
      </c>
      <c r="B44" t="s">
        <v>173</v>
      </c>
      <c r="C44" t="s">
        <v>53</v>
      </c>
      <c r="D44" t="s">
        <v>129</v>
      </c>
      <c r="E44" t="s">
        <v>16</v>
      </c>
      <c r="F44">
        <v>2021</v>
      </c>
      <c r="G44" s="1">
        <v>192</v>
      </c>
      <c r="I44" t="s">
        <v>56</v>
      </c>
      <c r="J44" t="s">
        <v>186</v>
      </c>
      <c r="K44" t="s">
        <v>133</v>
      </c>
    </row>
    <row r="45" spans="1:11" x14ac:dyDescent="0.3">
      <c r="A45" t="s">
        <v>10</v>
      </c>
      <c r="B45" t="s">
        <v>174</v>
      </c>
      <c r="C45" t="s">
        <v>24</v>
      </c>
      <c r="D45" t="s">
        <v>129</v>
      </c>
      <c r="E45" t="s">
        <v>16</v>
      </c>
      <c r="F45">
        <v>2022</v>
      </c>
      <c r="G45" s="1">
        <v>124</v>
      </c>
      <c r="I45" t="s">
        <v>40</v>
      </c>
      <c r="J45" t="s">
        <v>186</v>
      </c>
      <c r="K45" t="s">
        <v>134</v>
      </c>
    </row>
    <row r="46" spans="1:11" x14ac:dyDescent="0.3">
      <c r="A46" t="s">
        <v>10</v>
      </c>
      <c r="B46" t="s">
        <v>175</v>
      </c>
      <c r="C46" t="s">
        <v>130</v>
      </c>
      <c r="D46" t="s">
        <v>129</v>
      </c>
      <c r="E46" t="s">
        <v>16</v>
      </c>
      <c r="F46">
        <v>2022</v>
      </c>
      <c r="G46" s="1">
        <v>3</v>
      </c>
      <c r="I46" t="s">
        <v>56</v>
      </c>
      <c r="J46" t="s">
        <v>186</v>
      </c>
      <c r="K46" t="s">
        <v>134</v>
      </c>
    </row>
    <row r="47" spans="1:11" x14ac:dyDescent="0.3">
      <c r="A47" t="s">
        <v>10</v>
      </c>
      <c r="B47" t="s">
        <v>176</v>
      </c>
      <c r="C47" t="s">
        <v>131</v>
      </c>
      <c r="D47" t="s">
        <v>129</v>
      </c>
      <c r="E47" t="s">
        <v>16</v>
      </c>
      <c r="F47">
        <v>2022</v>
      </c>
      <c r="G47" s="1">
        <v>5.4</v>
      </c>
      <c r="I47" t="s">
        <v>56</v>
      </c>
      <c r="J47" t="s">
        <v>186</v>
      </c>
      <c r="K47" t="s">
        <v>134</v>
      </c>
    </row>
    <row r="48" spans="1:11" x14ac:dyDescent="0.3">
      <c r="A48" t="s">
        <v>10</v>
      </c>
      <c r="B48" t="s">
        <v>177</v>
      </c>
      <c r="C48" t="s">
        <v>26</v>
      </c>
      <c r="D48" t="s">
        <v>129</v>
      </c>
      <c r="E48" t="s">
        <v>16</v>
      </c>
      <c r="F48">
        <v>2022</v>
      </c>
      <c r="G48" s="1">
        <v>17</v>
      </c>
      <c r="I48" t="s">
        <v>56</v>
      </c>
      <c r="J48" t="s">
        <v>186</v>
      </c>
      <c r="K48" t="s">
        <v>134</v>
      </c>
    </row>
    <row r="49" spans="1:11" x14ac:dyDescent="0.3">
      <c r="A49" t="s">
        <v>10</v>
      </c>
      <c r="B49" t="s">
        <v>178</v>
      </c>
      <c r="C49" t="s">
        <v>27</v>
      </c>
      <c r="D49" t="s">
        <v>129</v>
      </c>
      <c r="E49" t="s">
        <v>16</v>
      </c>
      <c r="F49">
        <v>2022</v>
      </c>
      <c r="G49" s="1">
        <v>20</v>
      </c>
      <c r="I49" t="s">
        <v>56</v>
      </c>
      <c r="J49" t="s">
        <v>186</v>
      </c>
      <c r="K49" t="s">
        <v>134</v>
      </c>
    </row>
    <row r="50" spans="1:11" x14ac:dyDescent="0.3">
      <c r="A50" t="s">
        <v>10</v>
      </c>
      <c r="B50" t="s">
        <v>179</v>
      </c>
      <c r="C50" t="s">
        <v>53</v>
      </c>
      <c r="D50" t="s">
        <v>129</v>
      </c>
      <c r="E50" t="s">
        <v>16</v>
      </c>
      <c r="F50">
        <v>2022</v>
      </c>
      <c r="G50" s="1">
        <v>174</v>
      </c>
      <c r="I50" t="s">
        <v>56</v>
      </c>
      <c r="J50" t="s">
        <v>186</v>
      </c>
      <c r="K50" t="s">
        <v>134</v>
      </c>
    </row>
    <row r="51" spans="1:11" x14ac:dyDescent="0.3">
      <c r="A51" t="s">
        <v>10</v>
      </c>
      <c r="B51" t="s">
        <v>180</v>
      </c>
      <c r="C51" t="s">
        <v>24</v>
      </c>
      <c r="D51" t="s">
        <v>129</v>
      </c>
      <c r="E51" t="s">
        <v>16</v>
      </c>
      <c r="F51">
        <v>2023</v>
      </c>
      <c r="G51" s="1">
        <v>120</v>
      </c>
      <c r="I51" t="s">
        <v>40</v>
      </c>
      <c r="J51" t="s">
        <v>132</v>
      </c>
      <c r="K51" t="s">
        <v>134</v>
      </c>
    </row>
    <row r="52" spans="1:11" x14ac:dyDescent="0.3">
      <c r="A52" t="s">
        <v>10</v>
      </c>
      <c r="B52" t="s">
        <v>181</v>
      </c>
      <c r="C52" t="s">
        <v>130</v>
      </c>
      <c r="D52" t="s">
        <v>129</v>
      </c>
      <c r="E52" t="s">
        <v>16</v>
      </c>
      <c r="F52">
        <v>2023</v>
      </c>
      <c r="G52" s="1">
        <v>2.9</v>
      </c>
      <c r="I52" t="s">
        <v>56</v>
      </c>
      <c r="J52" t="s">
        <v>132</v>
      </c>
      <c r="K52" t="s">
        <v>134</v>
      </c>
    </row>
    <row r="53" spans="1:11" x14ac:dyDescent="0.3">
      <c r="A53" t="s">
        <v>10</v>
      </c>
      <c r="B53" t="s">
        <v>182</v>
      </c>
      <c r="C53" t="s">
        <v>131</v>
      </c>
      <c r="D53" t="s">
        <v>129</v>
      </c>
      <c r="E53" t="s">
        <v>16</v>
      </c>
      <c r="F53">
        <v>2023</v>
      </c>
      <c r="G53" s="1">
        <v>5.5</v>
      </c>
      <c r="I53" t="s">
        <v>56</v>
      </c>
      <c r="J53" t="s">
        <v>132</v>
      </c>
      <c r="K53" t="s">
        <v>134</v>
      </c>
    </row>
    <row r="54" spans="1:11" x14ac:dyDescent="0.3">
      <c r="A54" t="s">
        <v>10</v>
      </c>
      <c r="B54" t="s">
        <v>183</v>
      </c>
      <c r="C54" t="s">
        <v>26</v>
      </c>
      <c r="D54" t="s">
        <v>129</v>
      </c>
      <c r="E54" t="s">
        <v>16</v>
      </c>
      <c r="F54">
        <v>2023</v>
      </c>
      <c r="G54" s="1">
        <v>19</v>
      </c>
      <c r="I54" t="s">
        <v>56</v>
      </c>
      <c r="J54" t="s">
        <v>132</v>
      </c>
      <c r="K54" t="s">
        <v>134</v>
      </c>
    </row>
    <row r="55" spans="1:11" x14ac:dyDescent="0.3">
      <c r="A55" t="s">
        <v>10</v>
      </c>
      <c r="B55" t="s">
        <v>184</v>
      </c>
      <c r="C55" t="s">
        <v>27</v>
      </c>
      <c r="D55" t="s">
        <v>129</v>
      </c>
      <c r="E55" t="s">
        <v>16</v>
      </c>
      <c r="F55">
        <v>2023</v>
      </c>
      <c r="G55" s="1">
        <v>23</v>
      </c>
      <c r="I55" t="s">
        <v>56</v>
      </c>
      <c r="J55" t="s">
        <v>132</v>
      </c>
      <c r="K55" t="s">
        <v>134</v>
      </c>
    </row>
    <row r="56" spans="1:11" x14ac:dyDescent="0.3">
      <c r="A56" t="s">
        <v>10</v>
      </c>
      <c r="B56" t="s">
        <v>185</v>
      </c>
      <c r="C56" t="s">
        <v>53</v>
      </c>
      <c r="D56" t="s">
        <v>129</v>
      </c>
      <c r="E56" t="s">
        <v>16</v>
      </c>
      <c r="F56">
        <v>2023</v>
      </c>
      <c r="G56" s="1">
        <v>180</v>
      </c>
      <c r="I56" t="s">
        <v>56</v>
      </c>
      <c r="J56" t="s">
        <v>132</v>
      </c>
      <c r="K56" t="s">
        <v>134</v>
      </c>
    </row>
    <row r="57" spans="1:11" x14ac:dyDescent="0.3">
      <c r="A57" t="s">
        <v>10</v>
      </c>
      <c r="B57" t="s">
        <v>9</v>
      </c>
      <c r="C57" t="s">
        <v>187</v>
      </c>
      <c r="D57" t="s">
        <v>22</v>
      </c>
      <c r="E57" t="s">
        <v>149</v>
      </c>
      <c r="F57">
        <v>2018</v>
      </c>
      <c r="G57">
        <v>35</v>
      </c>
      <c r="H57" t="s">
        <v>13</v>
      </c>
      <c r="I57" t="s">
        <v>56</v>
      </c>
      <c r="J57" t="s">
        <v>15</v>
      </c>
    </row>
    <row r="58" spans="1:11" x14ac:dyDescent="0.3">
      <c r="A58" t="s">
        <v>10</v>
      </c>
      <c r="B58" t="s">
        <v>9</v>
      </c>
      <c r="C58" t="s">
        <v>188</v>
      </c>
      <c r="D58" t="s">
        <v>22</v>
      </c>
      <c r="E58" t="s">
        <v>149</v>
      </c>
      <c r="F58">
        <v>2018</v>
      </c>
      <c r="G58">
        <v>2000</v>
      </c>
      <c r="H58" t="s">
        <v>13</v>
      </c>
      <c r="I58" t="s">
        <v>56</v>
      </c>
      <c r="J58" t="s">
        <v>15</v>
      </c>
    </row>
  </sheetData>
  <hyperlinks>
    <hyperlink ref="K7" r:id="rId1" display="https://www.mdpi.com/2673-6489/3/1/2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5" sqref="L5"/>
    </sheetView>
  </sheetViews>
  <sheetFormatPr baseColWidth="10" defaultColWidth="9" defaultRowHeight="16.5" x14ac:dyDescent="0.3"/>
  <cols>
    <col min="2" max="2" width="45.125" customWidth="1"/>
    <col min="3" max="3" width="8.75" customWidth="1"/>
    <col min="4" max="4" width="13.625" bestFit="1" customWidth="1"/>
    <col min="5" max="5" width="14.625" bestFit="1" customWidth="1"/>
    <col min="7" max="8" width="9.75" bestFit="1" customWidth="1"/>
    <col min="9" max="9" width="3.25" customWidth="1"/>
    <col min="10" max="10" width="13.75" customWidth="1"/>
    <col min="11" max="11" width="4.5" customWidth="1"/>
    <col min="12" max="12" width="21.625" customWidth="1"/>
  </cols>
  <sheetData>
    <row r="2" spans="2:12" ht="52.5" x14ac:dyDescent="0.3">
      <c r="B2" s="6" t="s">
        <v>23</v>
      </c>
    </row>
    <row r="3" spans="2:12" s="8" customFormat="1" ht="19.5" customHeight="1" x14ac:dyDescent="0.3">
      <c r="B3" s="7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9" t="s">
        <v>35</v>
      </c>
      <c r="J3" s="7" t="s">
        <v>36</v>
      </c>
      <c r="K3" s="7" t="s">
        <v>38</v>
      </c>
      <c r="L3" s="7" t="s">
        <v>39</v>
      </c>
    </row>
    <row r="4" spans="2:12" x14ac:dyDescent="0.3">
      <c r="B4" s="2" t="s">
        <v>24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3">
      <c r="B5" s="2" t="s">
        <v>25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3">
      <c r="B6" s="2" t="s">
        <v>26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3">
      <c r="B7" s="2" t="s">
        <v>27</v>
      </c>
      <c r="C7" s="4" t="s">
        <v>28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3">
      <c r="B8" s="2" t="s">
        <v>140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3">
      <c r="B9" s="32" t="s">
        <v>141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3">
      <c r="B10" t="s">
        <v>37</v>
      </c>
      <c r="C10" t="s">
        <v>41</v>
      </c>
    </row>
    <row r="11" spans="2:12" x14ac:dyDescent="0.3">
      <c r="B11" t="s">
        <v>64</v>
      </c>
      <c r="C11" t="s">
        <v>42</v>
      </c>
      <c r="E11">
        <v>32150.746599999999</v>
      </c>
    </row>
    <row r="14" spans="2:12" x14ac:dyDescent="0.3">
      <c r="B14" s="13"/>
      <c r="C14" s="13" t="s">
        <v>46</v>
      </c>
      <c r="D14" s="13" t="s">
        <v>89</v>
      </c>
    </row>
    <row r="15" spans="2:12" x14ac:dyDescent="0.3">
      <c r="B15" s="13" t="s">
        <v>45</v>
      </c>
      <c r="C15">
        <v>1657000</v>
      </c>
      <c r="D15">
        <f>C15/32150.7466</f>
        <v>51.538461007309863</v>
      </c>
    </row>
    <row r="16" spans="2:12" x14ac:dyDescent="0.3">
      <c r="B16" s="13" t="s">
        <v>48</v>
      </c>
      <c r="C16">
        <v>2187000</v>
      </c>
      <c r="D16">
        <f>C16/32150.7466</f>
        <v>68.0233036952243</v>
      </c>
    </row>
    <row r="17" spans="2:5" x14ac:dyDescent="0.3">
      <c r="B17" s="13" t="s">
        <v>49</v>
      </c>
      <c r="C17">
        <v>1389000</v>
      </c>
      <c r="D17">
        <f>C17/32150.7466</f>
        <v>43.202729233043691</v>
      </c>
    </row>
    <row r="18" spans="2:5" x14ac:dyDescent="0.3">
      <c r="B18" s="13" t="s">
        <v>54</v>
      </c>
      <c r="C18">
        <v>7148000</v>
      </c>
      <c r="D18">
        <f>C18/32150.7466</f>
        <v>222.32765194945739</v>
      </c>
    </row>
    <row r="21" spans="2:5" x14ac:dyDescent="0.3">
      <c r="B21" s="13" t="s">
        <v>67</v>
      </c>
      <c r="C21" s="13" t="s">
        <v>63</v>
      </c>
      <c r="D21" s="13" t="s">
        <v>98</v>
      </c>
      <c r="E21" s="13" t="s">
        <v>99</v>
      </c>
    </row>
    <row r="22" spans="2:5" x14ac:dyDescent="0.3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3">
      <c r="B24" t="s">
        <v>64</v>
      </c>
      <c r="C24" t="s">
        <v>42</v>
      </c>
    </row>
    <row r="25" spans="2:5" x14ac:dyDescent="0.3">
      <c r="B25" t="s">
        <v>65</v>
      </c>
      <c r="C25" t="s">
        <v>66</v>
      </c>
    </row>
    <row r="27" spans="2:5" x14ac:dyDescent="0.3">
      <c r="B27" t="s">
        <v>68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G3" sqref="G3"/>
    </sheetView>
  </sheetViews>
  <sheetFormatPr baseColWidth="10" defaultColWidth="9" defaultRowHeight="16.5" x14ac:dyDescent="0.3"/>
  <cols>
    <col min="2" max="2" width="50" customWidth="1"/>
    <col min="3" max="3" width="26.25" customWidth="1"/>
    <col min="4" max="4" width="26.125" customWidth="1"/>
    <col min="7" max="7" width="43.875" customWidth="1"/>
  </cols>
  <sheetData>
    <row r="3" spans="2:7" x14ac:dyDescent="0.3">
      <c r="B3" s="16" t="s">
        <v>69</v>
      </c>
      <c r="C3" s="16" t="s">
        <v>70</v>
      </c>
      <c r="D3" s="16" t="s">
        <v>106</v>
      </c>
      <c r="G3" s="16" t="s">
        <v>87</v>
      </c>
    </row>
    <row r="4" spans="2:7" x14ac:dyDescent="0.3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zoomScale="85" zoomScaleNormal="85" workbookViewId="0">
      <selection activeCell="E22" sqref="E22"/>
    </sheetView>
  </sheetViews>
  <sheetFormatPr baseColWidth="10" defaultColWidth="9" defaultRowHeight="16.5" x14ac:dyDescent="0.3"/>
  <cols>
    <col min="1" max="1" width="8.75" customWidth="1"/>
    <col min="2" max="2" width="7.125" customWidth="1"/>
    <col min="3" max="3" width="24" customWidth="1"/>
    <col min="4" max="4" width="42.375" customWidth="1"/>
    <col min="5" max="5" width="41.75" customWidth="1"/>
    <col min="6" max="7" width="26" customWidth="1"/>
    <col min="8" max="8" width="27.25" customWidth="1"/>
    <col min="9" max="9" width="27.125" customWidth="1"/>
    <col min="11" max="11" width="26.625" customWidth="1"/>
  </cols>
  <sheetData>
    <row r="3" spans="2:12" x14ac:dyDescent="0.3">
      <c r="B3" s="15"/>
      <c r="C3" s="15" t="s">
        <v>71</v>
      </c>
      <c r="D3" s="15" t="s">
        <v>136</v>
      </c>
      <c r="E3" s="15" t="s">
        <v>80</v>
      </c>
      <c r="F3" s="15" t="s">
        <v>81</v>
      </c>
      <c r="G3" s="15" t="s">
        <v>145</v>
      </c>
      <c r="H3" s="15" t="s">
        <v>101</v>
      </c>
      <c r="I3" s="15" t="s">
        <v>105</v>
      </c>
    </row>
    <row r="4" spans="2:12" x14ac:dyDescent="0.3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47</v>
      </c>
      <c r="I4" s="14">
        <f>SUM(F4,D4)</f>
        <v>51.538461007309863</v>
      </c>
    </row>
    <row r="5" spans="2:12" x14ac:dyDescent="0.3">
      <c r="B5" s="15">
        <v>2030</v>
      </c>
      <c r="C5">
        <v>799000</v>
      </c>
      <c r="D5">
        <f>D4+(D4*'Population Change 2030 2050'!E4)</f>
        <v>25.290512902251457</v>
      </c>
      <c r="E5" s="27" t="s">
        <v>47</v>
      </c>
      <c r="F5" s="27" t="s">
        <v>47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3">
      <c r="B6" s="15">
        <v>2050</v>
      </c>
      <c r="C6">
        <v>799000</v>
      </c>
      <c r="D6">
        <f>D4+(D4*'Population Change 2030 2050'!G4)</f>
        <v>24.633059103305669</v>
      </c>
      <c r="E6" s="27" t="s">
        <v>47</v>
      </c>
      <c r="F6" s="27" t="s">
        <v>47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3">
      <c r="B7" s="14"/>
      <c r="C7" s="14"/>
      <c r="D7" s="14"/>
      <c r="E7" s="14"/>
      <c r="F7" s="14"/>
      <c r="G7" s="14"/>
      <c r="H7" s="14"/>
      <c r="I7" s="14"/>
    </row>
    <row r="8" spans="2:12" x14ac:dyDescent="0.3">
      <c r="B8" s="14"/>
      <c r="C8" s="14"/>
      <c r="D8" s="14"/>
      <c r="E8" s="14"/>
      <c r="F8" s="14"/>
      <c r="G8" s="14"/>
      <c r="H8" s="14"/>
      <c r="I8" s="14"/>
    </row>
    <row r="9" spans="2:12" x14ac:dyDescent="0.3">
      <c r="B9" s="15"/>
      <c r="C9" s="15" t="s">
        <v>50</v>
      </c>
      <c r="D9" s="15" t="s">
        <v>137</v>
      </c>
      <c r="E9" s="15" t="s">
        <v>80</v>
      </c>
      <c r="F9" s="15" t="s">
        <v>84</v>
      </c>
      <c r="G9" s="15" t="s">
        <v>146</v>
      </c>
      <c r="H9" s="15" t="s">
        <v>102</v>
      </c>
      <c r="I9" s="15" t="s">
        <v>105</v>
      </c>
      <c r="K9" s="15" t="s">
        <v>57</v>
      </c>
    </row>
    <row r="10" spans="2:12" x14ac:dyDescent="0.3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47</v>
      </c>
      <c r="I10" s="14">
        <f>SUM(F10,D10)</f>
        <v>68.0233036952243</v>
      </c>
      <c r="K10" t="s">
        <v>85</v>
      </c>
      <c r="L10" s="14" t="s">
        <v>60</v>
      </c>
    </row>
    <row r="11" spans="2:12" x14ac:dyDescent="0.3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47</v>
      </c>
      <c r="F11" s="27" t="s">
        <v>47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58</v>
      </c>
      <c r="L11" s="14" t="s">
        <v>59</v>
      </c>
    </row>
    <row r="12" spans="2:12" x14ac:dyDescent="0.3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47</v>
      </c>
      <c r="F12" s="27" t="s">
        <v>47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3">
      <c r="B13" s="14"/>
      <c r="C13" s="14"/>
      <c r="D13" s="14"/>
      <c r="E13" s="14"/>
      <c r="F13" s="14"/>
      <c r="G13" s="14"/>
      <c r="H13" s="14"/>
      <c r="I13" s="14"/>
    </row>
    <row r="14" spans="2:12" x14ac:dyDescent="0.3">
      <c r="B14" s="14"/>
      <c r="C14" s="14"/>
      <c r="D14" s="14"/>
      <c r="E14" s="14"/>
      <c r="F14" s="14"/>
      <c r="G14" s="14"/>
      <c r="H14" s="14"/>
      <c r="I14" s="14"/>
    </row>
    <row r="15" spans="2:12" x14ac:dyDescent="0.3">
      <c r="B15" s="15"/>
      <c r="C15" s="15" t="s">
        <v>51</v>
      </c>
      <c r="D15" s="15" t="s">
        <v>138</v>
      </c>
      <c r="E15" s="15" t="s">
        <v>80</v>
      </c>
      <c r="F15" s="15" t="s">
        <v>83</v>
      </c>
      <c r="G15" s="15" t="s">
        <v>147</v>
      </c>
      <c r="H15" s="15" t="s">
        <v>103</v>
      </c>
      <c r="I15" s="15" t="s">
        <v>105</v>
      </c>
    </row>
    <row r="16" spans="2:12" x14ac:dyDescent="0.3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47</v>
      </c>
      <c r="I16" s="14">
        <f>SUM(F16,D16)</f>
        <v>43.202729233043691</v>
      </c>
    </row>
    <row r="17" spans="2:9" x14ac:dyDescent="0.3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47</v>
      </c>
      <c r="F17" s="27" t="s">
        <v>47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3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47</v>
      </c>
      <c r="F18" s="27" t="s">
        <v>47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3">
      <c r="B21" s="16"/>
      <c r="C21" s="15" t="s">
        <v>55</v>
      </c>
      <c r="D21" s="15" t="s">
        <v>135</v>
      </c>
      <c r="E21" s="15" t="s">
        <v>80</v>
      </c>
      <c r="F21" s="15" t="s">
        <v>82</v>
      </c>
      <c r="G21" s="15" t="s">
        <v>148</v>
      </c>
      <c r="H21" s="15" t="s">
        <v>104</v>
      </c>
      <c r="I21" s="15" t="s">
        <v>105</v>
      </c>
    </row>
    <row r="22" spans="2:9" x14ac:dyDescent="0.3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47</v>
      </c>
      <c r="I22" s="14">
        <f>SUM(F22,D22)</f>
        <v>222.32765194945739</v>
      </c>
    </row>
    <row r="23" spans="2:9" x14ac:dyDescent="0.3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47</v>
      </c>
      <c r="F23" s="27" t="s">
        <v>47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3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47</v>
      </c>
      <c r="F24" s="27" t="s">
        <v>47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3">
      <c r="C31" s="16" t="s">
        <v>125</v>
      </c>
    </row>
    <row r="32" spans="2:9" x14ac:dyDescent="0.3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E17" sqref="E17"/>
    </sheetView>
  </sheetViews>
  <sheetFormatPr baseColWidth="10" defaultColWidth="9" defaultRowHeight="16.5" x14ac:dyDescent="0.3"/>
  <cols>
    <col min="3" max="3" width="16.125" customWidth="1"/>
    <col min="4" max="4" width="17.375" customWidth="1"/>
    <col min="5" max="5" width="16.75" customWidth="1"/>
    <col min="6" max="6" width="13.875" customWidth="1"/>
    <col min="7" max="7" width="16.25" customWidth="1"/>
    <col min="8" max="8" width="12" customWidth="1"/>
  </cols>
  <sheetData>
    <row r="3" spans="2:15" x14ac:dyDescent="0.3">
      <c r="B3" s="16" t="s">
        <v>127</v>
      </c>
      <c r="C3" s="16">
        <v>2020</v>
      </c>
      <c r="D3" s="16">
        <v>2030</v>
      </c>
      <c r="E3" s="16" t="s">
        <v>139</v>
      </c>
      <c r="F3" s="16">
        <v>2050</v>
      </c>
      <c r="G3" s="16" t="s">
        <v>139</v>
      </c>
      <c r="O3" t="s">
        <v>126</v>
      </c>
    </row>
    <row r="4" spans="2:15" x14ac:dyDescent="0.3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3">
      <c r="B6" s="16" t="s">
        <v>52</v>
      </c>
      <c r="C6" s="16">
        <v>2020</v>
      </c>
      <c r="D6" s="16">
        <v>2030</v>
      </c>
      <c r="E6" s="16" t="s">
        <v>139</v>
      </c>
      <c r="F6" s="16">
        <v>2050</v>
      </c>
      <c r="G6" s="16" t="s">
        <v>139</v>
      </c>
    </row>
    <row r="7" spans="2:15" x14ac:dyDescent="0.3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3">
      <c r="B9" s="16" t="s">
        <v>128</v>
      </c>
      <c r="C9" s="16">
        <v>2020</v>
      </c>
      <c r="D9" s="16">
        <v>2030</v>
      </c>
      <c r="E9" s="16" t="s">
        <v>139</v>
      </c>
      <c r="F9" s="16">
        <v>2050</v>
      </c>
      <c r="G9" s="16" t="s">
        <v>139</v>
      </c>
    </row>
    <row r="10" spans="2:15" x14ac:dyDescent="0.3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3">
      <c r="B12" s="16" t="s">
        <v>53</v>
      </c>
      <c r="C12" s="16">
        <v>2020</v>
      </c>
      <c r="D12" s="16">
        <v>2030</v>
      </c>
      <c r="E12" s="16" t="s">
        <v>139</v>
      </c>
      <c r="F12" s="16">
        <v>2050</v>
      </c>
      <c r="G12" s="16" t="s">
        <v>139</v>
      </c>
    </row>
    <row r="13" spans="2:15" x14ac:dyDescent="0.3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zoomScaleNormal="100" workbookViewId="0">
      <selection activeCell="C5" sqref="C5"/>
    </sheetView>
  </sheetViews>
  <sheetFormatPr baseColWidth="10" defaultColWidth="9" defaultRowHeight="16.5" x14ac:dyDescent="0.3"/>
  <cols>
    <col min="2" max="2" width="24.875" customWidth="1"/>
    <col min="3" max="3" width="17.375" customWidth="1"/>
    <col min="4" max="4" width="17.625" customWidth="1"/>
    <col min="5" max="5" width="17.75" hidden="1" customWidth="1"/>
    <col min="6" max="6" width="17.25" customWidth="1"/>
    <col min="7" max="7" width="17.75" customWidth="1"/>
    <col min="8" max="9" width="17.25" customWidth="1"/>
    <col min="10" max="10" width="25.625" customWidth="1"/>
    <col min="13" max="13" width="20.25" customWidth="1"/>
    <col min="14" max="16" width="19.875" customWidth="1"/>
    <col min="17" max="17" width="19.875" style="31" customWidth="1"/>
    <col min="18" max="20" width="20.625" customWidth="1"/>
    <col min="21" max="21" width="20.625" style="21" customWidth="1"/>
  </cols>
  <sheetData>
    <row r="3" spans="2:21" x14ac:dyDescent="0.3">
      <c r="B3" t="s">
        <v>107</v>
      </c>
      <c r="C3" t="s">
        <v>122</v>
      </c>
      <c r="D3" t="s">
        <v>109</v>
      </c>
      <c r="E3" t="s">
        <v>76</v>
      </c>
      <c r="F3" t="s">
        <v>123</v>
      </c>
      <c r="G3" t="s">
        <v>121</v>
      </c>
      <c r="H3" t="s">
        <v>142</v>
      </c>
      <c r="I3" t="s">
        <v>143</v>
      </c>
      <c r="J3" t="s">
        <v>144</v>
      </c>
      <c r="M3" t="s">
        <v>108</v>
      </c>
      <c r="N3" s="28" t="s">
        <v>113</v>
      </c>
      <c r="O3" s="28" t="s">
        <v>114</v>
      </c>
      <c r="P3" t="s">
        <v>111</v>
      </c>
      <c r="Q3" s="31" t="s">
        <v>115</v>
      </c>
      <c r="R3" t="s">
        <v>116</v>
      </c>
      <c r="S3" t="s">
        <v>117</v>
      </c>
      <c r="T3" t="s">
        <v>112</v>
      </c>
      <c r="U3" s="21" t="s">
        <v>110</v>
      </c>
    </row>
    <row r="4" spans="2:21" x14ac:dyDescent="0.3">
      <c r="B4" t="s">
        <v>72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72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3">
      <c r="B5" t="s">
        <v>73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73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3">
      <c r="B6" t="s">
        <v>74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74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3">
      <c r="B7" t="s">
        <v>75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75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3">
      <c r="B8" s="25" t="s">
        <v>124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3">
      <c r="B11" t="s">
        <v>77</v>
      </c>
      <c r="C11" t="s">
        <v>122</v>
      </c>
      <c r="D11" t="s">
        <v>109</v>
      </c>
      <c r="E11" t="s">
        <v>76</v>
      </c>
      <c r="F11" t="s">
        <v>123</v>
      </c>
      <c r="G11" t="s">
        <v>121</v>
      </c>
      <c r="H11" t="s">
        <v>142</v>
      </c>
      <c r="I11" t="s">
        <v>143</v>
      </c>
      <c r="J11" t="s">
        <v>144</v>
      </c>
      <c r="M11" t="s">
        <v>120</v>
      </c>
      <c r="N11" s="28" t="s">
        <v>113</v>
      </c>
      <c r="O11" s="28" t="s">
        <v>114</v>
      </c>
      <c r="P11" t="s">
        <v>111</v>
      </c>
      <c r="Q11" s="31" t="s">
        <v>115</v>
      </c>
      <c r="R11" t="s">
        <v>116</v>
      </c>
      <c r="S11" t="s">
        <v>117</v>
      </c>
      <c r="T11" t="s">
        <v>112</v>
      </c>
      <c r="U11" s="21" t="s">
        <v>110</v>
      </c>
    </row>
    <row r="12" spans="2:21" x14ac:dyDescent="0.3">
      <c r="B12" t="s">
        <v>72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72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3">
      <c r="B13" t="s">
        <v>73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73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3">
      <c r="B14" t="s">
        <v>74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74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3">
      <c r="B15" t="s">
        <v>75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75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3">
      <c r="B16" s="25" t="s">
        <v>124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3">
      <c r="B19" t="s">
        <v>78</v>
      </c>
      <c r="C19" t="s">
        <v>122</v>
      </c>
      <c r="D19" t="s">
        <v>109</v>
      </c>
      <c r="E19" t="s">
        <v>76</v>
      </c>
      <c r="F19" t="s">
        <v>123</v>
      </c>
      <c r="G19" t="s">
        <v>121</v>
      </c>
      <c r="H19" t="s">
        <v>142</v>
      </c>
      <c r="I19" t="s">
        <v>143</v>
      </c>
      <c r="J19" t="s">
        <v>144</v>
      </c>
      <c r="M19" t="s">
        <v>119</v>
      </c>
      <c r="N19" s="28" t="s">
        <v>113</v>
      </c>
      <c r="O19" s="28" t="s">
        <v>114</v>
      </c>
      <c r="P19" t="s">
        <v>111</v>
      </c>
      <c r="Q19" s="31" t="s">
        <v>115</v>
      </c>
      <c r="R19" t="s">
        <v>116</v>
      </c>
      <c r="S19" t="s">
        <v>117</v>
      </c>
      <c r="T19" t="s">
        <v>112</v>
      </c>
      <c r="U19" s="21" t="s">
        <v>110</v>
      </c>
    </row>
    <row r="20" spans="2:21" x14ac:dyDescent="0.3">
      <c r="B20" t="s">
        <v>72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72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3">
      <c r="B21" t="s">
        <v>73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73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3">
      <c r="B22" t="s">
        <v>74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74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3">
      <c r="B23" t="s">
        <v>75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75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3">
      <c r="B24" s="25" t="s">
        <v>124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3">
      <c r="B27" t="s">
        <v>79</v>
      </c>
      <c r="C27" t="s">
        <v>122</v>
      </c>
      <c r="D27" t="s">
        <v>109</v>
      </c>
      <c r="E27" t="s">
        <v>76</v>
      </c>
      <c r="F27" t="s">
        <v>123</v>
      </c>
      <c r="G27" t="s">
        <v>121</v>
      </c>
      <c r="H27" t="s">
        <v>142</v>
      </c>
      <c r="I27" t="s">
        <v>143</v>
      </c>
      <c r="J27" t="s">
        <v>144</v>
      </c>
      <c r="M27" t="s">
        <v>118</v>
      </c>
      <c r="N27" s="28" t="s">
        <v>113</v>
      </c>
      <c r="O27" s="28" t="s">
        <v>114</v>
      </c>
      <c r="P27" t="s">
        <v>111</v>
      </c>
      <c r="Q27" s="31" t="s">
        <v>115</v>
      </c>
      <c r="R27" t="s">
        <v>116</v>
      </c>
      <c r="S27" t="s">
        <v>117</v>
      </c>
      <c r="T27" t="s">
        <v>112</v>
      </c>
      <c r="U27" s="21" t="s">
        <v>110</v>
      </c>
    </row>
    <row r="28" spans="2:21" x14ac:dyDescent="0.3">
      <c r="B28" t="s">
        <v>72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72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3">
      <c r="B29" t="s">
        <v>73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73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3">
      <c r="B30" t="s">
        <v>74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74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3">
      <c r="B31" t="s">
        <v>75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75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3">
      <c r="B32" s="25" t="s">
        <v>124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11" sqref="E11"/>
    </sheetView>
  </sheetViews>
  <sheetFormatPr baseColWidth="10" defaultColWidth="9" defaultRowHeight="16.5" x14ac:dyDescent="0.3"/>
  <cols>
    <col min="2" max="3" width="34.375" customWidth="1"/>
    <col min="4" max="4" width="31.625" customWidth="1"/>
    <col min="5" max="5" width="50" customWidth="1"/>
    <col min="7" max="7" width="52.125" customWidth="1"/>
  </cols>
  <sheetData>
    <row r="2" spans="2:7" x14ac:dyDescent="0.3">
      <c r="B2" s="16" t="s">
        <v>92</v>
      </c>
      <c r="C2" s="16" t="s">
        <v>93</v>
      </c>
      <c r="D2" s="16" t="s">
        <v>94</v>
      </c>
      <c r="E2" s="16" t="s">
        <v>100</v>
      </c>
      <c r="G2" s="16" t="s">
        <v>95</v>
      </c>
    </row>
    <row r="3" spans="2:7" x14ac:dyDescent="0.3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2024-02-22T07:06:25Z</dcterms:modified>
</cp:coreProperties>
</file>