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ocuments\GitHub\ME561\A2\Report\Tables\"/>
    </mc:Choice>
  </mc:AlternateContent>
  <bookViews>
    <workbookView xWindow="0" yWindow="0" windowWidth="28800" windowHeight="12360" activeTab="1"/>
  </bookViews>
  <sheets>
    <sheet name="Q1" sheetId="1" r:id="rId1"/>
    <sheet name="Q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3" l="1"/>
  <c r="C23" i="3"/>
  <c r="C22" i="3"/>
  <c r="E37" i="3" l="1"/>
  <c r="E36" i="3"/>
  <c r="D36" i="3"/>
  <c r="E35" i="3"/>
  <c r="B37" i="3"/>
  <c r="C36" i="3"/>
  <c r="B36" i="3"/>
  <c r="C35" i="3"/>
  <c r="C30" i="3"/>
  <c r="C29" i="3"/>
  <c r="B29" i="3"/>
  <c r="B21" i="3"/>
  <c r="C14" i="1"/>
  <c r="C26" i="3" l="1"/>
  <c r="C28" i="3"/>
  <c r="B27" i="3"/>
  <c r="B28" i="3"/>
  <c r="B30" i="3"/>
  <c r="B31" i="3"/>
  <c r="B26" i="3"/>
  <c r="C16" i="3"/>
  <c r="C15" i="3"/>
  <c r="C17" i="3" s="1"/>
  <c r="C19" i="3" s="1"/>
  <c r="C18" i="3" l="1"/>
  <c r="B18" i="3"/>
  <c r="B15" i="3"/>
  <c r="B16" i="3"/>
  <c r="B17" i="3"/>
  <c r="B20" i="3"/>
  <c r="B19" i="3"/>
  <c r="B6" i="3"/>
  <c r="C21" i="3" l="1"/>
  <c r="B3" i="3"/>
  <c r="B4" i="3"/>
  <c r="B5" i="3"/>
  <c r="B7" i="3"/>
  <c r="B8" i="3"/>
  <c r="B9" i="3"/>
  <c r="B10" i="3"/>
  <c r="B11" i="3"/>
  <c r="B2" i="3"/>
  <c r="C27" i="3" l="1"/>
  <c r="C31" i="3" s="1"/>
  <c r="C13" i="1"/>
  <c r="B15" i="1" l="1"/>
  <c r="C15" i="1"/>
  <c r="C12" i="1"/>
  <c r="B12" i="1"/>
  <c r="B13" i="1"/>
  <c r="B14" i="1"/>
  <c r="C11" i="1"/>
  <c r="B11" i="1"/>
  <c r="B3" i="1"/>
  <c r="B4" i="1"/>
  <c r="B5" i="1"/>
  <c r="B2" i="1"/>
</calcChain>
</file>

<file path=xl/sharedStrings.xml><?xml version="1.0" encoding="utf-8"?>
<sst xmlns="http://schemas.openxmlformats.org/spreadsheetml/2006/main" count="121" uniqueCount="82">
  <si>
    <t>Description</t>
  </si>
  <si>
    <t>Symbol</t>
  </si>
  <si>
    <t xml:space="preserve">Value </t>
  </si>
  <si>
    <t>Unit</t>
  </si>
  <si>
    <t>D</t>
  </si>
  <si>
    <t>in</t>
  </si>
  <si>
    <t>A</t>
  </si>
  <si>
    <t>Mass</t>
  </si>
  <si>
    <t>lb</t>
  </si>
  <si>
    <t>m</t>
  </si>
  <si>
    <t>Stroke</t>
  </si>
  <si>
    <t>l</t>
  </si>
  <si>
    <t>Diameter</t>
  </si>
  <si>
    <t>Bulk modulus</t>
  </si>
  <si>
    <t>\beta</t>
  </si>
  <si>
    <t>Area</t>
  </si>
  <si>
    <t>$\Unit{in^2}$</t>
  </si>
  <si>
    <t>Volume</t>
  </si>
  <si>
    <t>\forall_0</t>
  </si>
  <si>
    <t>$\Unit{in^3}$</t>
  </si>
  <si>
    <t>Stiffness</t>
  </si>
  <si>
    <t>k</t>
  </si>
  <si>
    <t>$\Unit{\frac{lb}{in}}$</t>
  </si>
  <si>
    <t>Natural frequency</t>
  </si>
  <si>
    <t>\omega_n</t>
  </si>
  <si>
    <t>$\Unit{\frac{rad}{s}}$</t>
  </si>
  <si>
    <t>Hz</t>
  </si>
  <si>
    <t>psi</t>
  </si>
  <si>
    <t>Piston diameter</t>
  </si>
  <si>
    <t>Rod diameter</t>
  </si>
  <si>
    <t>D_R</t>
  </si>
  <si>
    <t>D_P</t>
  </si>
  <si>
    <t>Stroke length</t>
  </si>
  <si>
    <t>L</t>
  </si>
  <si>
    <t>\eta_{\forall}</t>
  </si>
  <si>
    <t>Pump speed</t>
  </si>
  <si>
    <t>N</t>
  </si>
  <si>
    <t>RPM</t>
  </si>
  <si>
    <t>Relief valve opening pressure</t>
  </si>
  <si>
    <t>p_{RV}</t>
  </si>
  <si>
    <t>bar</t>
  </si>
  <si>
    <t>Accumulator pre-charge pressure</t>
  </si>
  <si>
    <t>p_A</t>
  </si>
  <si>
    <t>psig</t>
  </si>
  <si>
    <t>Pump displacement volume</t>
  </si>
  <si>
    <t>Pump volumetric efficiency</t>
  </si>
  <si>
    <t>-</t>
  </si>
  <si>
    <t>Actuator speed</t>
  </si>
  <si>
    <t>in/s</t>
  </si>
  <si>
    <t>v</t>
  </si>
  <si>
    <t>$\Unit{in^3/rev}$</t>
  </si>
  <si>
    <t>$\Unit{in^3/s}$</t>
  </si>
  <si>
    <t>Q_A</t>
  </si>
  <si>
    <t>A_1</t>
  </si>
  <si>
    <t>A_2</t>
  </si>
  <si>
    <t>Rod end area</t>
  </si>
  <si>
    <t>Pisten end area</t>
  </si>
  <si>
    <t>\forall_P</t>
  </si>
  <si>
    <t>Piston end pressure</t>
  </si>
  <si>
    <t>p_P</t>
  </si>
  <si>
    <t>lbm</t>
  </si>
  <si>
    <t>p_1</t>
  </si>
  <si>
    <t>Pressure loss per valve land</t>
  </si>
  <si>
    <t>\Delta p</t>
  </si>
  <si>
    <t>Pump pressure</t>
  </si>
  <si>
    <t>Q_1</t>
  </si>
  <si>
    <t>p_2</t>
  </si>
  <si>
    <t>p_3</t>
  </si>
  <si>
    <t>\Delta_V</t>
  </si>
  <si>
    <t>V_1</t>
  </si>
  <si>
    <t>Pre charge pressure</t>
  </si>
  <si>
    <t>Operating pressure</t>
  </si>
  <si>
    <t>Maximum pressure</t>
  </si>
  <si>
    <t>Accumulator effective gas volume</t>
  </si>
  <si>
    <t>Change in volume</t>
  </si>
  <si>
    <t>Required piston end flow rate</t>
  </si>
  <si>
    <t>Actual pump flow rate</t>
  </si>
  <si>
    <t>Time for sequence</t>
  </si>
  <si>
    <t>t</t>
  </si>
  <si>
    <t>s</t>
  </si>
  <si>
    <t>Q_2</t>
  </si>
  <si>
    <t>Delta 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</si>
</sst>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Accumulator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'Q2'!$B$35:$B$37</c:f>
              <c:numCache>
                <c:formatCode>0.000</c:formatCode>
                <c:ptCount val="3"/>
                <c:pt idx="0" formatCode="General">
                  <c:v>0</c:v>
                </c:pt>
                <c:pt idx="1">
                  <c:v>0.22222222222222221</c:v>
                </c:pt>
                <c:pt idx="2">
                  <c:v>0.22222222222222221</c:v>
                </c:pt>
              </c:numCache>
            </c:numRef>
          </c:xVal>
          <c:yVal>
            <c:numRef>
              <c:f>'Q2'!$C$35:$C$37</c:f>
              <c:numCache>
                <c:formatCode>0.000</c:formatCode>
                <c:ptCount val="3"/>
                <c:pt idx="0">
                  <c:v>141.37166941154069</c:v>
                </c:pt>
                <c:pt idx="1">
                  <c:v>141.37166941154069</c:v>
                </c:pt>
                <c:pt idx="2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D-401E-BB90-83AEB6E853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'Q2'!$D$35:$D$38</c:f>
              <c:numCache>
                <c:formatCode>0.000</c:formatCode>
                <c:ptCount val="4"/>
                <c:pt idx="0" formatCode="General">
                  <c:v>0</c:v>
                </c:pt>
                <c:pt idx="1">
                  <c:v>0.22222222222222221</c:v>
                </c:pt>
                <c:pt idx="2" formatCode="General">
                  <c:v>4</c:v>
                </c:pt>
                <c:pt idx="3" formatCode="General">
                  <c:v>4</c:v>
                </c:pt>
              </c:numCache>
            </c:numRef>
          </c:xVal>
          <c:yVal>
            <c:numRef>
              <c:f>'Q2'!$E$35:$E$38</c:f>
              <c:numCache>
                <c:formatCode>0.000</c:formatCode>
                <c:ptCount val="4"/>
                <c:pt idx="0">
                  <c:v>28.333333333333332</c:v>
                </c:pt>
                <c:pt idx="1">
                  <c:v>28.333333333333332</c:v>
                </c:pt>
                <c:pt idx="2">
                  <c:v>28.333333333333332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FD-401E-BB90-83AEB6E8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337632"/>
        <c:axId val="381337960"/>
      </c:scatterChart>
      <c:valAx>
        <c:axId val="38133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37960"/>
        <c:crosses val="autoZero"/>
        <c:crossBetween val="midCat"/>
      </c:valAx>
      <c:valAx>
        <c:axId val="38133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Flow</a:t>
                </a:r>
                <a:r>
                  <a:rPr lang="en-CA" baseline="0"/>
                  <a:t> Rate [in3/s]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3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253999</xdr:colOff>
      <xdr:row>12</xdr:row>
      <xdr:rowOff>87312</xdr:rowOff>
    </xdr:from>
    <xdr:to>
      <xdr:col>15</xdr:col>
      <xdr:colOff>269873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9F10F0-1342-4353-94B9-1A73DA78B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8" sqref="B18"/>
    </sheetView>
  </sheetViews>
  <sheetFormatPr defaultRowHeight="15" x14ac:dyDescent="0.25"/>
  <cols>
    <col min="1" max="1" width="29.140625" style="1" customWidth="1"/>
    <col min="2" max="2" width="9.28515625" style="1" customWidth="1"/>
    <col min="3" max="3" width="11.5703125" style="1" bestFit="1" customWidth="1"/>
    <col min="4" max="4" width="11.57031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6" t="s">
        <v>1</v>
      </c>
    </row>
    <row r="2" spans="1:6" x14ac:dyDescent="0.25">
      <c r="A2" s="1" t="s">
        <v>7</v>
      </c>
      <c r="B2" s="1" t="str">
        <f>_xlfn.CONCAT("$",F2,"$")</f>
        <v>$m$</v>
      </c>
      <c r="C2" s="1">
        <v>2500</v>
      </c>
      <c r="D2" s="1" t="s">
        <v>8</v>
      </c>
      <c r="F2" t="s">
        <v>9</v>
      </c>
    </row>
    <row r="3" spans="1:6" x14ac:dyDescent="0.25">
      <c r="A3" s="1" t="s">
        <v>10</v>
      </c>
      <c r="B3" s="1" t="str">
        <f t="shared" ref="B3:B5" si="0">_xlfn.CONCAT("$",F3,"$")</f>
        <v>$l$</v>
      </c>
      <c r="C3" s="1">
        <v>6</v>
      </c>
      <c r="D3" s="1" t="s">
        <v>5</v>
      </c>
      <c r="F3" t="s">
        <v>11</v>
      </c>
    </row>
    <row r="4" spans="1:6" x14ac:dyDescent="0.25">
      <c r="A4" s="1" t="s">
        <v>12</v>
      </c>
      <c r="B4" s="1" t="str">
        <f t="shared" si="0"/>
        <v>$D$</v>
      </c>
      <c r="C4" s="1">
        <v>2</v>
      </c>
      <c r="D4" s="1" t="s">
        <v>5</v>
      </c>
      <c r="F4" t="s">
        <v>4</v>
      </c>
    </row>
    <row r="5" spans="1:6" x14ac:dyDescent="0.25">
      <c r="A5" s="1" t="s">
        <v>13</v>
      </c>
      <c r="B5" s="1" t="str">
        <f t="shared" si="0"/>
        <v>$\beta$</v>
      </c>
      <c r="C5" s="1">
        <v>260000</v>
      </c>
      <c r="D5" s="1" t="s">
        <v>27</v>
      </c>
      <c r="F5" t="s">
        <v>14</v>
      </c>
    </row>
    <row r="6" spans="1:6" x14ac:dyDescent="0.25">
      <c r="C6" s="4"/>
    </row>
    <row r="7" spans="1:6" x14ac:dyDescent="0.25">
      <c r="C7" s="4"/>
    </row>
    <row r="10" spans="1:6" x14ac:dyDescent="0.25">
      <c r="A10" s="2" t="s">
        <v>0</v>
      </c>
      <c r="B10" s="2" t="s">
        <v>1</v>
      </c>
      <c r="C10" s="2" t="s">
        <v>2</v>
      </c>
      <c r="D10" s="2" t="s">
        <v>3</v>
      </c>
      <c r="F10" s="6" t="s">
        <v>1</v>
      </c>
    </row>
    <row r="11" spans="1:6" x14ac:dyDescent="0.25">
      <c r="A11" s="1" t="s">
        <v>15</v>
      </c>
      <c r="B11" s="1" t="str">
        <f>_xlfn.CONCAT("$",F11,"$")</f>
        <v>$A$</v>
      </c>
      <c r="C11" s="3">
        <f>(PI()/4)*C4^2</f>
        <v>3.1415926535897931</v>
      </c>
      <c r="D11" s="1" t="s">
        <v>16</v>
      </c>
      <c r="F11" t="s">
        <v>6</v>
      </c>
    </row>
    <row r="12" spans="1:6" x14ac:dyDescent="0.25">
      <c r="A12" s="1" t="s">
        <v>17</v>
      </c>
      <c r="B12" s="1" t="str">
        <f t="shared" ref="B12:B14" si="1">_xlfn.CONCAT("$",F12,"$")</f>
        <v>$\forall_0$</v>
      </c>
      <c r="C12" s="3">
        <f>C11*C3</f>
        <v>18.849555921538759</v>
      </c>
      <c r="D12" s="1" t="s">
        <v>19</v>
      </c>
      <c r="F12" t="s">
        <v>18</v>
      </c>
    </row>
    <row r="13" spans="1:6" x14ac:dyDescent="0.25">
      <c r="A13" s="1" t="s">
        <v>20</v>
      </c>
      <c r="B13" s="1" t="str">
        <f t="shared" si="1"/>
        <v>$k$</v>
      </c>
      <c r="C13" s="5">
        <f>(C11*C5)/C3</f>
        <v>136135.68165555771</v>
      </c>
      <c r="D13" s="1" t="s">
        <v>22</v>
      </c>
      <c r="F13" t="s">
        <v>21</v>
      </c>
    </row>
    <row r="14" spans="1:6" x14ac:dyDescent="0.25">
      <c r="A14" s="1" t="s">
        <v>23</v>
      </c>
      <c r="B14" s="1" t="str">
        <f t="shared" si="1"/>
        <v>$\omega_n$</v>
      </c>
      <c r="C14" s="3">
        <f>SQRT(386*C13/C2)</f>
        <v>144.98051333754515</v>
      </c>
      <c r="D14" s="1" t="s">
        <v>25</v>
      </c>
      <c r="F14" t="s">
        <v>24</v>
      </c>
    </row>
    <row r="15" spans="1:6" x14ac:dyDescent="0.25">
      <c r="A15" s="1" t="s">
        <v>23</v>
      </c>
      <c r="B15" s="1" t="str">
        <f t="shared" ref="B15" si="2">_xlfn.CONCAT("$",F15,"$")</f>
        <v>$\omega_n$</v>
      </c>
      <c r="C15" s="3">
        <f>C14/(2*PI())</f>
        <v>23.074365349670771</v>
      </c>
      <c r="D15" s="1" t="s">
        <v>26</v>
      </c>
      <c r="F1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5" zoomScale="120" zoomScaleNormal="120" workbookViewId="0">
      <selection activeCell="C32" sqref="C32"/>
    </sheetView>
  </sheetViews>
  <sheetFormatPr defaultRowHeight="15" x14ac:dyDescent="0.25"/>
  <cols>
    <col min="1" max="1" width="35.140625" style="1" customWidth="1"/>
    <col min="2" max="2" width="8.85546875" style="1" customWidth="1"/>
    <col min="3" max="3" width="11.5703125" style="1" customWidth="1"/>
    <col min="4" max="4" width="10.28515625" style="1" customWidth="1"/>
    <col min="6" max="6" width="9.140625" style="9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8" t="s">
        <v>1</v>
      </c>
    </row>
    <row r="2" spans="1:6" x14ac:dyDescent="0.25">
      <c r="A2" s="1" t="s">
        <v>28</v>
      </c>
      <c r="B2" s="1" t="str">
        <f>_xlfn.CONCAT("$",F2,"$")</f>
        <v>$D_P$</v>
      </c>
      <c r="C2" s="1">
        <v>2</v>
      </c>
      <c r="D2" s="1" t="s">
        <v>5</v>
      </c>
      <c r="F2" s="9" t="s">
        <v>31</v>
      </c>
    </row>
    <row r="3" spans="1:6" x14ac:dyDescent="0.25">
      <c r="A3" s="1" t="s">
        <v>29</v>
      </c>
      <c r="B3" s="1" t="str">
        <f t="shared" ref="B3:B23" si="0">_xlfn.CONCAT("$",F3,"$")</f>
        <v>$D_R$</v>
      </c>
      <c r="C3" s="1">
        <v>1</v>
      </c>
      <c r="D3" s="1" t="s">
        <v>5</v>
      </c>
      <c r="F3" s="9" t="s">
        <v>30</v>
      </c>
    </row>
    <row r="4" spans="1:6" x14ac:dyDescent="0.25">
      <c r="A4" s="1" t="s">
        <v>32</v>
      </c>
      <c r="B4" s="1" t="str">
        <f t="shared" si="0"/>
        <v>$L$</v>
      </c>
      <c r="C4" s="1">
        <v>10</v>
      </c>
      <c r="D4" s="1" t="s">
        <v>5</v>
      </c>
      <c r="F4" s="9" t="s">
        <v>33</v>
      </c>
    </row>
    <row r="5" spans="1:6" x14ac:dyDescent="0.25">
      <c r="A5" s="1" t="s">
        <v>7</v>
      </c>
      <c r="B5" s="1" t="str">
        <f>_xlfn.CONCAT("$",F5,"$")</f>
        <v>$m$</v>
      </c>
      <c r="C5" s="1">
        <v>2500</v>
      </c>
      <c r="D5" s="1" t="s">
        <v>60</v>
      </c>
      <c r="F5" s="9" t="s">
        <v>9</v>
      </c>
    </row>
    <row r="6" spans="1:6" x14ac:dyDescent="0.25">
      <c r="A6" s="1" t="s">
        <v>47</v>
      </c>
      <c r="B6" s="1" t="str">
        <f>_xlfn.CONCAT("$",F6,"$")</f>
        <v>$v$</v>
      </c>
      <c r="C6" s="1">
        <v>45</v>
      </c>
      <c r="D6" s="1" t="s">
        <v>48</v>
      </c>
      <c r="F6" s="9" t="s">
        <v>49</v>
      </c>
    </row>
    <row r="7" spans="1:6" x14ac:dyDescent="0.25">
      <c r="A7" s="1" t="s">
        <v>38</v>
      </c>
      <c r="B7" s="1" t="str">
        <f>_xlfn.CONCAT("$",F7,"$")</f>
        <v>$p_{RV}$</v>
      </c>
      <c r="C7" s="1">
        <v>230</v>
      </c>
      <c r="D7" s="1" t="s">
        <v>40</v>
      </c>
      <c r="F7" s="9" t="s">
        <v>39</v>
      </c>
    </row>
    <row r="8" spans="1:6" x14ac:dyDescent="0.25">
      <c r="A8" s="1" t="s">
        <v>41</v>
      </c>
      <c r="B8" s="1" t="str">
        <f t="shared" si="0"/>
        <v>$p_A$</v>
      </c>
      <c r="C8" s="1">
        <v>1800</v>
      </c>
      <c r="D8" s="1" t="s">
        <v>43</v>
      </c>
      <c r="F8" s="9" t="s">
        <v>42</v>
      </c>
    </row>
    <row r="9" spans="1:6" x14ac:dyDescent="0.25">
      <c r="A9" s="1" t="s">
        <v>35</v>
      </c>
      <c r="B9" s="1" t="str">
        <f t="shared" si="0"/>
        <v>$N$</v>
      </c>
      <c r="C9" s="1">
        <v>1700</v>
      </c>
      <c r="D9" s="1" t="s">
        <v>37</v>
      </c>
      <c r="F9" s="9" t="s">
        <v>36</v>
      </c>
    </row>
    <row r="10" spans="1:6" x14ac:dyDescent="0.25">
      <c r="A10" s="1" t="s">
        <v>44</v>
      </c>
      <c r="B10" s="1" t="str">
        <f t="shared" si="0"/>
        <v>$\forall_P$</v>
      </c>
      <c r="C10" s="1">
        <v>1</v>
      </c>
      <c r="D10" s="1" t="s">
        <v>50</v>
      </c>
      <c r="F10" s="9" t="s">
        <v>57</v>
      </c>
    </row>
    <row r="11" spans="1:6" x14ac:dyDescent="0.25">
      <c r="A11" s="1" t="s">
        <v>45</v>
      </c>
      <c r="B11" s="1" t="str">
        <f t="shared" si="0"/>
        <v>$\eta_{\forall}$</v>
      </c>
      <c r="C11" s="1">
        <v>1</v>
      </c>
      <c r="D11" s="1" t="s">
        <v>46</v>
      </c>
      <c r="F11" s="9" t="s">
        <v>34</v>
      </c>
    </row>
    <row r="14" spans="1:6" x14ac:dyDescent="0.25">
      <c r="A14" s="7" t="s">
        <v>0</v>
      </c>
      <c r="B14" s="7" t="s">
        <v>1</v>
      </c>
      <c r="C14" s="7" t="s">
        <v>2</v>
      </c>
      <c r="D14" s="7" t="s">
        <v>3</v>
      </c>
    </row>
    <row r="15" spans="1:6" x14ac:dyDescent="0.25">
      <c r="A15" s="1" t="s">
        <v>56</v>
      </c>
      <c r="B15" s="1" t="str">
        <f>_xlfn.CONCAT("$",F15,"$")</f>
        <v>$A_1$</v>
      </c>
      <c r="C15" s="3">
        <f>(PI()/4)*C2^2</f>
        <v>3.1415926535897931</v>
      </c>
      <c r="D15" s="1" t="s">
        <v>16</v>
      </c>
      <c r="F15" s="9" t="s">
        <v>53</v>
      </c>
    </row>
    <row r="16" spans="1:6" ht="15.75" customHeight="1" x14ac:dyDescent="0.25">
      <c r="A16" s="1" t="s">
        <v>55</v>
      </c>
      <c r="B16" s="1" t="str">
        <f>_xlfn.CONCAT("$",F16,"$")</f>
        <v>$A_2$</v>
      </c>
      <c r="C16" s="3">
        <f>(PI()/4)*(C2^2-C3^2)</f>
        <v>2.3561944901923448</v>
      </c>
      <c r="D16" s="1" t="s">
        <v>16</v>
      </c>
      <c r="F16" s="9" t="s">
        <v>54</v>
      </c>
    </row>
    <row r="17" spans="1:6" x14ac:dyDescent="0.25">
      <c r="A17" s="1" t="s">
        <v>75</v>
      </c>
      <c r="B17" s="1" t="str">
        <f>_xlfn.CONCAT("$",F17,"$")</f>
        <v>$Q_1$</v>
      </c>
      <c r="C17" s="3">
        <f>C15*C6</f>
        <v>141.37166941154069</v>
      </c>
      <c r="D17" s="1" t="s">
        <v>51</v>
      </c>
      <c r="F17" s="9" t="s">
        <v>65</v>
      </c>
    </row>
    <row r="18" spans="1:6" x14ac:dyDescent="0.25">
      <c r="A18" s="1" t="s">
        <v>76</v>
      </c>
      <c r="B18" s="1" t="str">
        <f>_xlfn.CONCAT("$",F18,"$")</f>
        <v>$Q_A$</v>
      </c>
      <c r="C18" s="3">
        <f>(1/60)*C10*C9</f>
        <v>28.333333333333332</v>
      </c>
      <c r="D18" s="1" t="s">
        <v>51</v>
      </c>
      <c r="F18" s="9" t="s">
        <v>52</v>
      </c>
    </row>
    <row r="19" spans="1:6" x14ac:dyDescent="0.25">
      <c r="A19" s="1" t="s">
        <v>62</v>
      </c>
      <c r="B19" s="1" t="str">
        <f t="shared" si="0"/>
        <v>$\Delta p$</v>
      </c>
      <c r="C19" s="3">
        <f>50*((C17/100)^2)</f>
        <v>99.929744561029736</v>
      </c>
      <c r="D19" s="1" t="s">
        <v>40</v>
      </c>
      <c r="F19" s="9" t="s">
        <v>63</v>
      </c>
    </row>
    <row r="20" spans="1:6" x14ac:dyDescent="0.25">
      <c r="A20" s="1" t="s">
        <v>58</v>
      </c>
      <c r="B20" s="1" t="str">
        <f>_xlfn.CONCAT("$",F20,"$")</f>
        <v>$p_1$</v>
      </c>
      <c r="C20" s="3">
        <f>(C5+14.5037*C23*C16)/(14.5037*C15)</f>
        <v>97.024875297479397</v>
      </c>
      <c r="D20" s="1" t="s">
        <v>40</v>
      </c>
      <c r="F20" s="9" t="s">
        <v>61</v>
      </c>
    </row>
    <row r="21" spans="1:6" x14ac:dyDescent="0.25">
      <c r="A21" s="10" t="s">
        <v>64</v>
      </c>
      <c r="B21" s="10" t="str">
        <f t="shared" si="0"/>
        <v>$p_P$</v>
      </c>
      <c r="C21" s="11">
        <f>C20+C19</f>
        <v>196.95461985850915</v>
      </c>
      <c r="D21" s="10" t="s">
        <v>40</v>
      </c>
      <c r="F21" s="9" t="s">
        <v>59</v>
      </c>
    </row>
    <row r="22" spans="1:6" x14ac:dyDescent="0.25">
      <c r="A22" s="13"/>
      <c r="B22" s="13" t="s">
        <v>80</v>
      </c>
      <c r="C22" s="14">
        <f>C16*C4/C29</f>
        <v>106.02875205865551</v>
      </c>
      <c r="D22" s="13"/>
    </row>
    <row r="23" spans="1:6" x14ac:dyDescent="0.25">
      <c r="B23" s="1" t="s">
        <v>81</v>
      </c>
      <c r="C23" s="3">
        <f>50*(C22/100)^2</f>
        <v>56.21048131557923</v>
      </c>
    </row>
    <row r="25" spans="1:6" x14ac:dyDescent="0.25">
      <c r="A25" s="7" t="s">
        <v>0</v>
      </c>
      <c r="B25" s="7" t="s">
        <v>1</v>
      </c>
      <c r="C25" s="7" t="s">
        <v>2</v>
      </c>
      <c r="D25" s="7" t="s">
        <v>3</v>
      </c>
    </row>
    <row r="26" spans="1:6" x14ac:dyDescent="0.25">
      <c r="A26" s="1" t="s">
        <v>70</v>
      </c>
      <c r="B26" s="1" t="str">
        <f>_xlfn.CONCAT("$",F26,"$")</f>
        <v>$p_1$</v>
      </c>
      <c r="C26" s="3">
        <f>(C8+14.7)/14.508</f>
        <v>125.0827129859388</v>
      </c>
      <c r="D26" s="1" t="s">
        <v>40</v>
      </c>
      <c r="F26" s="9" t="s">
        <v>61</v>
      </c>
    </row>
    <row r="27" spans="1:6" x14ac:dyDescent="0.25">
      <c r="A27" s="1" t="s">
        <v>71</v>
      </c>
      <c r="B27" s="1" t="str">
        <f t="shared" ref="B27:B31" si="1">_xlfn.CONCAT("$",F27,"$")</f>
        <v>$p_2$</v>
      </c>
      <c r="C27" s="3">
        <f>C21</f>
        <v>196.95461985850915</v>
      </c>
      <c r="D27" s="1" t="s">
        <v>40</v>
      </c>
      <c r="F27" s="9" t="s">
        <v>66</v>
      </c>
    </row>
    <row r="28" spans="1:6" x14ac:dyDescent="0.25">
      <c r="A28" s="1" t="s">
        <v>72</v>
      </c>
      <c r="B28" s="1" t="str">
        <f t="shared" si="1"/>
        <v>$p_3$</v>
      </c>
      <c r="C28" s="3">
        <f>C7</f>
        <v>230</v>
      </c>
      <c r="D28" s="1" t="s">
        <v>40</v>
      </c>
      <c r="F28" s="9" t="s">
        <v>67</v>
      </c>
    </row>
    <row r="29" spans="1:6" ht="15.75" customHeight="1" x14ac:dyDescent="0.25">
      <c r="A29" s="1" t="s">
        <v>77</v>
      </c>
      <c r="B29" s="1" t="str">
        <f t="shared" si="1"/>
        <v>$t$</v>
      </c>
      <c r="C29" s="3">
        <f>C15*C4/C17</f>
        <v>0.22222222222222221</v>
      </c>
      <c r="D29" s="1" t="s">
        <v>79</v>
      </c>
      <c r="F29" s="9" t="s">
        <v>78</v>
      </c>
    </row>
    <row r="30" spans="1:6" x14ac:dyDescent="0.25">
      <c r="A30" s="1" t="s">
        <v>74</v>
      </c>
      <c r="B30" s="1" t="str">
        <f t="shared" si="1"/>
        <v>$\Delta_V$</v>
      </c>
      <c r="C30" s="3">
        <f>(C17*C29)-(C18*C29)</f>
        <v>25.119630239601634</v>
      </c>
      <c r="D30" s="1" t="s">
        <v>19</v>
      </c>
      <c r="F30" s="9" t="s">
        <v>68</v>
      </c>
    </row>
    <row r="31" spans="1:6" x14ac:dyDescent="0.25">
      <c r="A31" s="10" t="s">
        <v>73</v>
      </c>
      <c r="B31" s="10" t="str">
        <f t="shared" si="1"/>
        <v>$V_1$</v>
      </c>
      <c r="C31" s="11">
        <f>C30/((C26/C27)^(1/1.4)-(C26/C28)^(1/1.4))</f>
        <v>331.27094393182426</v>
      </c>
      <c r="D31" s="10" t="s">
        <v>19</v>
      </c>
      <c r="F31" s="9" t="s">
        <v>69</v>
      </c>
    </row>
    <row r="35" spans="2:5" x14ac:dyDescent="0.25">
      <c r="B35" s="1">
        <v>0</v>
      </c>
      <c r="C35" s="3">
        <f>C17</f>
        <v>141.37166941154069</v>
      </c>
      <c r="D35" s="1">
        <v>0</v>
      </c>
      <c r="E35" s="12">
        <f>C18</f>
        <v>28.333333333333332</v>
      </c>
    </row>
    <row r="36" spans="2:5" x14ac:dyDescent="0.25">
      <c r="B36" s="3">
        <f>C29</f>
        <v>0.22222222222222221</v>
      </c>
      <c r="C36" s="3">
        <f>C35</f>
        <v>141.37166941154069</v>
      </c>
      <c r="D36" s="3">
        <f>B36</f>
        <v>0.22222222222222221</v>
      </c>
      <c r="E36" s="12">
        <f>E35</f>
        <v>28.333333333333332</v>
      </c>
    </row>
    <row r="37" spans="2:5" x14ac:dyDescent="0.25">
      <c r="B37" s="3">
        <f>B36</f>
        <v>0.22222222222222221</v>
      </c>
      <c r="C37" s="1">
        <v>0</v>
      </c>
      <c r="D37" s="1">
        <v>4</v>
      </c>
      <c r="E37" s="12">
        <f>E36</f>
        <v>28.333333333333332</v>
      </c>
    </row>
    <row r="38" spans="2:5" x14ac:dyDescent="0.25">
      <c r="D38" s="1">
        <v>4</v>
      </c>
      <c r="E38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Blanchet</dc:creator>
  <cp:lastModifiedBy>Sebastien Blanchet</cp:lastModifiedBy>
  <dcterms:created xsi:type="dcterms:W3CDTF">2017-06-19T14:57:41Z</dcterms:created>
  <dcterms:modified xsi:type="dcterms:W3CDTF">2017-07-21T17:31:31Z</dcterms:modified>
</cp:coreProperties>
</file>