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Documents\GitHub\ME561\A2\Report\Tables\"/>
    </mc:Choice>
  </mc:AlternateContent>
  <bookViews>
    <workbookView xWindow="0" yWindow="0" windowWidth="28800" windowHeight="12360" activeTab="1"/>
  </bookViews>
  <sheets>
    <sheet name="Q1" sheetId="1" r:id="rId1"/>
    <sheet name="Q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32" i="3"/>
  <c r="C31" i="3"/>
  <c r="C33" i="3"/>
  <c r="B32" i="3"/>
  <c r="B33" i="3"/>
  <c r="B34" i="3"/>
  <c r="B35" i="3"/>
  <c r="B36" i="3"/>
  <c r="B37" i="3"/>
  <c r="B38" i="3"/>
  <c r="B39" i="3"/>
  <c r="B40" i="3"/>
  <c r="B41" i="3"/>
  <c r="B42" i="3"/>
  <c r="B43" i="3"/>
  <c r="B31" i="3"/>
  <c r="C17" i="3"/>
  <c r="C19" i="3"/>
  <c r="C15" i="3"/>
  <c r="C27" i="3"/>
  <c r="C16" i="3"/>
  <c r="C18" i="3" s="1"/>
  <c r="C20" i="3" l="1"/>
  <c r="C21" i="3" s="1"/>
  <c r="C26" i="3"/>
  <c r="B15" i="3"/>
  <c r="B26" i="3"/>
  <c r="B16" i="3"/>
  <c r="B27" i="3"/>
  <c r="B18" i="3"/>
  <c r="B17" i="3"/>
  <c r="B19" i="3"/>
  <c r="B20" i="3"/>
  <c r="B21" i="3"/>
  <c r="B22" i="3"/>
  <c r="B23" i="3"/>
  <c r="B24" i="3"/>
  <c r="B25" i="3"/>
  <c r="B6" i="3"/>
  <c r="B3" i="3" l="1"/>
  <c r="B4" i="3"/>
  <c r="B5" i="3"/>
  <c r="B7" i="3"/>
  <c r="B8" i="3"/>
  <c r="B9" i="3"/>
  <c r="B10" i="3"/>
  <c r="B11" i="3"/>
  <c r="B2" i="3"/>
  <c r="C13" i="1" l="1"/>
  <c r="B15" i="1" l="1"/>
  <c r="C14" i="1"/>
  <c r="C15" i="1" s="1"/>
  <c r="C12" i="1"/>
  <c r="B12" i="1"/>
  <c r="B13" i="1"/>
  <c r="B14" i="1"/>
  <c r="C11" i="1"/>
  <c r="B11" i="1"/>
  <c r="B3" i="1"/>
  <c r="B4" i="1"/>
  <c r="B5" i="1"/>
  <c r="B2" i="1"/>
</calcChain>
</file>

<file path=xl/sharedStrings.xml><?xml version="1.0" encoding="utf-8"?>
<sst xmlns="http://schemas.openxmlformats.org/spreadsheetml/2006/main" count="120" uniqueCount="80">
  <si>
    <t>Description</t>
  </si>
  <si>
    <t>Symbol</t>
  </si>
  <si>
    <t xml:space="preserve">Value </t>
  </si>
  <si>
    <t>Unit</t>
  </si>
  <si>
    <t>D</t>
  </si>
  <si>
    <t>in</t>
  </si>
  <si>
    <t>A</t>
  </si>
  <si>
    <t>Mass</t>
  </si>
  <si>
    <t>lb</t>
  </si>
  <si>
    <t>m</t>
  </si>
  <si>
    <t>Stroke</t>
  </si>
  <si>
    <t>l</t>
  </si>
  <si>
    <t>Diameter</t>
  </si>
  <si>
    <t>Bulk modulus</t>
  </si>
  <si>
    <t>\beta</t>
  </si>
  <si>
    <t>Area</t>
  </si>
  <si>
    <t>$\Unit{in^2}$</t>
  </si>
  <si>
    <t>Volume</t>
  </si>
  <si>
    <t>\forall_0</t>
  </si>
  <si>
    <t>$\Unit{in^3}$</t>
  </si>
  <si>
    <t>Stiffness</t>
  </si>
  <si>
    <t>k</t>
  </si>
  <si>
    <t>$\Unit{\frac{lb}{in}}$</t>
  </si>
  <si>
    <t>Natural frequency</t>
  </si>
  <si>
    <t>\omega_n</t>
  </si>
  <si>
    <t>$\Unit{\frac{rad}{s}}$</t>
  </si>
  <si>
    <t>Hz</t>
  </si>
  <si>
    <t>psi</t>
  </si>
  <si>
    <t>Piston diameter</t>
  </si>
  <si>
    <t>Rod diameter</t>
  </si>
  <si>
    <t>D_R</t>
  </si>
  <si>
    <t>D_P</t>
  </si>
  <si>
    <t>Stroke length</t>
  </si>
  <si>
    <t>L</t>
  </si>
  <si>
    <t>\eta_{\forall}</t>
  </si>
  <si>
    <t>Pump speed</t>
  </si>
  <si>
    <t>N</t>
  </si>
  <si>
    <t>RPM</t>
  </si>
  <si>
    <t>Relief valve opening pressure</t>
  </si>
  <si>
    <t>p_{RV}</t>
  </si>
  <si>
    <t>bar</t>
  </si>
  <si>
    <t>Accumulator pre-charge pressure</t>
  </si>
  <si>
    <t>p_A</t>
  </si>
  <si>
    <t>psig</t>
  </si>
  <si>
    <t>Pump displacement volume</t>
  </si>
  <si>
    <t>Pump volumetric efficiency</t>
  </si>
  <si>
    <t>-</t>
  </si>
  <si>
    <t>Actuator speed</t>
  </si>
  <si>
    <t>in/s</t>
  </si>
  <si>
    <t>v</t>
  </si>
  <si>
    <t>W</t>
  </si>
  <si>
    <t>lbf</t>
  </si>
  <si>
    <t>Pound force</t>
  </si>
  <si>
    <t>Theoretical flow rate</t>
  </si>
  <si>
    <t>$\Unit{in^3/rev}$</t>
  </si>
  <si>
    <t>$\Unit{in^3/s}$</t>
  </si>
  <si>
    <t>Q_A</t>
  </si>
  <si>
    <t>A_1</t>
  </si>
  <si>
    <t>A_2</t>
  </si>
  <si>
    <t>Rod end area</t>
  </si>
  <si>
    <t>Pisten end area</t>
  </si>
  <si>
    <t>\forall_P</t>
  </si>
  <si>
    <t>Piston end pressure</t>
  </si>
  <si>
    <t>p_P</t>
  </si>
  <si>
    <t>lbm</t>
  </si>
  <si>
    <t>p_1</t>
  </si>
  <si>
    <t>Pressure loss per valve land</t>
  </si>
  <si>
    <t>\Delta p</t>
  </si>
  <si>
    <t>Pump pressure</t>
  </si>
  <si>
    <t>Q_1</t>
  </si>
  <si>
    <t>p_2</t>
  </si>
  <si>
    <t>p_3</t>
  </si>
  <si>
    <t>\Delta_V</t>
  </si>
  <si>
    <t>V_1</t>
  </si>
  <si>
    <t>Pre charge pressure</t>
  </si>
  <si>
    <t>Operating pressure</t>
  </si>
  <si>
    <t>Maximum pressure</t>
  </si>
  <si>
    <t>Accumulator effective gas volume</t>
  </si>
  <si>
    <t>Change in volume</t>
  </si>
  <si>
    <t>Required piston end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</si>
</sst>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0" sqref="A10:D15"/>
    </sheetView>
  </sheetViews>
  <sheetFormatPr defaultRowHeight="15" x14ac:dyDescent="0.25"/>
  <cols>
    <col min="1" max="1" width="29.140625" style="1" customWidth="1"/>
    <col min="2" max="2" width="9.28515625" style="1" customWidth="1"/>
    <col min="3" max="3" width="11.5703125" style="1" bestFit="1" customWidth="1"/>
    <col min="4" max="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6" t="s">
        <v>1</v>
      </c>
    </row>
    <row r="2" spans="1:6" x14ac:dyDescent="0.25">
      <c r="A2" s="1" t="s">
        <v>7</v>
      </c>
      <c r="B2" s="1" t="str">
        <f>_xlfn.CONCAT("$",F2,"$")</f>
        <v>$m$</v>
      </c>
      <c r="C2" s="1">
        <v>2500</v>
      </c>
      <c r="D2" s="1" t="s">
        <v>8</v>
      </c>
      <c r="F2" t="s">
        <v>9</v>
      </c>
    </row>
    <row r="3" spans="1:6" x14ac:dyDescent="0.25">
      <c r="A3" s="1" t="s">
        <v>10</v>
      </c>
      <c r="B3" s="1" t="str">
        <f t="shared" ref="B3:B5" si="0">_xlfn.CONCAT("$",F3,"$")</f>
        <v>$l$</v>
      </c>
      <c r="C3" s="1">
        <v>6</v>
      </c>
      <c r="D3" s="1" t="s">
        <v>5</v>
      </c>
      <c r="F3" t="s">
        <v>11</v>
      </c>
    </row>
    <row r="4" spans="1:6" x14ac:dyDescent="0.25">
      <c r="A4" s="1" t="s">
        <v>12</v>
      </c>
      <c r="B4" s="1" t="str">
        <f t="shared" si="0"/>
        <v>$D$</v>
      </c>
      <c r="C4" s="1">
        <v>2</v>
      </c>
      <c r="D4" s="1" t="s">
        <v>5</v>
      </c>
      <c r="F4" t="s">
        <v>4</v>
      </c>
    </row>
    <row r="5" spans="1:6" x14ac:dyDescent="0.25">
      <c r="A5" s="1" t="s">
        <v>13</v>
      </c>
      <c r="B5" s="1" t="str">
        <f t="shared" si="0"/>
        <v>$\beta$</v>
      </c>
      <c r="C5" s="1">
        <v>260000</v>
      </c>
      <c r="D5" s="1" t="s">
        <v>27</v>
      </c>
      <c r="F5" t="s">
        <v>14</v>
      </c>
    </row>
    <row r="6" spans="1:6" x14ac:dyDescent="0.25">
      <c r="C6" s="4"/>
    </row>
    <row r="7" spans="1:6" x14ac:dyDescent="0.25">
      <c r="C7" s="4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F10" s="6" t="s">
        <v>1</v>
      </c>
    </row>
    <row r="11" spans="1:6" x14ac:dyDescent="0.25">
      <c r="A11" s="1" t="s">
        <v>15</v>
      </c>
      <c r="B11" s="1" t="str">
        <f>_xlfn.CONCAT("$",F11,"$")</f>
        <v>$A$</v>
      </c>
      <c r="C11" s="3">
        <f>(PI()/4)*C4^2</f>
        <v>3.1415926535897931</v>
      </c>
      <c r="D11" s="1" t="s">
        <v>16</v>
      </c>
      <c r="F11" t="s">
        <v>6</v>
      </c>
    </row>
    <row r="12" spans="1:6" x14ac:dyDescent="0.25">
      <c r="A12" s="1" t="s">
        <v>17</v>
      </c>
      <c r="B12" s="1" t="str">
        <f t="shared" ref="B12:B14" si="1">_xlfn.CONCAT("$",F12,"$")</f>
        <v>$\forall_0$</v>
      </c>
      <c r="C12" s="3">
        <f>C11*C3</f>
        <v>18.849555921538759</v>
      </c>
      <c r="D12" s="1" t="s">
        <v>19</v>
      </c>
      <c r="F12" t="s">
        <v>18</v>
      </c>
    </row>
    <row r="13" spans="1:6" x14ac:dyDescent="0.25">
      <c r="A13" s="1" t="s">
        <v>20</v>
      </c>
      <c r="B13" s="1" t="str">
        <f t="shared" si="1"/>
        <v>$k$</v>
      </c>
      <c r="C13" s="5">
        <f>(C11*C5)/C3</f>
        <v>136135.68165555771</v>
      </c>
      <c r="D13" s="1" t="s">
        <v>22</v>
      </c>
      <c r="F13" t="s">
        <v>21</v>
      </c>
    </row>
    <row r="14" spans="1:6" x14ac:dyDescent="0.25">
      <c r="A14" s="1" t="s">
        <v>23</v>
      </c>
      <c r="B14" s="1" t="str">
        <f t="shared" si="1"/>
        <v>$\omega_n$</v>
      </c>
      <c r="C14" s="3">
        <f>SQRT(C13/C2)</f>
        <v>7.3793138341056537</v>
      </c>
      <c r="D14" s="1" t="s">
        <v>25</v>
      </c>
      <c r="F14" t="s">
        <v>24</v>
      </c>
    </row>
    <row r="15" spans="1:6" x14ac:dyDescent="0.25">
      <c r="A15" s="1" t="s">
        <v>23</v>
      </c>
      <c r="B15" s="1" t="str">
        <f t="shared" ref="B15" si="2">_xlfn.CONCAT("$",F15,"$")</f>
        <v>$\omega_n$</v>
      </c>
      <c r="C15" s="3">
        <f>C14/(2*PI())</f>
        <v>1.1744542733243213</v>
      </c>
      <c r="D15" s="1" t="s">
        <v>26</v>
      </c>
      <c r="F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8" zoomScale="120" zoomScaleNormal="120" workbookViewId="0">
      <selection activeCell="A18" sqref="A18"/>
    </sheetView>
  </sheetViews>
  <sheetFormatPr defaultRowHeight="15" x14ac:dyDescent="0.25"/>
  <cols>
    <col min="1" max="1" width="35.140625" style="1" customWidth="1"/>
    <col min="2" max="2" width="8.85546875" style="1" customWidth="1"/>
    <col min="3" max="3" width="11.5703125" style="1" customWidth="1"/>
    <col min="4" max="4" width="10.28515625" style="1" customWidth="1"/>
    <col min="6" max="6" width="9.140625" style="10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9" t="s">
        <v>1</v>
      </c>
    </row>
    <row r="2" spans="1:6" x14ac:dyDescent="0.25">
      <c r="A2" s="1" t="s">
        <v>28</v>
      </c>
      <c r="B2" s="1" t="str">
        <f>_xlfn.CONCAT("$",F2,"$")</f>
        <v>$D_P$</v>
      </c>
      <c r="C2" s="1">
        <v>2</v>
      </c>
      <c r="D2" s="1" t="s">
        <v>5</v>
      </c>
      <c r="F2" s="10" t="s">
        <v>31</v>
      </c>
    </row>
    <row r="3" spans="1:6" x14ac:dyDescent="0.25">
      <c r="A3" s="1" t="s">
        <v>29</v>
      </c>
      <c r="B3" s="1" t="str">
        <f t="shared" ref="B3:B25" si="0">_xlfn.CONCAT("$",F3,"$")</f>
        <v>$D_R$</v>
      </c>
      <c r="C3" s="1">
        <v>1</v>
      </c>
      <c r="D3" s="1" t="s">
        <v>5</v>
      </c>
      <c r="F3" s="10" t="s">
        <v>30</v>
      </c>
    </row>
    <row r="4" spans="1:6" x14ac:dyDescent="0.25">
      <c r="A4" s="1" t="s">
        <v>32</v>
      </c>
      <c r="B4" s="1" t="str">
        <f t="shared" si="0"/>
        <v>$L$</v>
      </c>
      <c r="C4" s="1">
        <v>10</v>
      </c>
      <c r="D4" s="1" t="s">
        <v>5</v>
      </c>
      <c r="F4" s="10" t="s">
        <v>33</v>
      </c>
    </row>
    <row r="5" spans="1:6" x14ac:dyDescent="0.25">
      <c r="A5" s="1" t="s">
        <v>7</v>
      </c>
      <c r="B5" s="1" t="str">
        <f>_xlfn.CONCAT("$",F5,"$")</f>
        <v>$m$</v>
      </c>
      <c r="C5" s="1">
        <v>2500</v>
      </c>
      <c r="D5" s="1" t="s">
        <v>64</v>
      </c>
      <c r="F5" s="10" t="s">
        <v>9</v>
      </c>
    </row>
    <row r="6" spans="1:6" x14ac:dyDescent="0.25">
      <c r="A6" s="1" t="s">
        <v>47</v>
      </c>
      <c r="B6" s="1" t="str">
        <f>_xlfn.CONCAT("$",F6,"$")</f>
        <v>$v$</v>
      </c>
      <c r="C6" s="1">
        <v>45</v>
      </c>
      <c r="D6" s="1" t="s">
        <v>48</v>
      </c>
      <c r="F6" s="10" t="s">
        <v>49</v>
      </c>
    </row>
    <row r="7" spans="1:6" x14ac:dyDescent="0.25">
      <c r="A7" s="1" t="s">
        <v>38</v>
      </c>
      <c r="B7" s="1" t="str">
        <f>_xlfn.CONCAT("$",F7,"$")</f>
        <v>$p_{RV}$</v>
      </c>
      <c r="C7" s="1">
        <v>230</v>
      </c>
      <c r="D7" s="1" t="s">
        <v>40</v>
      </c>
      <c r="F7" s="10" t="s">
        <v>39</v>
      </c>
    </row>
    <row r="8" spans="1:6" x14ac:dyDescent="0.25">
      <c r="A8" s="1" t="s">
        <v>41</v>
      </c>
      <c r="B8" s="1" t="str">
        <f t="shared" si="0"/>
        <v>$p_A$</v>
      </c>
      <c r="C8" s="1">
        <v>1800</v>
      </c>
      <c r="D8" s="1" t="s">
        <v>43</v>
      </c>
      <c r="F8" s="10" t="s">
        <v>42</v>
      </c>
    </row>
    <row r="9" spans="1:6" x14ac:dyDescent="0.25">
      <c r="A9" s="1" t="s">
        <v>35</v>
      </c>
      <c r="B9" s="1" t="str">
        <f t="shared" si="0"/>
        <v>$N$</v>
      </c>
      <c r="C9" s="1">
        <v>1700</v>
      </c>
      <c r="D9" s="1" t="s">
        <v>37</v>
      </c>
      <c r="F9" s="10" t="s">
        <v>36</v>
      </c>
    </row>
    <row r="10" spans="1:6" x14ac:dyDescent="0.25">
      <c r="A10" s="1" t="s">
        <v>44</v>
      </c>
      <c r="B10" s="1" t="str">
        <f t="shared" si="0"/>
        <v>$\forall_P$</v>
      </c>
      <c r="C10" s="1">
        <v>1</v>
      </c>
      <c r="D10" s="1" t="s">
        <v>54</v>
      </c>
      <c r="F10" s="10" t="s">
        <v>61</v>
      </c>
    </row>
    <row r="11" spans="1:6" x14ac:dyDescent="0.25">
      <c r="A11" s="1" t="s">
        <v>45</v>
      </c>
      <c r="B11" s="1" t="str">
        <f t="shared" si="0"/>
        <v>$\eta_{\forall}$</v>
      </c>
      <c r="C11" s="1">
        <v>1</v>
      </c>
      <c r="D11" s="1" t="s">
        <v>46</v>
      </c>
      <c r="F11" s="10" t="s">
        <v>34</v>
      </c>
    </row>
    <row r="14" spans="1:6" x14ac:dyDescent="0.25">
      <c r="A14" s="7" t="s">
        <v>0</v>
      </c>
      <c r="B14" s="7" t="s">
        <v>1</v>
      </c>
      <c r="C14" s="7" t="s">
        <v>2</v>
      </c>
      <c r="D14" s="7" t="s">
        <v>3</v>
      </c>
    </row>
    <row r="15" spans="1:6" x14ac:dyDescent="0.25">
      <c r="A15" s="1" t="s">
        <v>52</v>
      </c>
      <c r="B15" s="1" t="str">
        <f>_xlfn.CONCAT("$",F15,"$")</f>
        <v>$W$</v>
      </c>
      <c r="C15" s="1">
        <f>C5*32.174</f>
        <v>80435</v>
      </c>
      <c r="D15" s="1" t="s">
        <v>51</v>
      </c>
      <c r="F15" s="10" t="s">
        <v>50</v>
      </c>
    </row>
    <row r="16" spans="1:6" x14ac:dyDescent="0.25">
      <c r="A16" s="1" t="s">
        <v>60</v>
      </c>
      <c r="B16" s="1" t="str">
        <f>_xlfn.CONCAT("$",F16,"$")</f>
        <v>$A_1$</v>
      </c>
      <c r="C16" s="3">
        <f>(PI()/4)*C2^2</f>
        <v>3.1415926535897931</v>
      </c>
      <c r="D16" s="1" t="s">
        <v>16</v>
      </c>
      <c r="F16" s="10" t="s">
        <v>57</v>
      </c>
    </row>
    <row r="17" spans="1:6" x14ac:dyDescent="0.25">
      <c r="A17" s="1" t="s">
        <v>62</v>
      </c>
      <c r="B17" s="1" t="str">
        <f t="shared" si="0"/>
        <v>$p_1$</v>
      </c>
      <c r="C17" s="8">
        <f>C15/C16</f>
        <v>25603.255695193202</v>
      </c>
      <c r="D17" s="1" t="s">
        <v>27</v>
      </c>
      <c r="F17" s="10" t="s">
        <v>65</v>
      </c>
    </row>
    <row r="18" spans="1:6" x14ac:dyDescent="0.25">
      <c r="A18" s="1" t="s">
        <v>79</v>
      </c>
      <c r="B18" s="1" t="str">
        <f>_xlfn.CONCAT("$",F18,"$")</f>
        <v>$Q_1$</v>
      </c>
      <c r="C18" s="4">
        <f>C16*C6</f>
        <v>141.37166941154069</v>
      </c>
      <c r="D18" s="1" t="s">
        <v>55</v>
      </c>
      <c r="F18" s="10" t="s">
        <v>69</v>
      </c>
    </row>
    <row r="19" spans="1:6" x14ac:dyDescent="0.25">
      <c r="A19" s="1" t="s">
        <v>66</v>
      </c>
      <c r="B19" s="1" t="str">
        <f t="shared" si="0"/>
        <v>$\Delta p$</v>
      </c>
      <c r="C19" s="8">
        <f>725*((C18/100)^2)</f>
        <v>1448.9812961349312</v>
      </c>
      <c r="D19" s="1" t="s">
        <v>27</v>
      </c>
      <c r="F19" s="10" t="s">
        <v>67</v>
      </c>
    </row>
    <row r="20" spans="1:6" x14ac:dyDescent="0.25">
      <c r="A20" s="1" t="s">
        <v>68</v>
      </c>
      <c r="B20" s="1" t="str">
        <f t="shared" si="0"/>
        <v>$p_P$</v>
      </c>
      <c r="C20" s="8">
        <f>C17+C19*2</f>
        <v>28501.218287463063</v>
      </c>
      <c r="D20" s="1" t="s">
        <v>27</v>
      </c>
      <c r="F20" s="10" t="s">
        <v>63</v>
      </c>
    </row>
    <row r="21" spans="1:6" x14ac:dyDescent="0.25">
      <c r="B21" s="1" t="str">
        <f t="shared" si="0"/>
        <v>$$</v>
      </c>
      <c r="C21" s="8">
        <f>(C20)/14.5038</f>
        <v>1965.0862730776116</v>
      </c>
      <c r="D21" s="1" t="s">
        <v>40</v>
      </c>
    </row>
    <row r="22" spans="1:6" x14ac:dyDescent="0.25">
      <c r="B22" s="1" t="str">
        <f t="shared" si="0"/>
        <v>$$</v>
      </c>
      <c r="C22" s="3"/>
    </row>
    <row r="23" spans="1:6" x14ac:dyDescent="0.25">
      <c r="B23" s="1" t="str">
        <f t="shared" si="0"/>
        <v>$$</v>
      </c>
      <c r="C23" s="3"/>
    </row>
    <row r="24" spans="1:6" x14ac:dyDescent="0.25">
      <c r="B24" s="1" t="str">
        <f t="shared" si="0"/>
        <v>$$</v>
      </c>
      <c r="C24" s="3"/>
    </row>
    <row r="25" spans="1:6" x14ac:dyDescent="0.25">
      <c r="B25" s="1" t="str">
        <f t="shared" si="0"/>
        <v>$$</v>
      </c>
      <c r="C25" s="3"/>
    </row>
    <row r="26" spans="1:6" ht="15" customHeight="1" x14ac:dyDescent="0.25">
      <c r="A26" s="1" t="s">
        <v>53</v>
      </c>
      <c r="B26" s="1" t="str">
        <f>_xlfn.CONCAT("$",F26,"$")</f>
        <v>$Q_A$</v>
      </c>
      <c r="C26" s="3">
        <f>(1/60)*C10*C9</f>
        <v>28.333333333333332</v>
      </c>
      <c r="D26" s="1" t="s">
        <v>55</v>
      </c>
      <c r="F26" s="10" t="s">
        <v>56</v>
      </c>
    </row>
    <row r="27" spans="1:6" ht="15.75" customHeight="1" x14ac:dyDescent="0.25">
      <c r="A27" s="1" t="s">
        <v>59</v>
      </c>
      <c r="B27" s="1" t="str">
        <f>_xlfn.CONCAT("$",F27,"$")</f>
        <v>$A_2$</v>
      </c>
      <c r="C27" s="3">
        <f>(PI()/4)*(C2^2-C3^2)</f>
        <v>2.3561944901923448</v>
      </c>
      <c r="D27" s="1" t="s">
        <v>16</v>
      </c>
      <c r="F27" s="10" t="s">
        <v>58</v>
      </c>
    </row>
    <row r="30" spans="1:6" x14ac:dyDescent="0.25">
      <c r="A30" s="7" t="s">
        <v>0</v>
      </c>
      <c r="B30" s="7" t="s">
        <v>1</v>
      </c>
      <c r="C30" s="7" t="s">
        <v>2</v>
      </c>
      <c r="D30" s="7" t="s">
        <v>3</v>
      </c>
    </row>
    <row r="31" spans="1:6" x14ac:dyDescent="0.25">
      <c r="A31" s="1" t="s">
        <v>74</v>
      </c>
      <c r="B31" s="1" t="str">
        <f>_xlfn.CONCAT("$",F31,"$")</f>
        <v>$p_1$</v>
      </c>
      <c r="C31" s="3">
        <f>(C8+14.7)/14.508</f>
        <v>125.0827129859388</v>
      </c>
      <c r="D31" s="1" t="s">
        <v>40</v>
      </c>
      <c r="F31" s="10" t="s">
        <v>65</v>
      </c>
    </row>
    <row r="32" spans="1:6" x14ac:dyDescent="0.25">
      <c r="A32" s="1" t="s">
        <v>75</v>
      </c>
      <c r="B32" s="1" t="str">
        <f t="shared" ref="B32:B43" si="1">_xlfn.CONCAT("$",F32,"$")</f>
        <v>$p_2$</v>
      </c>
      <c r="C32" s="3">
        <f>C21</f>
        <v>1965.0862730776116</v>
      </c>
      <c r="D32" s="1" t="s">
        <v>40</v>
      </c>
      <c r="F32" s="10" t="s">
        <v>70</v>
      </c>
    </row>
    <row r="33" spans="1:6" x14ac:dyDescent="0.25">
      <c r="A33" s="1" t="s">
        <v>76</v>
      </c>
      <c r="B33" s="1" t="str">
        <f t="shared" si="1"/>
        <v>$p_3$</v>
      </c>
      <c r="C33" s="3">
        <f>C7</f>
        <v>230</v>
      </c>
      <c r="D33" s="1" t="s">
        <v>40</v>
      </c>
      <c r="F33" s="10" t="s">
        <v>71</v>
      </c>
    </row>
    <row r="34" spans="1:6" x14ac:dyDescent="0.25">
      <c r="A34" s="1" t="s">
        <v>78</v>
      </c>
      <c r="B34" s="1" t="str">
        <f t="shared" si="1"/>
        <v>$\Delta_V$</v>
      </c>
      <c r="C34" s="3"/>
      <c r="D34" s="1" t="s">
        <v>19</v>
      </c>
      <c r="F34" s="10" t="s">
        <v>72</v>
      </c>
    </row>
    <row r="35" spans="1:6" x14ac:dyDescent="0.25">
      <c r="A35" s="1" t="s">
        <v>77</v>
      </c>
      <c r="B35" s="1" t="str">
        <f t="shared" si="1"/>
        <v>$V_1$</v>
      </c>
      <c r="C35" s="3">
        <f>C34/((C31/C32)-(C31/C33))</f>
        <v>0</v>
      </c>
      <c r="D35" s="1" t="s">
        <v>19</v>
      </c>
      <c r="F35" s="10" t="s">
        <v>73</v>
      </c>
    </row>
    <row r="36" spans="1:6" x14ac:dyDescent="0.25">
      <c r="B36" s="1" t="str">
        <f t="shared" si="1"/>
        <v>$$</v>
      </c>
    </row>
    <row r="37" spans="1:6" x14ac:dyDescent="0.25">
      <c r="B37" s="1" t="str">
        <f t="shared" si="1"/>
        <v>$$</v>
      </c>
    </row>
    <row r="38" spans="1:6" x14ac:dyDescent="0.25">
      <c r="B38" s="1" t="str">
        <f t="shared" si="1"/>
        <v>$$</v>
      </c>
    </row>
    <row r="39" spans="1:6" x14ac:dyDescent="0.25">
      <c r="B39" s="1" t="str">
        <f t="shared" si="1"/>
        <v>$$</v>
      </c>
    </row>
    <row r="40" spans="1:6" x14ac:dyDescent="0.25">
      <c r="B40" s="1" t="str">
        <f t="shared" si="1"/>
        <v>$$</v>
      </c>
    </row>
    <row r="41" spans="1:6" x14ac:dyDescent="0.25">
      <c r="B41" s="1" t="str">
        <f t="shared" si="1"/>
        <v>$$</v>
      </c>
    </row>
    <row r="42" spans="1:6" x14ac:dyDescent="0.25">
      <c r="B42" s="1" t="str">
        <f t="shared" si="1"/>
        <v>$$</v>
      </c>
    </row>
    <row r="43" spans="1:6" x14ac:dyDescent="0.25">
      <c r="B43" s="1" t="str">
        <f t="shared" si="1"/>
        <v>$$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2017-06-19T14:57:41Z</dcterms:created>
  <dcterms:modified xsi:type="dcterms:W3CDTF">2017-07-20T01:34:10Z</dcterms:modified>
</cp:coreProperties>
</file>