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euille 1" sheetId="1" r:id="rId4"/>
    <sheet state="visible" name="Historique &amp; Prévisions Annuell" sheetId="2" r:id="rId5"/>
    <sheet state="visible" name="Historique &amp; Prévisions Semestr" sheetId="3" r:id="rId6"/>
    <sheet state="visible" name="Besoins Opérationnels" sheetId="4" r:id="rId7"/>
    <sheet state="visible" name="Plan d’Achat Chocolat" sheetId="5" r:id="rId8"/>
  </sheets>
  <definedNames/>
  <calcPr/>
</workbook>
</file>

<file path=xl/sharedStrings.xml><?xml version="1.0" encoding="utf-8"?>
<sst xmlns="http://schemas.openxmlformats.org/spreadsheetml/2006/main" count="455" uniqueCount="139">
  <si>
    <t>Boutique</t>
  </si>
  <si>
    <t>Quantité annuelles vendues</t>
  </si>
  <si>
    <t>Année suivant l'ouverture</t>
  </si>
  <si>
    <t>forecast n+1</t>
  </si>
  <si>
    <t>prévision avec le taux moyen global</t>
  </si>
  <si>
    <t>Vente prevu</t>
  </si>
  <si>
    <t>Score R2 regression</t>
  </si>
  <si>
    <t>Carnot</t>
  </si>
  <si>
    <t>Sieyès</t>
  </si>
  <si>
    <t>Gambetta</t>
  </si>
  <si>
    <t>Leclerc</t>
  </si>
  <si>
    <t>Hugo</t>
  </si>
  <si>
    <t>Voltaire</t>
  </si>
  <si>
    <t>République</t>
  </si>
  <si>
    <t>Jaurés</t>
  </si>
  <si>
    <t>prog</t>
  </si>
  <si>
    <t>moyenne croissance</t>
  </si>
  <si>
    <t>min</t>
  </si>
  <si>
    <t>max</t>
  </si>
  <si>
    <t>Forecast je ne prend pas en compte les 3 premiere année car grosse croissance mais apres croissance sui se stagne</t>
  </si>
  <si>
    <t>Ramp-up (années 0–2/3) : croissance très forte, atypique.</t>
  </si>
  <si>
    <t>Croissance ralentie (années 3–5) : stabilisation progressive.</t>
  </si>
  <si>
    <t>Maturité (années 5+) : croissance très faible, voire stagnation.</t>
  </si>
  <si>
    <t>Annéee</t>
  </si>
  <si>
    <t>ventes mensuelles</t>
  </si>
  <si>
    <t>ventes annuelles</t>
  </si>
  <si>
    <t>juillet</t>
  </si>
  <si>
    <t>aout</t>
  </si>
  <si>
    <t>septembre</t>
  </si>
  <si>
    <t>octobre</t>
  </si>
  <si>
    <t>novembre</t>
  </si>
  <si>
    <t>décembre</t>
  </si>
  <si>
    <t>N-4</t>
  </si>
  <si>
    <t>N-3</t>
  </si>
  <si>
    <t>N-2</t>
  </si>
  <si>
    <t>N-1</t>
  </si>
  <si>
    <t>taux mensuelles/année</t>
  </si>
  <si>
    <t>moyenne</t>
  </si>
  <si>
    <t>magasin</t>
  </si>
  <si>
    <t>ventes mensuelles prevu</t>
  </si>
  <si>
    <t>total</t>
  </si>
  <si>
    <t>proportion</t>
  </si>
  <si>
    <t>chocolat en g/unite</t>
  </si>
  <si>
    <t>temps de travail patisser en seconde/unité</t>
  </si>
  <si>
    <t>Brownies</t>
  </si>
  <si>
    <t>Cookies</t>
  </si>
  <si>
    <t>Donutes</t>
  </si>
  <si>
    <t>Eclairs au chocolat</t>
  </si>
  <si>
    <t>fouace</t>
  </si>
  <si>
    <t>Macaron</t>
  </si>
  <si>
    <t>Meringues</t>
  </si>
  <si>
    <t>Muffins</t>
  </si>
  <si>
    <t>Panettone</t>
  </si>
  <si>
    <t>janvier</t>
  </si>
  <si>
    <t>fevrier</t>
  </si>
  <si>
    <t>mars</t>
  </si>
  <si>
    <t>avril</t>
  </si>
  <si>
    <t>mai</t>
  </si>
  <si>
    <t>juin</t>
  </si>
  <si>
    <t>ventes uvc</t>
  </si>
  <si>
    <t>temps travail patissier</t>
  </si>
  <si>
    <t>169h</t>
  </si>
  <si>
    <t>nb patissier</t>
  </si>
  <si>
    <t>chocolat</t>
  </si>
  <si>
    <t>500kg</t>
  </si>
  <si>
    <t>1 fois pas mois</t>
  </si>
  <si>
    <t>livreé 1 mois</t>
  </si>
  <si>
    <t>commande avant le 10 du mois precedent livraison</t>
  </si>
  <si>
    <t>stock objectif</t>
  </si>
  <si>
    <t>300kg</t>
  </si>
  <si>
    <t>380kg de stock</t>
  </si>
  <si>
    <t>Prod mensuel/uvc</t>
  </si>
  <si>
    <t>travail mensuel /h</t>
  </si>
  <si>
    <t>nb patissier a prevoir</t>
  </si>
  <si>
    <t>heure sup a prevoir/cdd et vacance</t>
  </si>
  <si>
    <t>conso chocolat / kg</t>
  </si>
  <si>
    <t>prevision commande</t>
  </si>
  <si>
    <t>stock</t>
  </si>
  <si>
    <t>achat</t>
  </si>
  <si>
    <t>besoin</t>
  </si>
  <si>
    <t>ecart</t>
  </si>
  <si>
    <t>stock mini a avoir</t>
  </si>
  <si>
    <t>Besoin commande</t>
  </si>
  <si>
    <t>commande palette</t>
  </si>
  <si>
    <t>Prévision de vente n+1</t>
  </si>
  <si>
    <t>Boutique/année</t>
  </si>
  <si>
    <t>Prévision N+1 (linéaire)</t>
  </si>
  <si>
    <t>Prévision taux moyen</t>
  </si>
  <si>
    <t>Vente prévue (choix final)</t>
  </si>
  <si>
    <t>R² régression (4→7)</t>
  </si>
  <si>
    <t>Progression annuelles ventes</t>
  </si>
  <si>
    <t>Année 1</t>
  </si>
  <si>
    <t>Année 2</t>
  </si>
  <si>
    <t>Année 3</t>
  </si>
  <si>
    <t>Année 4</t>
  </si>
  <si>
    <t>Année 5</t>
  </si>
  <si>
    <t>Année 6</t>
  </si>
  <si>
    <t>Année 7</t>
  </si>
  <si>
    <t>Progression moyenne /année</t>
  </si>
  <si>
    <t>Progression min/année</t>
  </si>
  <si>
    <t>Progression max/année</t>
  </si>
  <si>
    <t>Ventes mensuelles</t>
  </si>
  <si>
    <t>Ventes annuelles</t>
  </si>
  <si>
    <t>Ventes mensuelles prevu / mois</t>
  </si>
  <si>
    <t>Vente prevu /annuelle</t>
  </si>
  <si>
    <t>Magasin</t>
  </si>
  <si>
    <t>Total</t>
  </si>
  <si>
    <t>Proportion ventes</t>
  </si>
  <si>
    <t>Chocolat en g/unite</t>
  </si>
  <si>
    <t>Temps de travail patisser en seconde/unité</t>
  </si>
  <si>
    <t xml:space="preserve">Ventes uvc </t>
  </si>
  <si>
    <t>temps travail mensuel patissier</t>
  </si>
  <si>
    <t>Prod mensuel en uvc</t>
  </si>
  <si>
    <t>Travail mensuel /h</t>
  </si>
  <si>
    <t xml:space="preserve"> Total unités</t>
  </si>
  <si>
    <t>Nombre de patissier necessaire</t>
  </si>
  <si>
    <t>Paramètre</t>
  </si>
  <si>
    <t>Valeur</t>
  </si>
  <si>
    <t>Franco commande</t>
  </si>
  <si>
    <t>500 kg</t>
  </si>
  <si>
    <t>Fréquence commande</t>
  </si>
  <si>
    <t>1 fois / mois</t>
  </si>
  <si>
    <t>Délai de livraison</t>
  </si>
  <si>
    <t>1 mois</t>
  </si>
  <si>
    <t>Date limite commande</t>
  </si>
  <si>
    <t>Avant le 10 du mois N-1</t>
  </si>
  <si>
    <t>Stock de sécurité</t>
  </si>
  <si>
    <t>300 kg</t>
  </si>
  <si>
    <t>Stock initial</t>
  </si>
  <si>
    <t>380 kg au 1ᵉʳ janvier</t>
  </si>
  <si>
    <t>Conso chocolat / kg</t>
  </si>
  <si>
    <t>Prevision commande</t>
  </si>
  <si>
    <t>Stock début (kg)</t>
  </si>
  <si>
    <t>Achat prévu (kg)</t>
  </si>
  <si>
    <t>Besoin (kg)</t>
  </si>
  <si>
    <t>Stock fin (kg)</t>
  </si>
  <si>
    <t>Stock mini (kg)</t>
  </si>
  <si>
    <t>Besoin commande (kg)</t>
  </si>
  <si>
    <t>Commande (palettes)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</si>
</sst>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4" xfId="0" applyAlignment="1" applyFont="1" applyNumberFormat="1">
      <alignment horizontal="center" readingOrder="0"/>
    </xf>
    <xf borderId="0" fillId="2" fontId="3" numFmtId="0" xfId="0" applyFont="1"/>
    <xf borderId="0" fillId="2" fontId="1" numFmtId="0" xfId="0" applyFont="1"/>
    <xf borderId="0" fillId="3" fontId="1" numFmtId="0" xfId="0" applyFont="1"/>
    <xf borderId="0" fillId="0" fontId="1" numFmtId="4" xfId="0" applyAlignment="1" applyFont="1" applyNumberFormat="1">
      <alignment horizontal="center"/>
    </xf>
    <xf borderId="0" fillId="2" fontId="1" numFmtId="4" xfId="0" applyFont="1" applyNumberFormat="1"/>
    <xf borderId="0" fillId="3" fontId="1" numFmtId="4" xfId="0" applyFont="1" applyNumberFormat="1"/>
    <xf borderId="0" fillId="0" fontId="1" numFmtId="10" xfId="0" applyAlignment="1" applyFont="1" applyNumberFormat="1">
      <alignment horizontal="center"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 readingOrder="0" shrinkToFit="0" wrapText="1"/>
    </xf>
    <xf borderId="0" fillId="0" fontId="1" numFmtId="9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3" fontId="1" numFmtId="1" xfId="0" applyFont="1" applyNumberForma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2" fontId="3" numFmtId="1" xfId="0" applyFont="1" applyNumberFormat="1"/>
    <xf borderId="0" fillId="2" fontId="1" numFmtId="1" xfId="0" applyFont="1" applyNumberFormat="1"/>
    <xf borderId="0" fillId="0" fontId="1" numFmtId="3" xfId="0" applyAlignment="1" applyFont="1" applyNumberFormat="1">
      <alignment horizont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center"/>
    </xf>
    <xf borderId="0" fillId="0" fontId="2" numFmtId="10" xfId="0" applyFont="1" applyNumberFormat="1"/>
    <xf borderId="0" fillId="0" fontId="1" numFmtId="1" xfId="0" applyAlignment="1" applyFont="1" applyNumberFormat="1">
      <alignment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 shrinkToFit="0" wrapText="1"/>
    </xf>
    <xf borderId="0" fillId="3" fontId="2" numFmtId="1" xfId="0" applyAlignment="1" applyFont="1" applyNumberFormat="1">
      <alignment readingOrder="0"/>
    </xf>
    <xf borderId="0" fillId="3" fontId="2" numFmtId="1" xfId="0" applyFont="1" applyNumberFormat="1"/>
    <xf borderId="0" fillId="0" fontId="1" numFmtId="0" xfId="0" applyAlignment="1" applyFont="1">
      <alignment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1" xfId="0" applyAlignment="1" applyFont="1" applyNumberFormat="1">
      <alignment vertical="center"/>
    </xf>
    <xf borderId="0" fillId="0" fontId="2" numFmtId="0" xfId="0" applyFon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10" max="10" width="27.13"/>
    <col customWidth="1" min="20" max="20" width="13.5"/>
  </cols>
  <sheetData>
    <row r="1">
      <c r="A1" s="1" t="s">
        <v>0</v>
      </c>
      <c r="B1" s="2" t="s">
        <v>1</v>
      </c>
      <c r="L1" s="3"/>
    </row>
    <row r="2">
      <c r="B2" s="4">
        <v>0.0</v>
      </c>
      <c r="C2" s="5" t="s">
        <v>2</v>
      </c>
      <c r="L2" s="3"/>
    </row>
    <row r="3">
      <c r="B3" s="4">
        <v>1.0</v>
      </c>
      <c r="C3" s="6">
        <v>2.0</v>
      </c>
      <c r="D3" s="6">
        <v>3.0</v>
      </c>
      <c r="E3" s="6">
        <v>4.0</v>
      </c>
      <c r="F3" s="6">
        <v>5.0</v>
      </c>
      <c r="G3" s="6">
        <v>6.0</v>
      </c>
      <c r="H3" s="6">
        <v>7.0</v>
      </c>
      <c r="I3" s="7" t="s">
        <v>3</v>
      </c>
      <c r="J3" s="8" t="s">
        <v>4</v>
      </c>
      <c r="K3" s="9" t="s">
        <v>5</v>
      </c>
      <c r="L3" s="6" t="s">
        <v>6</v>
      </c>
    </row>
    <row r="4">
      <c r="A4" s="6" t="s">
        <v>7</v>
      </c>
      <c r="B4" s="10">
        <v>59962.0</v>
      </c>
      <c r="C4" s="10">
        <v>97906.0</v>
      </c>
      <c r="D4" s="10">
        <v>112488.0</v>
      </c>
      <c r="E4" s="10">
        <v>114738.0</v>
      </c>
      <c r="F4" s="10">
        <v>118066.0</v>
      </c>
      <c r="G4" s="10">
        <v>120427.0</v>
      </c>
      <c r="H4" s="10">
        <v>121270.0</v>
      </c>
      <c r="I4" s="11">
        <f t="shared" ref="I4:I5" si="1">FORECAST(8,E4:H4,$E$3:$H$3)</f>
        <v>124114.5</v>
      </c>
      <c r="J4" s="12"/>
      <c r="K4" s="13">
        <f t="shared" ref="K4:K7" si="2">I4</f>
        <v>124114.5</v>
      </c>
      <c r="L4" s="6">
        <f t="shared" ref="L4:L11" si="3">RSQ(E5:H5 , $E$4:$H$4) </f>
        <v>0.9563243701</v>
      </c>
    </row>
    <row r="5">
      <c r="A5" s="6" t="s">
        <v>8</v>
      </c>
      <c r="B5" s="10">
        <v>31177.0</v>
      </c>
      <c r="C5" s="10">
        <v>82456.0</v>
      </c>
      <c r="D5" s="10">
        <v>96395.0</v>
      </c>
      <c r="E5" s="10">
        <v>99287.0</v>
      </c>
      <c r="F5" s="10">
        <v>101769.0</v>
      </c>
      <c r="G5" s="10">
        <v>103906.0</v>
      </c>
      <c r="H5" s="10">
        <v>105984.0</v>
      </c>
      <c r="I5" s="11">
        <f t="shared" si="1"/>
        <v>108293.5</v>
      </c>
      <c r="J5" s="12"/>
      <c r="K5" s="13">
        <f t="shared" si="2"/>
        <v>108293.5</v>
      </c>
      <c r="L5" s="6">
        <f t="shared" si="3"/>
        <v>0.9542274901</v>
      </c>
    </row>
    <row r="6">
      <c r="A6" s="6" t="s">
        <v>9</v>
      </c>
      <c r="B6" s="10">
        <v>74105.0</v>
      </c>
      <c r="C6" s="10">
        <v>106644.0</v>
      </c>
      <c r="D6" s="10">
        <v>115620.0</v>
      </c>
      <c r="E6" s="10">
        <v>118510.0</v>
      </c>
      <c r="F6" s="10">
        <v>119695.0</v>
      </c>
      <c r="G6" s="10">
        <v>121491.0</v>
      </c>
      <c r="H6" s="14"/>
      <c r="I6" s="11">
        <f>FORECAST(7,E6:H6,$E$3:$H$3)</f>
        <v>122879.6667</v>
      </c>
      <c r="J6" s="15">
        <f>G6*H22+G6</f>
        <v>123131.0639</v>
      </c>
      <c r="K6" s="13">
        <f t="shared" si="2"/>
        <v>122879.6667</v>
      </c>
      <c r="L6" s="6">
        <f t="shared" si="3"/>
        <v>1</v>
      </c>
    </row>
    <row r="7">
      <c r="A7" s="6" t="s">
        <v>10</v>
      </c>
      <c r="B7" s="10">
        <v>19526.0</v>
      </c>
      <c r="C7" s="10">
        <v>66644.0</v>
      </c>
      <c r="D7" s="10">
        <v>92978.0</v>
      </c>
      <c r="E7" s="10">
        <v>98557.0</v>
      </c>
      <c r="F7" s="10">
        <v>102499.0</v>
      </c>
      <c r="G7" s="14"/>
      <c r="H7" s="14"/>
      <c r="I7" s="11">
        <f>FORECAST(6,E7:H7,$E$3:$H$3)</f>
        <v>106441</v>
      </c>
      <c r="J7" s="15">
        <f>F7*G22+F7</f>
        <v>104412.3362</v>
      </c>
      <c r="K7" s="13">
        <f t="shared" si="2"/>
        <v>106441</v>
      </c>
      <c r="L7" s="6" t="str">
        <f t="shared" si="3"/>
        <v>#DIV/0!</v>
      </c>
    </row>
    <row r="8">
      <c r="A8" s="6" t="s">
        <v>11</v>
      </c>
      <c r="B8" s="10">
        <v>59981.0</v>
      </c>
      <c r="C8" s="10">
        <v>87426.0</v>
      </c>
      <c r="D8" s="10">
        <v>99096.0</v>
      </c>
      <c r="E8" s="10">
        <v>106033.0</v>
      </c>
      <c r="F8" s="14"/>
      <c r="G8" s="14"/>
      <c r="H8" s="14"/>
      <c r="I8" s="11" t="str">
        <f t="shared" ref="I8:I10" si="4">FORECAST(8,E8:H8,$E$3:$H$3)</f>
        <v>#DIV/0!</v>
      </c>
      <c r="J8" s="15">
        <f>(E8*(F22))+E8</f>
        <v>108789.8518</v>
      </c>
      <c r="K8" s="16">
        <f t="shared" ref="K8:K11" si="5">J8</f>
        <v>108789.8518</v>
      </c>
      <c r="L8" s="6" t="str">
        <f t="shared" si="3"/>
        <v>#N/A</v>
      </c>
    </row>
    <row r="9">
      <c r="A9" s="6" t="s">
        <v>12</v>
      </c>
      <c r="B9" s="10">
        <v>45199.0</v>
      </c>
      <c r="C9" s="10">
        <v>87263.0</v>
      </c>
      <c r="D9" s="10">
        <v>105609.0</v>
      </c>
      <c r="E9" s="14"/>
      <c r="F9" s="14"/>
      <c r="G9" s="14"/>
      <c r="H9" s="14"/>
      <c r="I9" s="11" t="str">
        <f t="shared" si="4"/>
        <v>#N/A</v>
      </c>
      <c r="J9" s="15">
        <f>D9*E22+D9</f>
        <v>109939.088</v>
      </c>
      <c r="K9" s="16">
        <f t="shared" si="5"/>
        <v>109939.088</v>
      </c>
      <c r="L9" s="6" t="str">
        <f t="shared" si="3"/>
        <v>#N/A</v>
      </c>
    </row>
    <row r="10">
      <c r="A10" s="6" t="s">
        <v>13</v>
      </c>
      <c r="B10" s="10">
        <v>27868.0</v>
      </c>
      <c r="C10" s="10">
        <v>78731.0</v>
      </c>
      <c r="D10" s="14"/>
      <c r="E10" s="14"/>
      <c r="F10" s="14"/>
      <c r="G10" s="14"/>
      <c r="H10" s="14"/>
      <c r="I10" s="11" t="str">
        <f t="shared" si="4"/>
        <v>#N/A</v>
      </c>
      <c r="J10" s="15">
        <f>C10*D22+C10</f>
        <v>93703.28846</v>
      </c>
      <c r="K10" s="16">
        <f t="shared" si="5"/>
        <v>93703.28846</v>
      </c>
      <c r="L10" s="6" t="str">
        <f t="shared" si="3"/>
        <v>#N/A</v>
      </c>
    </row>
    <row r="11">
      <c r="A11" s="6" t="s">
        <v>14</v>
      </c>
      <c r="B11" s="10">
        <v>46381.0</v>
      </c>
      <c r="C11" s="14"/>
      <c r="D11" s="14"/>
      <c r="E11" s="14"/>
      <c r="F11" s="14"/>
      <c r="G11" s="14"/>
      <c r="H11" s="14"/>
      <c r="I11" s="11" t="str">
        <f>FORECAST(3,B11:H11,$B$3:$H$3)</f>
        <v>#DIV/0!</v>
      </c>
      <c r="J11" s="15">
        <f>B11*C22+B11</f>
        <v>101661.1618</v>
      </c>
      <c r="K11" s="16">
        <f t="shared" si="5"/>
        <v>101661.1618</v>
      </c>
      <c r="L11" s="6" t="str">
        <f t="shared" si="3"/>
        <v>#N/A</v>
      </c>
    </row>
    <row r="13">
      <c r="D13" s="6" t="s">
        <v>15</v>
      </c>
    </row>
    <row r="14">
      <c r="A14" s="6" t="s">
        <v>7</v>
      </c>
      <c r="B14" s="17">
        <v>0.0</v>
      </c>
      <c r="C14" s="17">
        <f t="shared" ref="C14:H14" si="6">(C4-B4)/B4</f>
        <v>0.6328007738</v>
      </c>
      <c r="D14" s="17">
        <f t="shared" si="6"/>
        <v>0.148938778</v>
      </c>
      <c r="E14" s="17">
        <f t="shared" si="6"/>
        <v>0.02000213356</v>
      </c>
      <c r="F14" s="17">
        <f t="shared" si="6"/>
        <v>0.02900521187</v>
      </c>
      <c r="G14" s="17">
        <f t="shared" si="6"/>
        <v>0.01999728965</v>
      </c>
      <c r="H14" s="17">
        <f t="shared" si="6"/>
        <v>0.007000091342</v>
      </c>
      <c r="I14" s="18">
        <f>FORECAST(4,F14:H14,B3:D3)</f>
        <v>-0.003337589577</v>
      </c>
    </row>
    <row r="15">
      <c r="A15" s="6" t="s">
        <v>8</v>
      </c>
      <c r="B15" s="17">
        <v>0.0</v>
      </c>
      <c r="C15" s="17">
        <f t="shared" ref="C15:H15" si="7">(C5/B5)-1</f>
        <v>1.644770183</v>
      </c>
      <c r="D15" s="17">
        <f t="shared" si="7"/>
        <v>0.1690477345</v>
      </c>
      <c r="E15" s="17">
        <f t="shared" si="7"/>
        <v>0.0300015561</v>
      </c>
      <c r="F15" s="17">
        <f t="shared" si="7"/>
        <v>0.02499823743</v>
      </c>
      <c r="G15" s="17">
        <f t="shared" si="7"/>
        <v>0.0209985359</v>
      </c>
      <c r="H15" s="17">
        <f t="shared" si="7"/>
        <v>0.01999884511</v>
      </c>
      <c r="I15" s="18">
        <f>FORECAST(4,F15:H15,B3:D3)</f>
        <v>0.01699914716</v>
      </c>
    </row>
    <row r="16">
      <c r="A16" s="6" t="s">
        <v>9</v>
      </c>
      <c r="B16" s="17">
        <v>0.0</v>
      </c>
      <c r="C16" s="17">
        <f t="shared" ref="C16:G16" si="8">(C6/B6)-1</f>
        <v>0.4390931786</v>
      </c>
      <c r="D16" s="17">
        <f t="shared" si="8"/>
        <v>0.08416788568</v>
      </c>
      <c r="E16" s="17">
        <f t="shared" si="8"/>
        <v>0.02499567549</v>
      </c>
      <c r="F16" s="17">
        <f t="shared" si="8"/>
        <v>0.009999156189</v>
      </c>
      <c r="G16" s="17">
        <f t="shared" si="8"/>
        <v>0.01500480388</v>
      </c>
      <c r="H16" s="17"/>
    </row>
    <row r="17">
      <c r="A17" s="6" t="s">
        <v>10</v>
      </c>
      <c r="B17" s="17">
        <v>0.0</v>
      </c>
      <c r="C17" s="17">
        <f t="shared" ref="C17:F17" si="9">(C7/B7)-1</f>
        <v>2.413090239</v>
      </c>
      <c r="D17" s="17">
        <f t="shared" si="9"/>
        <v>0.3951443491</v>
      </c>
      <c r="E17" s="17">
        <f t="shared" si="9"/>
        <v>0.06000344167</v>
      </c>
      <c r="F17" s="17">
        <f t="shared" si="9"/>
        <v>0.039997159</v>
      </c>
      <c r="G17" s="17"/>
      <c r="H17" s="17"/>
    </row>
    <row r="18">
      <c r="A18" s="6" t="s">
        <v>11</v>
      </c>
      <c r="B18" s="17">
        <v>0.0</v>
      </c>
      <c r="C18" s="17">
        <f t="shared" ref="C18:E18" si="10">(C8/B8)-1</f>
        <v>0.4575615612</v>
      </c>
      <c r="D18" s="17">
        <f t="shared" si="10"/>
        <v>0.1334843182</v>
      </c>
      <c r="E18" s="17">
        <f t="shared" si="10"/>
        <v>0.07000282554</v>
      </c>
      <c r="F18" s="17"/>
      <c r="G18" s="17"/>
      <c r="H18" s="17"/>
    </row>
    <row r="19">
      <c r="A19" s="6" t="s">
        <v>12</v>
      </c>
      <c r="B19" s="17">
        <v>0.0</v>
      </c>
      <c r="C19" s="17">
        <f t="shared" ref="C19:D19" si="11">(C9/B9)-1</f>
        <v>0.9306400584</v>
      </c>
      <c r="D19" s="17">
        <f t="shared" si="11"/>
        <v>0.2102380161</v>
      </c>
      <c r="E19" s="17"/>
      <c r="F19" s="17"/>
      <c r="G19" s="17"/>
      <c r="H19" s="17"/>
    </row>
    <row r="20">
      <c r="A20" s="6" t="s">
        <v>13</v>
      </c>
      <c r="B20" s="17">
        <v>0.0</v>
      </c>
      <c r="C20" s="17">
        <f>(C10/B10)-1</f>
        <v>1.825139945</v>
      </c>
      <c r="D20" s="19"/>
      <c r="E20" s="19"/>
      <c r="F20" s="19"/>
      <c r="G20" s="19"/>
      <c r="H20" s="19"/>
    </row>
    <row r="21">
      <c r="A21" s="6" t="s">
        <v>14</v>
      </c>
      <c r="B21" s="5">
        <v>0.0</v>
      </c>
      <c r="C21" s="14"/>
      <c r="D21" s="14"/>
      <c r="E21" s="14"/>
      <c r="F21" s="14"/>
      <c r="G21" s="14"/>
      <c r="H21" s="14"/>
    </row>
    <row r="22">
      <c r="A22" s="6" t="s">
        <v>16</v>
      </c>
      <c r="C22" s="18">
        <f t="shared" ref="C22:H22" si="12">AVERAGE(C14:C21)</f>
        <v>1.191870848</v>
      </c>
      <c r="D22" s="18">
        <f t="shared" si="12"/>
        <v>0.1901701803</v>
      </c>
      <c r="E22" s="18">
        <f t="shared" si="12"/>
        <v>0.04100112647</v>
      </c>
      <c r="F22" s="18">
        <f t="shared" si="12"/>
        <v>0.02599994113</v>
      </c>
      <c r="G22" s="18">
        <f t="shared" si="12"/>
        <v>0.01866687648</v>
      </c>
      <c r="H22" s="18">
        <f t="shared" si="12"/>
        <v>0.01349946823</v>
      </c>
      <c r="I22" s="18"/>
    </row>
    <row r="23">
      <c r="A23" s="6" t="s">
        <v>17</v>
      </c>
      <c r="C23" s="18">
        <f t="shared" ref="C23:H23" si="13">MIN(C14:C20)</f>
        <v>0.4390931786</v>
      </c>
      <c r="D23" s="18">
        <f t="shared" si="13"/>
        <v>0.08416788568</v>
      </c>
      <c r="E23" s="18">
        <f t="shared" si="13"/>
        <v>0.02000213356</v>
      </c>
      <c r="F23" s="18">
        <f t="shared" si="13"/>
        <v>0.009999156189</v>
      </c>
      <c r="G23" s="18">
        <f t="shared" si="13"/>
        <v>0.01500480388</v>
      </c>
      <c r="H23" s="18">
        <f t="shared" si="13"/>
        <v>0.007000091342</v>
      </c>
    </row>
    <row r="24">
      <c r="A24" s="6" t="s">
        <v>18</v>
      </c>
      <c r="C24" s="18">
        <f t="shared" ref="C24:H24" si="14">MAX(C14:C20)</f>
        <v>2.413090239</v>
      </c>
      <c r="D24" s="18">
        <f t="shared" si="14"/>
        <v>0.3951443491</v>
      </c>
      <c r="E24" s="18">
        <f t="shared" si="14"/>
        <v>0.07000282554</v>
      </c>
      <c r="F24" s="18">
        <f t="shared" si="14"/>
        <v>0.039997159</v>
      </c>
      <c r="G24" s="18">
        <f t="shared" si="14"/>
        <v>0.0209985359</v>
      </c>
      <c r="H24" s="18">
        <f t="shared" si="14"/>
        <v>0.01999884511</v>
      </c>
    </row>
    <row r="26">
      <c r="A26" s="6" t="s">
        <v>19</v>
      </c>
    </row>
    <row r="27">
      <c r="A27" s="6" t="s">
        <v>20</v>
      </c>
    </row>
    <row r="28">
      <c r="A28" s="6" t="s">
        <v>21</v>
      </c>
    </row>
    <row r="29">
      <c r="A29" s="6" t="s">
        <v>22</v>
      </c>
    </row>
    <row r="32">
      <c r="A32" s="3" t="s">
        <v>23</v>
      </c>
      <c r="B32" s="5" t="s">
        <v>24</v>
      </c>
      <c r="H32" s="3" t="s">
        <v>25</v>
      </c>
    </row>
    <row r="33">
      <c r="B33" s="6" t="s">
        <v>26</v>
      </c>
      <c r="C33" s="6" t="s">
        <v>27</v>
      </c>
      <c r="D33" s="6" t="s">
        <v>28</v>
      </c>
      <c r="E33" s="6" t="s">
        <v>29</v>
      </c>
      <c r="F33" s="6" t="s">
        <v>30</v>
      </c>
      <c r="G33" s="6" t="s">
        <v>31</v>
      </c>
    </row>
    <row r="34">
      <c r="A34" s="6" t="s">
        <v>32</v>
      </c>
      <c r="B34" s="6">
        <v>14661.0</v>
      </c>
      <c r="C34" s="6">
        <v>13698.0</v>
      </c>
      <c r="D34" s="6">
        <v>16801.0</v>
      </c>
      <c r="E34" s="6">
        <v>18235.0</v>
      </c>
      <c r="F34" s="6">
        <v>19519.0</v>
      </c>
      <c r="G34" s="6">
        <v>23800.0</v>
      </c>
      <c r="H34" s="6">
        <v>214025.0</v>
      </c>
    </row>
    <row r="35">
      <c r="A35" s="6" t="s">
        <v>33</v>
      </c>
      <c r="B35" s="6">
        <v>24022.0</v>
      </c>
      <c r="C35" s="6">
        <v>20639.0</v>
      </c>
      <c r="D35" s="6">
        <v>25782.0</v>
      </c>
      <c r="E35" s="6">
        <v>27947.0</v>
      </c>
      <c r="F35" s="6">
        <v>31263.0</v>
      </c>
      <c r="G35" s="6">
        <v>38639.0</v>
      </c>
      <c r="H35" s="6">
        <v>338345.0</v>
      </c>
    </row>
    <row r="36">
      <c r="A36" s="6" t="s">
        <v>34</v>
      </c>
      <c r="B36" s="6">
        <v>30982.0</v>
      </c>
      <c r="C36" s="6">
        <v>26732.0</v>
      </c>
      <c r="D36" s="6">
        <v>34699.0</v>
      </c>
      <c r="E36" s="6">
        <v>37487.0</v>
      </c>
      <c r="F36" s="6">
        <v>42178.0</v>
      </c>
      <c r="G36" s="6">
        <v>51163.0</v>
      </c>
      <c r="H36" s="6">
        <v>442585.0</v>
      </c>
    </row>
    <row r="37">
      <c r="A37" s="6" t="s">
        <v>35</v>
      </c>
      <c r="B37" s="6">
        <v>40347.0</v>
      </c>
      <c r="C37" s="6">
        <v>34105.0</v>
      </c>
      <c r="D37" s="6">
        <v>42576.0</v>
      </c>
      <c r="E37" s="6">
        <v>48149.0</v>
      </c>
      <c r="F37" s="6">
        <v>52440.0</v>
      </c>
      <c r="G37" s="6">
        <v>63084.0</v>
      </c>
      <c r="H37" s="6">
        <v>557277.0</v>
      </c>
    </row>
    <row r="39">
      <c r="A39" s="3" t="s">
        <v>23</v>
      </c>
      <c r="B39" s="5" t="s">
        <v>36</v>
      </c>
      <c r="H39" s="3"/>
    </row>
    <row r="40">
      <c r="B40" s="6" t="s">
        <v>26</v>
      </c>
      <c r="C40" s="6" t="s">
        <v>27</v>
      </c>
      <c r="D40" s="6" t="s">
        <v>28</v>
      </c>
      <c r="E40" s="6" t="s">
        <v>29</v>
      </c>
      <c r="F40" s="6" t="s">
        <v>30</v>
      </c>
      <c r="G40" s="6" t="s">
        <v>31</v>
      </c>
    </row>
    <row r="41">
      <c r="A41" s="6" t="s">
        <v>32</v>
      </c>
      <c r="B41" s="20">
        <f t="shared" ref="B41:G41" si="15">B34/$H$34</f>
        <v>0.0685013433</v>
      </c>
      <c r="C41" s="20">
        <f t="shared" si="15"/>
        <v>0.06400186894</v>
      </c>
      <c r="D41" s="20">
        <f t="shared" si="15"/>
        <v>0.07850017521</v>
      </c>
      <c r="E41" s="20">
        <f t="shared" si="15"/>
        <v>0.08520032706</v>
      </c>
      <c r="F41" s="20">
        <f t="shared" si="15"/>
        <v>0.09119962621</v>
      </c>
      <c r="G41" s="20">
        <f t="shared" si="15"/>
        <v>0.1112019624</v>
      </c>
    </row>
    <row r="42">
      <c r="A42" s="6" t="s">
        <v>33</v>
      </c>
      <c r="B42" s="20">
        <f t="shared" ref="B42:G42" si="16">B35/$H$35</f>
        <v>0.070998537</v>
      </c>
      <c r="C42" s="20">
        <f t="shared" si="16"/>
        <v>0.060999867</v>
      </c>
      <c r="D42" s="20">
        <f t="shared" si="16"/>
        <v>0.07620032807</v>
      </c>
      <c r="E42" s="20">
        <f t="shared" si="16"/>
        <v>0.0825991222</v>
      </c>
      <c r="F42" s="20">
        <f t="shared" si="16"/>
        <v>0.09239976947</v>
      </c>
      <c r="G42" s="20">
        <f t="shared" si="16"/>
        <v>0.114200003</v>
      </c>
    </row>
    <row r="43">
      <c r="A43" s="6" t="s">
        <v>34</v>
      </c>
      <c r="B43" s="20">
        <f t="shared" ref="B43:G43" si="17">B36/$H$36</f>
        <v>0.07000237243</v>
      </c>
      <c r="C43" s="20">
        <f t="shared" si="17"/>
        <v>0.06039969723</v>
      </c>
      <c r="D43" s="20">
        <f t="shared" si="17"/>
        <v>0.07840075918</v>
      </c>
      <c r="E43" s="20">
        <f t="shared" si="17"/>
        <v>0.0847001141</v>
      </c>
      <c r="F43" s="20">
        <f t="shared" si="17"/>
        <v>0.09529920806</v>
      </c>
      <c r="G43" s="20">
        <f t="shared" si="17"/>
        <v>0.1156003931</v>
      </c>
    </row>
    <row r="44">
      <c r="A44" s="6" t="s">
        <v>35</v>
      </c>
      <c r="B44" s="20">
        <f t="shared" ref="B44:G44" si="18">B37/$H$37</f>
        <v>0.07240026055</v>
      </c>
      <c r="C44" s="20">
        <f t="shared" si="18"/>
        <v>0.06119936764</v>
      </c>
      <c r="D44" s="20">
        <f t="shared" si="18"/>
        <v>0.07640006675</v>
      </c>
      <c r="E44" s="20">
        <f t="shared" si="18"/>
        <v>0.08640047947</v>
      </c>
      <c r="F44" s="20">
        <f t="shared" si="18"/>
        <v>0.09410042044</v>
      </c>
      <c r="G44" s="20">
        <f t="shared" si="18"/>
        <v>0.1132004371</v>
      </c>
    </row>
    <row r="45">
      <c r="A45" s="6" t="s">
        <v>37</v>
      </c>
      <c r="B45" s="18">
        <f t="shared" ref="B45:G45" si="19">AVERAGE(B41:B44)</f>
        <v>0.07047562832</v>
      </c>
      <c r="C45" s="18">
        <f t="shared" si="19"/>
        <v>0.0616502002</v>
      </c>
      <c r="D45" s="18">
        <f t="shared" si="19"/>
        <v>0.0773753323</v>
      </c>
      <c r="E45" s="18">
        <f t="shared" si="19"/>
        <v>0.08472501071</v>
      </c>
      <c r="F45" s="18">
        <f t="shared" si="19"/>
        <v>0.09324975604</v>
      </c>
      <c r="G45" s="18">
        <f t="shared" si="19"/>
        <v>0.1135506989</v>
      </c>
    </row>
    <row r="46">
      <c r="B46" s="6"/>
    </row>
    <row r="47">
      <c r="A47" s="6" t="s">
        <v>38</v>
      </c>
      <c r="B47" s="5" t="s">
        <v>39</v>
      </c>
      <c r="H47" s="6" t="s">
        <v>5</v>
      </c>
    </row>
    <row r="48">
      <c r="A48" s="6" t="s">
        <v>7</v>
      </c>
      <c r="B48" s="21">
        <f t="shared" ref="B48:G48" si="20">$H$48*B45</f>
        <v>8747.047371</v>
      </c>
      <c r="C48" s="21">
        <f t="shared" si="20"/>
        <v>7651.683773</v>
      </c>
      <c r="D48" s="21">
        <f t="shared" si="20"/>
        <v>9603.400681</v>
      </c>
      <c r="E48" s="21">
        <f t="shared" si="20"/>
        <v>10515.60234</v>
      </c>
      <c r="F48" s="21">
        <f t="shared" si="20"/>
        <v>11573.64685</v>
      </c>
      <c r="G48" s="21">
        <f t="shared" si="20"/>
        <v>14093.28822</v>
      </c>
      <c r="H48" s="21">
        <v>124114.5</v>
      </c>
      <c r="I48" s="21">
        <f>sum(B48:G48)</f>
        <v>62184.66923</v>
      </c>
    </row>
    <row r="49">
      <c r="A49" s="6" t="s">
        <v>8</v>
      </c>
      <c r="B49" s="21">
        <f t="shared" ref="B49:G49" si="21">$H$49*B45</f>
        <v>7632.052455</v>
      </c>
      <c r="C49" s="21">
        <f t="shared" si="21"/>
        <v>6676.315956</v>
      </c>
      <c r="D49" s="21">
        <f t="shared" si="21"/>
        <v>8379.245549</v>
      </c>
      <c r="E49" s="21">
        <f t="shared" si="21"/>
        <v>9175.167947</v>
      </c>
      <c r="F49" s="21">
        <f t="shared" si="21"/>
        <v>10098.34246</v>
      </c>
      <c r="G49" s="21">
        <f t="shared" si="21"/>
        <v>12296.80261</v>
      </c>
      <c r="H49" s="21">
        <v>108293.5</v>
      </c>
    </row>
    <row r="50">
      <c r="A50" s="6" t="s">
        <v>9</v>
      </c>
      <c r="B50" s="21">
        <f t="shared" ref="B50:G50" si="22">$H$50*B45</f>
        <v>8660.021716</v>
      </c>
      <c r="C50" s="21">
        <f t="shared" si="22"/>
        <v>7575.556051</v>
      </c>
      <c r="D50" s="21">
        <f t="shared" si="22"/>
        <v>9507.855042</v>
      </c>
      <c r="E50" s="21">
        <f t="shared" si="22"/>
        <v>10410.98107</v>
      </c>
      <c r="F50" s="21">
        <f t="shared" si="22"/>
        <v>11458.49894</v>
      </c>
      <c r="G50" s="21">
        <f t="shared" si="22"/>
        <v>13953.07203</v>
      </c>
      <c r="H50" s="21">
        <v>122879.66666666667</v>
      </c>
    </row>
    <row r="51">
      <c r="A51" s="6" t="s">
        <v>10</v>
      </c>
      <c r="B51" s="21">
        <f t="shared" ref="B51:G51" si="23">$H$51*B45</f>
        <v>7501.496354</v>
      </c>
      <c r="C51" s="21">
        <f t="shared" si="23"/>
        <v>6562.10896</v>
      </c>
      <c r="D51" s="21">
        <f t="shared" si="23"/>
        <v>8235.907746</v>
      </c>
      <c r="E51" s="21">
        <f t="shared" si="23"/>
        <v>9018.214865</v>
      </c>
      <c r="F51" s="21">
        <f t="shared" si="23"/>
        <v>9925.597283</v>
      </c>
      <c r="G51" s="21">
        <f t="shared" si="23"/>
        <v>12086.44994</v>
      </c>
      <c r="H51" s="21">
        <v>106441.0</v>
      </c>
    </row>
    <row r="52">
      <c r="A52" s="6" t="s">
        <v>11</v>
      </c>
      <c r="B52" s="21">
        <f t="shared" ref="B52:G52" si="24">$H$52*B45</f>
        <v>7667.033157</v>
      </c>
      <c r="C52" s="21">
        <f t="shared" si="24"/>
        <v>6706.916141</v>
      </c>
      <c r="D52" s="21">
        <f t="shared" si="24"/>
        <v>8417.650931</v>
      </c>
      <c r="E52" s="21">
        <f t="shared" si="24"/>
        <v>9217.221355</v>
      </c>
      <c r="F52" s="21">
        <f t="shared" si="24"/>
        <v>10144.62714</v>
      </c>
      <c r="G52" s="21">
        <f t="shared" si="24"/>
        <v>12353.1637</v>
      </c>
      <c r="H52" s="22">
        <v>108789.85175732542</v>
      </c>
    </row>
    <row r="53">
      <c r="A53" s="6" t="s">
        <v>12</v>
      </c>
      <c r="B53" s="21">
        <f t="shared" ref="B53:G53" si="25">$H$53*B45</f>
        <v>7748.026301</v>
      </c>
      <c r="C53" s="21">
        <f t="shared" si="25"/>
        <v>6777.766783</v>
      </c>
      <c r="D53" s="21">
        <f t="shared" si="25"/>
        <v>8506.573464</v>
      </c>
      <c r="E53" s="21">
        <f t="shared" si="25"/>
        <v>9314.590405</v>
      </c>
      <c r="F53" s="21">
        <f t="shared" si="25"/>
        <v>10251.79313</v>
      </c>
      <c r="G53" s="21">
        <f t="shared" si="25"/>
        <v>12483.66028</v>
      </c>
      <c r="H53" s="22">
        <v>109939.0879656696</v>
      </c>
    </row>
    <row r="54">
      <c r="A54" s="6" t="s">
        <v>13</v>
      </c>
      <c r="B54" s="21">
        <f t="shared" ref="B54:G54" si="26">$H$54*B45</f>
        <v>6603.79813</v>
      </c>
      <c r="C54" s="21">
        <f t="shared" si="26"/>
        <v>5776.826493</v>
      </c>
      <c r="D54" s="21">
        <f t="shared" si="26"/>
        <v>7250.323083</v>
      </c>
      <c r="E54" s="21">
        <f t="shared" si="26"/>
        <v>7939.012119</v>
      </c>
      <c r="F54" s="21">
        <f t="shared" si="26"/>
        <v>8737.80879</v>
      </c>
      <c r="G54" s="21">
        <f t="shared" si="26"/>
        <v>10640.07389</v>
      </c>
      <c r="H54" s="22">
        <v>93703.28846249258</v>
      </c>
    </row>
    <row r="55">
      <c r="A55" s="6" t="s">
        <v>14</v>
      </c>
      <c r="B55" s="21">
        <f t="shared" ref="B55:G55" si="27">$H$55*B45</f>
        <v>7164.634255</v>
      </c>
      <c r="C55" s="21">
        <f t="shared" si="27"/>
        <v>6267.430979</v>
      </c>
      <c r="D55" s="21">
        <f t="shared" si="27"/>
        <v>7866.066178</v>
      </c>
      <c r="E55" s="21">
        <f t="shared" si="27"/>
        <v>8613.243024</v>
      </c>
      <c r="F55" s="21">
        <f t="shared" si="27"/>
        <v>9479.878539</v>
      </c>
      <c r="G55" s="21">
        <f t="shared" si="27"/>
        <v>11543.69598</v>
      </c>
      <c r="H55" s="22">
        <v>101661.16182263463</v>
      </c>
    </row>
    <row r="56">
      <c r="A56" s="9" t="s">
        <v>40</v>
      </c>
      <c r="B56" s="13">
        <f t="shared" ref="B56:G56" si="28">SUM(B48:B55)</f>
        <v>61724.10974</v>
      </c>
      <c r="C56" s="13">
        <f t="shared" si="28"/>
        <v>53994.60514</v>
      </c>
      <c r="D56" s="13">
        <f t="shared" si="28"/>
        <v>67767.02267</v>
      </c>
      <c r="E56" s="13">
        <f t="shared" si="28"/>
        <v>74204.03313</v>
      </c>
      <c r="F56" s="13">
        <f t="shared" si="28"/>
        <v>81670.19312</v>
      </c>
      <c r="G56" s="13">
        <f t="shared" si="28"/>
        <v>99450.20665</v>
      </c>
      <c r="H56" s="13">
        <f>sum(B56:G56)</f>
        <v>438810.1705</v>
      </c>
    </row>
    <row r="59">
      <c r="B59" s="6" t="s">
        <v>41</v>
      </c>
      <c r="C59" s="23" t="s">
        <v>42</v>
      </c>
      <c r="D59" s="23" t="s">
        <v>43</v>
      </c>
    </row>
    <row r="60">
      <c r="A60" s="6" t="s">
        <v>44</v>
      </c>
      <c r="B60" s="24">
        <v>0.14</v>
      </c>
      <c r="C60" s="6">
        <v>30.0</v>
      </c>
      <c r="D60" s="6">
        <v>30.0</v>
      </c>
    </row>
    <row r="61">
      <c r="A61" s="6" t="s">
        <v>45</v>
      </c>
      <c r="B61" s="24">
        <v>0.31</v>
      </c>
      <c r="C61" s="6">
        <v>5.0</v>
      </c>
      <c r="D61" s="6">
        <v>25.0</v>
      </c>
    </row>
    <row r="62">
      <c r="A62" s="6" t="s">
        <v>46</v>
      </c>
      <c r="B62" s="24">
        <v>0.12</v>
      </c>
      <c r="C62" s="6">
        <v>0.0</v>
      </c>
      <c r="D62" s="6">
        <v>40.0</v>
      </c>
    </row>
    <row r="63">
      <c r="A63" s="6" t="s">
        <v>47</v>
      </c>
      <c r="B63" s="24">
        <v>0.06</v>
      </c>
      <c r="C63" s="6">
        <v>11.0</v>
      </c>
      <c r="D63" s="6">
        <v>60.0</v>
      </c>
    </row>
    <row r="64">
      <c r="A64" s="6" t="s">
        <v>48</v>
      </c>
      <c r="B64" s="24">
        <v>0.06</v>
      </c>
      <c r="C64" s="6">
        <v>0.0</v>
      </c>
      <c r="D64" s="6">
        <v>300.0</v>
      </c>
    </row>
    <row r="65">
      <c r="A65" s="6" t="s">
        <v>49</v>
      </c>
      <c r="B65" s="24">
        <v>0.08</v>
      </c>
      <c r="C65" s="6">
        <v>12.0</v>
      </c>
      <c r="D65" s="6">
        <v>250.0</v>
      </c>
    </row>
    <row r="66">
      <c r="A66" s="6" t="s">
        <v>50</v>
      </c>
      <c r="B66" s="24">
        <v>0.03</v>
      </c>
      <c r="C66" s="6">
        <v>0.0</v>
      </c>
      <c r="D66" s="6">
        <v>40.0</v>
      </c>
    </row>
    <row r="67">
      <c r="A67" s="6" t="s">
        <v>51</v>
      </c>
      <c r="B67" s="24">
        <v>0.16</v>
      </c>
      <c r="C67" s="6">
        <v>10.0</v>
      </c>
      <c r="D67" s="6">
        <v>25.0</v>
      </c>
    </row>
    <row r="68">
      <c r="A68" s="6" t="s">
        <v>52</v>
      </c>
      <c r="B68" s="24">
        <v>0.04</v>
      </c>
      <c r="C68" s="6">
        <v>0.0</v>
      </c>
      <c r="D68" s="6">
        <v>500.0</v>
      </c>
    </row>
    <row r="70">
      <c r="B70" s="6" t="s">
        <v>53</v>
      </c>
      <c r="C70" s="6" t="s">
        <v>54</v>
      </c>
      <c r="D70" s="6" t="s">
        <v>55</v>
      </c>
      <c r="E70" s="6" t="s">
        <v>56</v>
      </c>
      <c r="F70" s="6" t="s">
        <v>57</v>
      </c>
      <c r="G70" s="6" t="s">
        <v>58</v>
      </c>
      <c r="H70" s="6" t="s">
        <v>26</v>
      </c>
      <c r="I70" s="6" t="s">
        <v>27</v>
      </c>
      <c r="J70" s="6" t="s">
        <v>28</v>
      </c>
      <c r="K70" s="6" t="s">
        <v>29</v>
      </c>
      <c r="L70" s="6" t="s">
        <v>30</v>
      </c>
      <c r="M70" s="6" t="s">
        <v>31</v>
      </c>
      <c r="N70" s="6" t="s">
        <v>40</v>
      </c>
    </row>
    <row r="71">
      <c r="A71" s="6" t="s">
        <v>59</v>
      </c>
      <c r="B71" s="6">
        <v>86328.0</v>
      </c>
      <c r="C71" s="6">
        <v>62025.0</v>
      </c>
      <c r="D71" s="6">
        <v>71470.0</v>
      </c>
      <c r="E71" s="6">
        <v>80553.0</v>
      </c>
      <c r="F71" s="6">
        <v>72204.0</v>
      </c>
      <c r="G71" s="6">
        <v>62659.0</v>
      </c>
      <c r="H71" s="25">
        <v>61724.10973969928</v>
      </c>
      <c r="I71" s="25">
        <v>53994.605136409045</v>
      </c>
      <c r="J71" s="25">
        <v>67767.02267308022</v>
      </c>
      <c r="K71" s="25">
        <v>74204.03313161306</v>
      </c>
      <c r="L71" s="25">
        <v>81670.19312308205</v>
      </c>
      <c r="M71" s="25">
        <v>99450.20665040858</v>
      </c>
      <c r="N71" s="25">
        <f>SUM(B71:M71)</f>
        <v>874049.1705</v>
      </c>
    </row>
    <row r="74">
      <c r="A74" s="6" t="s">
        <v>60</v>
      </c>
      <c r="B74" s="6" t="s">
        <v>61</v>
      </c>
    </row>
    <row r="75">
      <c r="A75" s="6" t="s">
        <v>62</v>
      </c>
      <c r="B75" s="6">
        <v>10.0</v>
      </c>
    </row>
    <row r="76">
      <c r="A76" s="6" t="s">
        <v>63</v>
      </c>
      <c r="B76" s="6" t="s">
        <v>64</v>
      </c>
      <c r="C76" s="6" t="s">
        <v>65</v>
      </c>
      <c r="D76" s="6" t="s">
        <v>66</v>
      </c>
      <c r="E76" s="6" t="s">
        <v>67</v>
      </c>
    </row>
    <row r="77">
      <c r="A77" s="6" t="s">
        <v>68</v>
      </c>
      <c r="B77" s="6" t="s">
        <v>69</v>
      </c>
    </row>
    <row r="78">
      <c r="A78" s="26">
        <v>45658.0</v>
      </c>
      <c r="B78" s="6" t="s">
        <v>70</v>
      </c>
    </row>
    <row r="81">
      <c r="B81" s="5" t="s">
        <v>71</v>
      </c>
    </row>
    <row r="82">
      <c r="B82" s="6" t="s">
        <v>53</v>
      </c>
      <c r="C82" s="6" t="s">
        <v>54</v>
      </c>
      <c r="D82" s="6" t="s">
        <v>55</v>
      </c>
      <c r="E82" s="6" t="s">
        <v>56</v>
      </c>
      <c r="F82" s="6" t="s">
        <v>57</v>
      </c>
      <c r="G82" s="6" t="s">
        <v>58</v>
      </c>
      <c r="H82" s="6" t="s">
        <v>26</v>
      </c>
      <c r="I82" s="6" t="s">
        <v>27</v>
      </c>
      <c r="J82" s="6" t="s">
        <v>28</v>
      </c>
      <c r="K82" s="6" t="s">
        <v>29</v>
      </c>
      <c r="L82" s="6" t="s">
        <v>30</v>
      </c>
      <c r="M82" s="6" t="s">
        <v>31</v>
      </c>
    </row>
    <row r="83">
      <c r="A83" s="6" t="s">
        <v>44</v>
      </c>
      <c r="B83" s="27">
        <f t="shared" ref="B83:M83" si="29">B71*($B$60)</f>
        <v>12085.92</v>
      </c>
      <c r="C83" s="27">
        <f t="shared" si="29"/>
        <v>8683.5</v>
      </c>
      <c r="D83" s="27">
        <f t="shared" si="29"/>
        <v>10005.8</v>
      </c>
      <c r="E83" s="27">
        <f t="shared" si="29"/>
        <v>11277.42</v>
      </c>
      <c r="F83" s="27">
        <f t="shared" si="29"/>
        <v>10108.56</v>
      </c>
      <c r="G83" s="27">
        <f t="shared" si="29"/>
        <v>8772.26</v>
      </c>
      <c r="H83" s="27">
        <f t="shared" si="29"/>
        <v>8641.375364</v>
      </c>
      <c r="I83" s="27">
        <f t="shared" si="29"/>
        <v>7559.244719</v>
      </c>
      <c r="J83" s="27">
        <f t="shared" si="29"/>
        <v>9487.383174</v>
      </c>
      <c r="K83" s="27">
        <f t="shared" si="29"/>
        <v>10388.56464</v>
      </c>
      <c r="L83" s="27">
        <f t="shared" si="29"/>
        <v>11433.82704</v>
      </c>
      <c r="M83" s="27">
        <f t="shared" si="29"/>
        <v>13923.02893</v>
      </c>
    </row>
    <row r="84">
      <c r="A84" s="6" t="s">
        <v>45</v>
      </c>
      <c r="B84" s="27">
        <f t="shared" ref="B84:M84" si="30">B71*($B$61)</f>
        <v>26761.68</v>
      </c>
      <c r="C84" s="27">
        <f t="shared" si="30"/>
        <v>19227.75</v>
      </c>
      <c r="D84" s="27">
        <f t="shared" si="30"/>
        <v>22155.7</v>
      </c>
      <c r="E84" s="27">
        <f t="shared" si="30"/>
        <v>24971.43</v>
      </c>
      <c r="F84" s="27">
        <f t="shared" si="30"/>
        <v>22383.24</v>
      </c>
      <c r="G84" s="27">
        <f t="shared" si="30"/>
        <v>19424.29</v>
      </c>
      <c r="H84" s="27">
        <f t="shared" si="30"/>
        <v>19134.47402</v>
      </c>
      <c r="I84" s="27">
        <f t="shared" si="30"/>
        <v>16738.32759</v>
      </c>
      <c r="J84" s="27">
        <f t="shared" si="30"/>
        <v>21007.77703</v>
      </c>
      <c r="K84" s="27">
        <f t="shared" si="30"/>
        <v>23003.25027</v>
      </c>
      <c r="L84" s="27">
        <f t="shared" si="30"/>
        <v>25317.75987</v>
      </c>
      <c r="M84" s="27">
        <f t="shared" si="30"/>
        <v>30829.56406</v>
      </c>
    </row>
    <row r="85">
      <c r="A85" s="6" t="s">
        <v>46</v>
      </c>
      <c r="B85" s="27">
        <f t="shared" ref="B85:M85" si="31">B71*($B$62)</f>
        <v>10359.36</v>
      </c>
      <c r="C85" s="27">
        <f t="shared" si="31"/>
        <v>7443</v>
      </c>
      <c r="D85" s="27">
        <f t="shared" si="31"/>
        <v>8576.4</v>
      </c>
      <c r="E85" s="27">
        <f t="shared" si="31"/>
        <v>9666.36</v>
      </c>
      <c r="F85" s="27">
        <f t="shared" si="31"/>
        <v>8664.48</v>
      </c>
      <c r="G85" s="27">
        <f t="shared" si="31"/>
        <v>7519.08</v>
      </c>
      <c r="H85" s="27">
        <f t="shared" si="31"/>
        <v>7406.893169</v>
      </c>
      <c r="I85" s="27">
        <f t="shared" si="31"/>
        <v>6479.352616</v>
      </c>
      <c r="J85" s="27">
        <f t="shared" si="31"/>
        <v>8132.042721</v>
      </c>
      <c r="K85" s="27">
        <f t="shared" si="31"/>
        <v>8904.483976</v>
      </c>
      <c r="L85" s="27">
        <f t="shared" si="31"/>
        <v>9800.423175</v>
      </c>
      <c r="M85" s="27">
        <f t="shared" si="31"/>
        <v>11934.0248</v>
      </c>
    </row>
    <row r="86">
      <c r="A86" s="6" t="s">
        <v>47</v>
      </c>
      <c r="B86" s="27">
        <f t="shared" ref="B86:M86" si="32">B71*($B$63)</f>
        <v>5179.68</v>
      </c>
      <c r="C86" s="27">
        <f t="shared" si="32"/>
        <v>3721.5</v>
      </c>
      <c r="D86" s="27">
        <f t="shared" si="32"/>
        <v>4288.2</v>
      </c>
      <c r="E86" s="27">
        <f t="shared" si="32"/>
        <v>4833.18</v>
      </c>
      <c r="F86" s="27">
        <f t="shared" si="32"/>
        <v>4332.24</v>
      </c>
      <c r="G86" s="27">
        <f t="shared" si="32"/>
        <v>3759.54</v>
      </c>
      <c r="H86" s="27">
        <f t="shared" si="32"/>
        <v>3703.446584</v>
      </c>
      <c r="I86" s="27">
        <f t="shared" si="32"/>
        <v>3239.676308</v>
      </c>
      <c r="J86" s="27">
        <f t="shared" si="32"/>
        <v>4066.02136</v>
      </c>
      <c r="K86" s="27">
        <f t="shared" si="32"/>
        <v>4452.241988</v>
      </c>
      <c r="L86" s="27">
        <f t="shared" si="32"/>
        <v>4900.211587</v>
      </c>
      <c r="M86" s="27">
        <f t="shared" si="32"/>
        <v>5967.012399</v>
      </c>
    </row>
    <row r="87">
      <c r="A87" s="6" t="s">
        <v>48</v>
      </c>
      <c r="B87" s="27">
        <f t="shared" ref="B87:M87" si="33">B71*($B$64)</f>
        <v>5179.68</v>
      </c>
      <c r="C87" s="27">
        <f t="shared" si="33"/>
        <v>3721.5</v>
      </c>
      <c r="D87" s="27">
        <f t="shared" si="33"/>
        <v>4288.2</v>
      </c>
      <c r="E87" s="27">
        <f t="shared" si="33"/>
        <v>4833.18</v>
      </c>
      <c r="F87" s="27">
        <f t="shared" si="33"/>
        <v>4332.24</v>
      </c>
      <c r="G87" s="27">
        <f t="shared" si="33"/>
        <v>3759.54</v>
      </c>
      <c r="H87" s="27">
        <f t="shared" si="33"/>
        <v>3703.446584</v>
      </c>
      <c r="I87" s="27">
        <f t="shared" si="33"/>
        <v>3239.676308</v>
      </c>
      <c r="J87" s="27">
        <f t="shared" si="33"/>
        <v>4066.02136</v>
      </c>
      <c r="K87" s="27">
        <f t="shared" si="33"/>
        <v>4452.241988</v>
      </c>
      <c r="L87" s="27">
        <f t="shared" si="33"/>
        <v>4900.211587</v>
      </c>
      <c r="M87" s="27">
        <f t="shared" si="33"/>
        <v>5967.012399</v>
      </c>
    </row>
    <row r="88">
      <c r="A88" s="6" t="s">
        <v>49</v>
      </c>
      <c r="B88" s="27">
        <f t="shared" ref="B88:M88" si="34">B71*($B$65)</f>
        <v>6906.24</v>
      </c>
      <c r="C88" s="27">
        <f t="shared" si="34"/>
        <v>4962</v>
      </c>
      <c r="D88" s="27">
        <f t="shared" si="34"/>
        <v>5717.6</v>
      </c>
      <c r="E88" s="27">
        <f t="shared" si="34"/>
        <v>6444.24</v>
      </c>
      <c r="F88" s="27">
        <f t="shared" si="34"/>
        <v>5776.32</v>
      </c>
      <c r="G88" s="27">
        <f t="shared" si="34"/>
        <v>5012.72</v>
      </c>
      <c r="H88" s="27">
        <f t="shared" si="34"/>
        <v>4937.928779</v>
      </c>
      <c r="I88" s="27">
        <f t="shared" si="34"/>
        <v>4319.568411</v>
      </c>
      <c r="J88" s="27">
        <f t="shared" si="34"/>
        <v>5421.361814</v>
      </c>
      <c r="K88" s="27">
        <f t="shared" si="34"/>
        <v>5936.322651</v>
      </c>
      <c r="L88" s="27">
        <f t="shared" si="34"/>
        <v>6533.61545</v>
      </c>
      <c r="M88" s="27">
        <f t="shared" si="34"/>
        <v>7956.016532</v>
      </c>
    </row>
    <row r="89">
      <c r="A89" s="6" t="s">
        <v>50</v>
      </c>
      <c r="B89" s="27">
        <f t="shared" ref="B89:M89" si="35">B71*($B$66)</f>
        <v>2589.84</v>
      </c>
      <c r="C89" s="27">
        <f t="shared" si="35"/>
        <v>1860.75</v>
      </c>
      <c r="D89" s="27">
        <f t="shared" si="35"/>
        <v>2144.1</v>
      </c>
      <c r="E89" s="27">
        <f t="shared" si="35"/>
        <v>2416.59</v>
      </c>
      <c r="F89" s="27">
        <f t="shared" si="35"/>
        <v>2166.12</v>
      </c>
      <c r="G89" s="27">
        <f t="shared" si="35"/>
        <v>1879.77</v>
      </c>
      <c r="H89" s="27">
        <f t="shared" si="35"/>
        <v>1851.723292</v>
      </c>
      <c r="I89" s="27">
        <f t="shared" si="35"/>
        <v>1619.838154</v>
      </c>
      <c r="J89" s="27">
        <f t="shared" si="35"/>
        <v>2033.01068</v>
      </c>
      <c r="K89" s="27">
        <f t="shared" si="35"/>
        <v>2226.120994</v>
      </c>
      <c r="L89" s="27">
        <f t="shared" si="35"/>
        <v>2450.105794</v>
      </c>
      <c r="M89" s="27">
        <f t="shared" si="35"/>
        <v>2983.5062</v>
      </c>
    </row>
    <row r="90">
      <c r="A90" s="6" t="s">
        <v>51</v>
      </c>
      <c r="B90" s="27">
        <f t="shared" ref="B90:M90" si="36">B71*($B$67)</f>
        <v>13812.48</v>
      </c>
      <c r="C90" s="27">
        <f t="shared" si="36"/>
        <v>9924</v>
      </c>
      <c r="D90" s="27">
        <f t="shared" si="36"/>
        <v>11435.2</v>
      </c>
      <c r="E90" s="27">
        <f t="shared" si="36"/>
        <v>12888.48</v>
      </c>
      <c r="F90" s="27">
        <f t="shared" si="36"/>
        <v>11552.64</v>
      </c>
      <c r="G90" s="27">
        <f t="shared" si="36"/>
        <v>10025.44</v>
      </c>
      <c r="H90" s="27">
        <f t="shared" si="36"/>
        <v>9875.857558</v>
      </c>
      <c r="I90" s="27">
        <f t="shared" si="36"/>
        <v>8639.136822</v>
      </c>
      <c r="J90" s="27">
        <f t="shared" si="36"/>
        <v>10842.72363</v>
      </c>
      <c r="K90" s="27">
        <f t="shared" si="36"/>
        <v>11872.6453</v>
      </c>
      <c r="L90" s="27">
        <f t="shared" si="36"/>
        <v>13067.2309</v>
      </c>
      <c r="M90" s="27">
        <f t="shared" si="36"/>
        <v>15912.03306</v>
      </c>
    </row>
    <row r="91">
      <c r="A91" s="6" t="s">
        <v>52</v>
      </c>
      <c r="B91" s="27">
        <f t="shared" ref="B91:M91" si="37">B71*($B$68)</f>
        <v>3453.12</v>
      </c>
      <c r="C91" s="27">
        <f t="shared" si="37"/>
        <v>2481</v>
      </c>
      <c r="D91" s="27">
        <f t="shared" si="37"/>
        <v>2858.8</v>
      </c>
      <c r="E91" s="27">
        <f t="shared" si="37"/>
        <v>3222.12</v>
      </c>
      <c r="F91" s="27">
        <f t="shared" si="37"/>
        <v>2888.16</v>
      </c>
      <c r="G91" s="27">
        <f t="shared" si="37"/>
        <v>2506.36</v>
      </c>
      <c r="H91" s="27">
        <f t="shared" si="37"/>
        <v>2468.96439</v>
      </c>
      <c r="I91" s="27">
        <f t="shared" si="37"/>
        <v>2159.784205</v>
      </c>
      <c r="J91" s="27">
        <f t="shared" si="37"/>
        <v>2710.680907</v>
      </c>
      <c r="K91" s="27">
        <f t="shared" si="37"/>
        <v>2968.161325</v>
      </c>
      <c r="L91" s="27">
        <f t="shared" si="37"/>
        <v>3266.807725</v>
      </c>
      <c r="M91" s="27">
        <f t="shared" si="37"/>
        <v>3978.008266</v>
      </c>
    </row>
    <row r="94">
      <c r="B94" s="5" t="s">
        <v>72</v>
      </c>
    </row>
    <row r="95">
      <c r="B95" s="6" t="s">
        <v>53</v>
      </c>
      <c r="C95" s="6" t="s">
        <v>54</v>
      </c>
      <c r="D95" s="6" t="s">
        <v>55</v>
      </c>
      <c r="E95" s="6" t="s">
        <v>56</v>
      </c>
      <c r="F95" s="6" t="s">
        <v>57</v>
      </c>
      <c r="G95" s="6" t="s">
        <v>58</v>
      </c>
      <c r="H95" s="6" t="s">
        <v>26</v>
      </c>
      <c r="I95" s="6" t="s">
        <v>27</v>
      </c>
      <c r="J95" s="6" t="s">
        <v>28</v>
      </c>
      <c r="K95" s="6" t="s">
        <v>29</v>
      </c>
      <c r="L95" s="6" t="s">
        <v>30</v>
      </c>
      <c r="M95" s="6" t="s">
        <v>31</v>
      </c>
    </row>
    <row r="96">
      <c r="A96" s="6" t="s">
        <v>44</v>
      </c>
      <c r="B96" s="27">
        <f t="shared" ref="B96:M96" si="38">($D$60*B83)/3600</f>
        <v>100.716</v>
      </c>
      <c r="C96" s="27">
        <f t="shared" si="38"/>
        <v>72.3625</v>
      </c>
      <c r="D96" s="27">
        <f t="shared" si="38"/>
        <v>83.38166667</v>
      </c>
      <c r="E96" s="27">
        <f t="shared" si="38"/>
        <v>93.9785</v>
      </c>
      <c r="F96" s="27">
        <f t="shared" si="38"/>
        <v>84.238</v>
      </c>
      <c r="G96" s="27">
        <f t="shared" si="38"/>
        <v>73.10216667</v>
      </c>
      <c r="H96" s="27">
        <f t="shared" si="38"/>
        <v>72.01146136</v>
      </c>
      <c r="I96" s="27">
        <f t="shared" si="38"/>
        <v>62.99370599</v>
      </c>
      <c r="J96" s="27">
        <f t="shared" si="38"/>
        <v>79.06152645</v>
      </c>
      <c r="K96" s="27">
        <f t="shared" si="38"/>
        <v>86.57137199</v>
      </c>
      <c r="L96" s="27">
        <f t="shared" si="38"/>
        <v>95.28189198</v>
      </c>
      <c r="M96" s="27">
        <f t="shared" si="38"/>
        <v>116.0252411</v>
      </c>
    </row>
    <row r="97">
      <c r="A97" s="6" t="s">
        <v>45</v>
      </c>
      <c r="B97" s="27">
        <f t="shared" ref="B97:M97" si="39">($D$61*B84)/3600</f>
        <v>185.845</v>
      </c>
      <c r="C97" s="27">
        <f t="shared" si="39"/>
        <v>133.5260417</v>
      </c>
      <c r="D97" s="27">
        <f t="shared" si="39"/>
        <v>153.8590278</v>
      </c>
      <c r="E97" s="27">
        <f t="shared" si="39"/>
        <v>173.4127083</v>
      </c>
      <c r="F97" s="27">
        <f t="shared" si="39"/>
        <v>155.4391667</v>
      </c>
      <c r="G97" s="27">
        <f t="shared" si="39"/>
        <v>134.8909028</v>
      </c>
      <c r="H97" s="27">
        <f t="shared" si="39"/>
        <v>132.8782918</v>
      </c>
      <c r="I97" s="27">
        <f t="shared" si="39"/>
        <v>116.2383861</v>
      </c>
      <c r="J97" s="27">
        <f t="shared" si="39"/>
        <v>145.8873405</v>
      </c>
      <c r="K97" s="27">
        <f t="shared" si="39"/>
        <v>159.7447935</v>
      </c>
      <c r="L97" s="27">
        <f t="shared" si="39"/>
        <v>175.8177769</v>
      </c>
      <c r="M97" s="27">
        <f t="shared" si="39"/>
        <v>214.0941949</v>
      </c>
    </row>
    <row r="98">
      <c r="A98" s="6" t="s">
        <v>46</v>
      </c>
      <c r="B98" s="27">
        <f t="shared" ref="B98:M98" si="40">($D$62*B85)/3600</f>
        <v>115.104</v>
      </c>
      <c r="C98" s="27">
        <f t="shared" si="40"/>
        <v>82.7</v>
      </c>
      <c r="D98" s="27">
        <f t="shared" si="40"/>
        <v>95.29333333</v>
      </c>
      <c r="E98" s="27">
        <f t="shared" si="40"/>
        <v>107.404</v>
      </c>
      <c r="F98" s="27">
        <f t="shared" si="40"/>
        <v>96.272</v>
      </c>
      <c r="G98" s="27">
        <f t="shared" si="40"/>
        <v>83.54533333</v>
      </c>
      <c r="H98" s="27">
        <f t="shared" si="40"/>
        <v>82.29881299</v>
      </c>
      <c r="I98" s="27">
        <f t="shared" si="40"/>
        <v>71.99280685</v>
      </c>
      <c r="J98" s="27">
        <f t="shared" si="40"/>
        <v>90.35603023</v>
      </c>
      <c r="K98" s="27">
        <f t="shared" si="40"/>
        <v>98.93871084</v>
      </c>
      <c r="L98" s="27">
        <f t="shared" si="40"/>
        <v>108.8935908</v>
      </c>
      <c r="M98" s="27">
        <f t="shared" si="40"/>
        <v>132.6002755</v>
      </c>
    </row>
    <row r="99">
      <c r="A99" s="6" t="s">
        <v>47</v>
      </c>
      <c r="B99" s="27">
        <f t="shared" ref="B99:M99" si="41">($D$63*B86)/3600</f>
        <v>86.328</v>
      </c>
      <c r="C99" s="27">
        <f t="shared" si="41"/>
        <v>62.025</v>
      </c>
      <c r="D99" s="27">
        <f t="shared" si="41"/>
        <v>71.47</v>
      </c>
      <c r="E99" s="27">
        <f t="shared" si="41"/>
        <v>80.553</v>
      </c>
      <c r="F99" s="27">
        <f t="shared" si="41"/>
        <v>72.204</v>
      </c>
      <c r="G99" s="27">
        <f t="shared" si="41"/>
        <v>62.659</v>
      </c>
      <c r="H99" s="27">
        <f t="shared" si="41"/>
        <v>61.72410974</v>
      </c>
      <c r="I99" s="27">
        <f t="shared" si="41"/>
        <v>53.99460514</v>
      </c>
      <c r="J99" s="27">
        <f t="shared" si="41"/>
        <v>67.76702267</v>
      </c>
      <c r="K99" s="27">
        <f t="shared" si="41"/>
        <v>74.20403313</v>
      </c>
      <c r="L99" s="27">
        <f t="shared" si="41"/>
        <v>81.67019312</v>
      </c>
      <c r="M99" s="27">
        <f t="shared" si="41"/>
        <v>99.45020665</v>
      </c>
    </row>
    <row r="100">
      <c r="A100" s="6" t="s">
        <v>48</v>
      </c>
      <c r="B100" s="27">
        <f t="shared" ref="B100:M100" si="42">($D$64*B87)/3600</f>
        <v>431.64</v>
      </c>
      <c r="C100" s="27">
        <f t="shared" si="42"/>
        <v>310.125</v>
      </c>
      <c r="D100" s="27">
        <f t="shared" si="42"/>
        <v>357.35</v>
      </c>
      <c r="E100" s="27">
        <f t="shared" si="42"/>
        <v>402.765</v>
      </c>
      <c r="F100" s="27">
        <f t="shared" si="42"/>
        <v>361.02</v>
      </c>
      <c r="G100" s="27">
        <f t="shared" si="42"/>
        <v>313.295</v>
      </c>
      <c r="H100" s="27">
        <f t="shared" si="42"/>
        <v>308.6205487</v>
      </c>
      <c r="I100" s="27">
        <f t="shared" si="42"/>
        <v>269.9730257</v>
      </c>
      <c r="J100" s="27">
        <f t="shared" si="42"/>
        <v>338.8351134</v>
      </c>
      <c r="K100" s="27">
        <f t="shared" si="42"/>
        <v>371.0201657</v>
      </c>
      <c r="L100" s="27">
        <f t="shared" si="42"/>
        <v>408.3509656</v>
      </c>
      <c r="M100" s="27">
        <f t="shared" si="42"/>
        <v>497.2510333</v>
      </c>
    </row>
    <row r="101">
      <c r="A101" s="6" t="s">
        <v>49</v>
      </c>
      <c r="B101" s="27">
        <f t="shared" ref="B101:M101" si="43">($D$65*B88)/3600</f>
        <v>479.6</v>
      </c>
      <c r="C101" s="27">
        <f t="shared" si="43"/>
        <v>344.5833333</v>
      </c>
      <c r="D101" s="27">
        <f t="shared" si="43"/>
        <v>397.0555556</v>
      </c>
      <c r="E101" s="27">
        <f t="shared" si="43"/>
        <v>447.5166667</v>
      </c>
      <c r="F101" s="27">
        <f t="shared" si="43"/>
        <v>401.1333333</v>
      </c>
      <c r="G101" s="27">
        <f t="shared" si="43"/>
        <v>348.1055556</v>
      </c>
      <c r="H101" s="27">
        <f t="shared" si="43"/>
        <v>342.9117208</v>
      </c>
      <c r="I101" s="27">
        <f t="shared" si="43"/>
        <v>299.9700285</v>
      </c>
      <c r="J101" s="27">
        <f t="shared" si="43"/>
        <v>376.4834593</v>
      </c>
      <c r="K101" s="27">
        <f t="shared" si="43"/>
        <v>412.2446285</v>
      </c>
      <c r="L101" s="27">
        <f t="shared" si="43"/>
        <v>453.7232951</v>
      </c>
      <c r="M101" s="27">
        <f t="shared" si="43"/>
        <v>552.5011481</v>
      </c>
    </row>
    <row r="102">
      <c r="A102" s="6" t="s">
        <v>50</v>
      </c>
      <c r="B102" s="27">
        <f t="shared" ref="B102:M102" si="44">($D$66*B89)/3600</f>
        <v>28.776</v>
      </c>
      <c r="C102" s="27">
        <f t="shared" si="44"/>
        <v>20.675</v>
      </c>
      <c r="D102" s="27">
        <f t="shared" si="44"/>
        <v>23.82333333</v>
      </c>
      <c r="E102" s="27">
        <f t="shared" si="44"/>
        <v>26.851</v>
      </c>
      <c r="F102" s="27">
        <f t="shared" si="44"/>
        <v>24.068</v>
      </c>
      <c r="G102" s="27">
        <f t="shared" si="44"/>
        <v>20.88633333</v>
      </c>
      <c r="H102" s="27">
        <f t="shared" si="44"/>
        <v>20.57470325</v>
      </c>
      <c r="I102" s="27">
        <f t="shared" si="44"/>
        <v>17.99820171</v>
      </c>
      <c r="J102" s="27">
        <f t="shared" si="44"/>
        <v>22.58900756</v>
      </c>
      <c r="K102" s="27">
        <f t="shared" si="44"/>
        <v>24.73467771</v>
      </c>
      <c r="L102" s="27">
        <f t="shared" si="44"/>
        <v>27.22339771</v>
      </c>
      <c r="M102" s="27">
        <f t="shared" si="44"/>
        <v>33.15006888</v>
      </c>
    </row>
    <row r="103">
      <c r="A103" s="6" t="s">
        <v>51</v>
      </c>
      <c r="B103" s="27">
        <f t="shared" ref="B103:M103" si="45">($D$67*B90)/3600</f>
        <v>95.92</v>
      </c>
      <c r="C103" s="27">
        <f t="shared" si="45"/>
        <v>68.91666667</v>
      </c>
      <c r="D103" s="27">
        <f t="shared" si="45"/>
        <v>79.41111111</v>
      </c>
      <c r="E103" s="27">
        <f t="shared" si="45"/>
        <v>89.50333333</v>
      </c>
      <c r="F103" s="27">
        <f t="shared" si="45"/>
        <v>80.22666667</v>
      </c>
      <c r="G103" s="27">
        <f t="shared" si="45"/>
        <v>69.62111111</v>
      </c>
      <c r="H103" s="27">
        <f t="shared" si="45"/>
        <v>68.58234416</v>
      </c>
      <c r="I103" s="27">
        <f t="shared" si="45"/>
        <v>59.99400571</v>
      </c>
      <c r="J103" s="27">
        <f t="shared" si="45"/>
        <v>75.29669186</v>
      </c>
      <c r="K103" s="27">
        <f t="shared" si="45"/>
        <v>82.4489257</v>
      </c>
      <c r="L103" s="27">
        <f t="shared" si="45"/>
        <v>90.74465903</v>
      </c>
      <c r="M103" s="27">
        <f t="shared" si="45"/>
        <v>110.5002296</v>
      </c>
    </row>
    <row r="104">
      <c r="A104" s="6" t="s">
        <v>52</v>
      </c>
      <c r="B104" s="27">
        <f t="shared" ref="B104:M104" si="46">($D$68*B91)/3600</f>
        <v>479.6</v>
      </c>
      <c r="C104" s="27">
        <f t="shared" si="46"/>
        <v>344.5833333</v>
      </c>
      <c r="D104" s="27">
        <f t="shared" si="46"/>
        <v>397.0555556</v>
      </c>
      <c r="E104" s="27">
        <f t="shared" si="46"/>
        <v>447.5166667</v>
      </c>
      <c r="F104" s="27">
        <f t="shared" si="46"/>
        <v>401.1333333</v>
      </c>
      <c r="G104" s="27">
        <f t="shared" si="46"/>
        <v>348.1055556</v>
      </c>
      <c r="H104" s="27">
        <f t="shared" si="46"/>
        <v>342.9117208</v>
      </c>
      <c r="I104" s="27">
        <f t="shared" si="46"/>
        <v>299.9700285</v>
      </c>
      <c r="J104" s="27">
        <f t="shared" si="46"/>
        <v>376.4834593</v>
      </c>
      <c r="K104" s="27">
        <f t="shared" si="46"/>
        <v>412.2446285</v>
      </c>
      <c r="L104" s="27">
        <f t="shared" si="46"/>
        <v>453.7232951</v>
      </c>
      <c r="M104" s="27">
        <f t="shared" si="46"/>
        <v>552.5011481</v>
      </c>
    </row>
    <row r="105">
      <c r="B105" s="25">
        <f t="shared" ref="B105:M105" si="47">SUM(B95:B104)</f>
        <v>2003.529</v>
      </c>
      <c r="C105" s="25">
        <f t="shared" si="47"/>
        <v>1439.496875</v>
      </c>
      <c r="D105" s="25">
        <f t="shared" si="47"/>
        <v>1658.699583</v>
      </c>
      <c r="E105" s="25">
        <f t="shared" si="47"/>
        <v>1869.500875</v>
      </c>
      <c r="F105" s="25">
        <f t="shared" si="47"/>
        <v>1675.7345</v>
      </c>
      <c r="G105" s="25">
        <f t="shared" si="47"/>
        <v>1454.210958</v>
      </c>
      <c r="H105" s="25">
        <f t="shared" si="47"/>
        <v>1432.513714</v>
      </c>
      <c r="I105" s="25">
        <f t="shared" si="47"/>
        <v>1253.124794</v>
      </c>
      <c r="J105" s="25">
        <f t="shared" si="47"/>
        <v>1572.759651</v>
      </c>
      <c r="K105" s="25">
        <f t="shared" si="47"/>
        <v>1722.151936</v>
      </c>
      <c r="L105" s="25">
        <f t="shared" si="47"/>
        <v>1895.429065</v>
      </c>
      <c r="M105" s="25">
        <f t="shared" si="47"/>
        <v>2308.073546</v>
      </c>
    </row>
    <row r="106">
      <c r="A106" s="9" t="s">
        <v>73</v>
      </c>
      <c r="B106" s="28">
        <f t="shared" ref="B106:M106" si="48">B105/169</f>
        <v>11.85520118</v>
      </c>
      <c r="C106" s="28">
        <f t="shared" si="48"/>
        <v>8.517732988</v>
      </c>
      <c r="D106" s="28">
        <f t="shared" si="48"/>
        <v>9.814790434</v>
      </c>
      <c r="E106" s="28">
        <f t="shared" si="48"/>
        <v>11.06213536</v>
      </c>
      <c r="F106" s="28">
        <f t="shared" si="48"/>
        <v>9.915588757</v>
      </c>
      <c r="G106" s="28">
        <f t="shared" si="48"/>
        <v>8.60479857</v>
      </c>
      <c r="H106" s="28">
        <f t="shared" si="48"/>
        <v>8.476412506</v>
      </c>
      <c r="I106" s="28">
        <f t="shared" si="48"/>
        <v>7.414939611</v>
      </c>
      <c r="J106" s="28">
        <f t="shared" si="48"/>
        <v>9.306270125</v>
      </c>
      <c r="K106" s="28">
        <f t="shared" si="48"/>
        <v>10.19024814</v>
      </c>
      <c r="L106" s="28">
        <f t="shared" si="48"/>
        <v>11.2155566</v>
      </c>
      <c r="M106" s="28">
        <f t="shared" si="48"/>
        <v>13.65723992</v>
      </c>
    </row>
    <row r="107">
      <c r="A107" s="6" t="s">
        <v>74</v>
      </c>
    </row>
    <row r="110">
      <c r="B110" s="5" t="s">
        <v>75</v>
      </c>
    </row>
    <row r="111">
      <c r="B111" s="6" t="s">
        <v>53</v>
      </c>
      <c r="C111" s="6" t="s">
        <v>54</v>
      </c>
      <c r="D111" s="6" t="s">
        <v>55</v>
      </c>
      <c r="E111" s="6" t="s">
        <v>56</v>
      </c>
      <c r="F111" s="6" t="s">
        <v>57</v>
      </c>
      <c r="G111" s="6" t="s">
        <v>58</v>
      </c>
      <c r="H111" s="6" t="s">
        <v>26</v>
      </c>
      <c r="I111" s="6" t="s">
        <v>27</v>
      </c>
      <c r="J111" s="6" t="s">
        <v>28</v>
      </c>
      <c r="K111" s="6" t="s">
        <v>29</v>
      </c>
      <c r="L111" s="6" t="s">
        <v>30</v>
      </c>
      <c r="M111" s="6" t="s">
        <v>31</v>
      </c>
    </row>
    <row r="112">
      <c r="A112" s="6" t="s">
        <v>44</v>
      </c>
      <c r="B112" s="27">
        <f t="shared" ref="B112:M112" si="49">($C$60*B83)/1000</f>
        <v>362.5776</v>
      </c>
      <c r="C112" s="27">
        <f t="shared" si="49"/>
        <v>260.505</v>
      </c>
      <c r="D112" s="27">
        <f t="shared" si="49"/>
        <v>300.174</v>
      </c>
      <c r="E112" s="27">
        <f t="shared" si="49"/>
        <v>338.3226</v>
      </c>
      <c r="F112" s="27">
        <f t="shared" si="49"/>
        <v>303.2568</v>
      </c>
      <c r="G112" s="27">
        <f t="shared" si="49"/>
        <v>263.1678</v>
      </c>
      <c r="H112" s="27">
        <f t="shared" si="49"/>
        <v>259.2412609</v>
      </c>
      <c r="I112" s="27">
        <f t="shared" si="49"/>
        <v>226.7773416</v>
      </c>
      <c r="J112" s="27">
        <f t="shared" si="49"/>
        <v>284.6214952</v>
      </c>
      <c r="K112" s="27">
        <f t="shared" si="49"/>
        <v>311.6569392</v>
      </c>
      <c r="L112" s="27">
        <f t="shared" si="49"/>
        <v>343.0148111</v>
      </c>
      <c r="M112" s="27">
        <f t="shared" si="49"/>
        <v>417.6908679</v>
      </c>
    </row>
    <row r="113">
      <c r="A113" s="6" t="s">
        <v>45</v>
      </c>
      <c r="B113" s="27">
        <f t="shared" ref="B113:M113" si="50">($C$61*B84)/1000</f>
        <v>133.8084</v>
      </c>
      <c r="C113" s="27">
        <f t="shared" si="50"/>
        <v>96.13875</v>
      </c>
      <c r="D113" s="27">
        <f t="shared" si="50"/>
        <v>110.7785</v>
      </c>
      <c r="E113" s="27">
        <f t="shared" si="50"/>
        <v>124.85715</v>
      </c>
      <c r="F113" s="27">
        <f t="shared" si="50"/>
        <v>111.9162</v>
      </c>
      <c r="G113" s="27">
        <f t="shared" si="50"/>
        <v>97.12145</v>
      </c>
      <c r="H113" s="27">
        <f t="shared" si="50"/>
        <v>95.6723701</v>
      </c>
      <c r="I113" s="27">
        <f t="shared" si="50"/>
        <v>83.69163796</v>
      </c>
      <c r="J113" s="27">
        <f t="shared" si="50"/>
        <v>105.0388851</v>
      </c>
      <c r="K113" s="27">
        <f t="shared" si="50"/>
        <v>115.0162514</v>
      </c>
      <c r="L113" s="27">
        <f t="shared" si="50"/>
        <v>126.5887993</v>
      </c>
      <c r="M113" s="27">
        <f t="shared" si="50"/>
        <v>154.1478203</v>
      </c>
    </row>
    <row r="114">
      <c r="A114" s="6" t="s">
        <v>46</v>
      </c>
      <c r="B114" s="27">
        <f t="shared" ref="B114:M114" si="51">($C$62*B85)/1000</f>
        <v>0</v>
      </c>
      <c r="C114" s="27">
        <f t="shared" si="51"/>
        <v>0</v>
      </c>
      <c r="D114" s="27">
        <f t="shared" si="51"/>
        <v>0</v>
      </c>
      <c r="E114" s="27">
        <f t="shared" si="51"/>
        <v>0</v>
      </c>
      <c r="F114" s="27">
        <f t="shared" si="51"/>
        <v>0</v>
      </c>
      <c r="G114" s="27">
        <f t="shared" si="51"/>
        <v>0</v>
      </c>
      <c r="H114" s="27">
        <f t="shared" si="51"/>
        <v>0</v>
      </c>
      <c r="I114" s="27">
        <f t="shared" si="51"/>
        <v>0</v>
      </c>
      <c r="J114" s="27">
        <f t="shared" si="51"/>
        <v>0</v>
      </c>
      <c r="K114" s="27">
        <f t="shared" si="51"/>
        <v>0</v>
      </c>
      <c r="L114" s="27">
        <f t="shared" si="51"/>
        <v>0</v>
      </c>
      <c r="M114" s="27">
        <f t="shared" si="51"/>
        <v>0</v>
      </c>
    </row>
    <row r="115">
      <c r="A115" s="6" t="s">
        <v>47</v>
      </c>
      <c r="B115" s="27">
        <f t="shared" ref="B115:M115" si="52">($C$63*B86)/1000</f>
        <v>56.97648</v>
      </c>
      <c r="C115" s="27">
        <f t="shared" si="52"/>
        <v>40.9365</v>
      </c>
      <c r="D115" s="27">
        <f t="shared" si="52"/>
        <v>47.1702</v>
      </c>
      <c r="E115" s="27">
        <f t="shared" si="52"/>
        <v>53.16498</v>
      </c>
      <c r="F115" s="27">
        <f t="shared" si="52"/>
        <v>47.65464</v>
      </c>
      <c r="G115" s="27">
        <f t="shared" si="52"/>
        <v>41.35494</v>
      </c>
      <c r="H115" s="27">
        <f t="shared" si="52"/>
        <v>40.73791243</v>
      </c>
      <c r="I115" s="27">
        <f t="shared" si="52"/>
        <v>35.63643939</v>
      </c>
      <c r="J115" s="27">
        <f t="shared" si="52"/>
        <v>44.72623496</v>
      </c>
      <c r="K115" s="27">
        <f t="shared" si="52"/>
        <v>48.97466187</v>
      </c>
      <c r="L115" s="27">
        <f t="shared" si="52"/>
        <v>53.90232746</v>
      </c>
      <c r="M115" s="27">
        <f t="shared" si="52"/>
        <v>65.63713639</v>
      </c>
    </row>
    <row r="116">
      <c r="A116" s="6" t="s">
        <v>48</v>
      </c>
      <c r="B116" s="27">
        <f t="shared" ref="B116:M116" si="53">($C$64*B87)/1000</f>
        <v>0</v>
      </c>
      <c r="C116" s="27">
        <f t="shared" si="53"/>
        <v>0</v>
      </c>
      <c r="D116" s="27">
        <f t="shared" si="53"/>
        <v>0</v>
      </c>
      <c r="E116" s="27">
        <f t="shared" si="53"/>
        <v>0</v>
      </c>
      <c r="F116" s="27">
        <f t="shared" si="53"/>
        <v>0</v>
      </c>
      <c r="G116" s="27">
        <f t="shared" si="53"/>
        <v>0</v>
      </c>
      <c r="H116" s="27">
        <f t="shared" si="53"/>
        <v>0</v>
      </c>
      <c r="I116" s="27">
        <f t="shared" si="53"/>
        <v>0</v>
      </c>
      <c r="J116" s="27">
        <f t="shared" si="53"/>
        <v>0</v>
      </c>
      <c r="K116" s="27">
        <f t="shared" si="53"/>
        <v>0</v>
      </c>
      <c r="L116" s="27">
        <f t="shared" si="53"/>
        <v>0</v>
      </c>
      <c r="M116" s="27">
        <f t="shared" si="53"/>
        <v>0</v>
      </c>
    </row>
    <row r="117">
      <c r="A117" s="6" t="s">
        <v>49</v>
      </c>
      <c r="B117" s="27">
        <f t="shared" ref="B117:M117" si="54">($C$65*B88)/1000</f>
        <v>82.87488</v>
      </c>
      <c r="C117" s="27">
        <f t="shared" si="54"/>
        <v>59.544</v>
      </c>
      <c r="D117" s="27">
        <f t="shared" si="54"/>
        <v>68.6112</v>
      </c>
      <c r="E117" s="27">
        <f t="shared" si="54"/>
        <v>77.33088</v>
      </c>
      <c r="F117" s="27">
        <f t="shared" si="54"/>
        <v>69.31584</v>
      </c>
      <c r="G117" s="27">
        <f t="shared" si="54"/>
        <v>60.15264</v>
      </c>
      <c r="H117" s="27">
        <f t="shared" si="54"/>
        <v>59.25514535</v>
      </c>
      <c r="I117" s="27">
        <f t="shared" si="54"/>
        <v>51.83482093</v>
      </c>
      <c r="J117" s="27">
        <f t="shared" si="54"/>
        <v>65.05634177</v>
      </c>
      <c r="K117" s="27">
        <f t="shared" si="54"/>
        <v>71.23587181</v>
      </c>
      <c r="L117" s="27">
        <f t="shared" si="54"/>
        <v>78.4033854</v>
      </c>
      <c r="M117" s="27">
        <f t="shared" si="54"/>
        <v>95.47219838</v>
      </c>
    </row>
    <row r="118">
      <c r="A118" s="6" t="s">
        <v>50</v>
      </c>
      <c r="B118" s="27">
        <f t="shared" ref="B118:M118" si="55">($C$66*B89)/1000</f>
        <v>0</v>
      </c>
      <c r="C118" s="27">
        <f t="shared" si="55"/>
        <v>0</v>
      </c>
      <c r="D118" s="27">
        <f t="shared" si="55"/>
        <v>0</v>
      </c>
      <c r="E118" s="27">
        <f t="shared" si="55"/>
        <v>0</v>
      </c>
      <c r="F118" s="27">
        <f t="shared" si="55"/>
        <v>0</v>
      </c>
      <c r="G118" s="27">
        <f t="shared" si="55"/>
        <v>0</v>
      </c>
      <c r="H118" s="27">
        <f t="shared" si="55"/>
        <v>0</v>
      </c>
      <c r="I118" s="27">
        <f t="shared" si="55"/>
        <v>0</v>
      </c>
      <c r="J118" s="27">
        <f t="shared" si="55"/>
        <v>0</v>
      </c>
      <c r="K118" s="27">
        <f t="shared" si="55"/>
        <v>0</v>
      </c>
      <c r="L118" s="27">
        <f t="shared" si="55"/>
        <v>0</v>
      </c>
      <c r="M118" s="27">
        <f t="shared" si="55"/>
        <v>0</v>
      </c>
    </row>
    <row r="119">
      <c r="A119" s="6" t="s">
        <v>51</v>
      </c>
      <c r="B119" s="27">
        <f t="shared" ref="B119:M119" si="56">($C$67*B90)/1000</f>
        <v>138.1248</v>
      </c>
      <c r="C119" s="27">
        <f t="shared" si="56"/>
        <v>99.24</v>
      </c>
      <c r="D119" s="27">
        <f t="shared" si="56"/>
        <v>114.352</v>
      </c>
      <c r="E119" s="27">
        <f t="shared" si="56"/>
        <v>128.8848</v>
      </c>
      <c r="F119" s="27">
        <f t="shared" si="56"/>
        <v>115.5264</v>
      </c>
      <c r="G119" s="27">
        <f t="shared" si="56"/>
        <v>100.2544</v>
      </c>
      <c r="H119" s="27">
        <f t="shared" si="56"/>
        <v>98.75857558</v>
      </c>
      <c r="I119" s="27">
        <f t="shared" si="56"/>
        <v>86.39136822</v>
      </c>
      <c r="J119" s="27">
        <f t="shared" si="56"/>
        <v>108.4272363</v>
      </c>
      <c r="K119" s="27">
        <f t="shared" si="56"/>
        <v>118.726453</v>
      </c>
      <c r="L119" s="27">
        <f t="shared" si="56"/>
        <v>130.672309</v>
      </c>
      <c r="M119" s="27">
        <f t="shared" si="56"/>
        <v>159.1203306</v>
      </c>
    </row>
    <row r="120">
      <c r="A120" s="6" t="s">
        <v>52</v>
      </c>
      <c r="B120" s="27">
        <f t="shared" ref="B120:M120" si="57">($C$68*B91)/1000</f>
        <v>0</v>
      </c>
      <c r="C120" s="27">
        <f t="shared" si="57"/>
        <v>0</v>
      </c>
      <c r="D120" s="27">
        <f t="shared" si="57"/>
        <v>0</v>
      </c>
      <c r="E120" s="27">
        <f t="shared" si="57"/>
        <v>0</v>
      </c>
      <c r="F120" s="27">
        <f t="shared" si="57"/>
        <v>0</v>
      </c>
      <c r="G120" s="27">
        <f t="shared" si="57"/>
        <v>0</v>
      </c>
      <c r="H120" s="27">
        <f t="shared" si="57"/>
        <v>0</v>
      </c>
      <c r="I120" s="27">
        <f t="shared" si="57"/>
        <v>0</v>
      </c>
      <c r="J120" s="27">
        <f t="shared" si="57"/>
        <v>0</v>
      </c>
      <c r="K120" s="27">
        <f t="shared" si="57"/>
        <v>0</v>
      </c>
      <c r="L120" s="27">
        <f t="shared" si="57"/>
        <v>0</v>
      </c>
      <c r="M120" s="27">
        <f t="shared" si="57"/>
        <v>0</v>
      </c>
    </row>
    <row r="121">
      <c r="B121" s="25">
        <f t="shared" ref="B121:M121" si="58">SUM(B111:B120)</f>
        <v>774.36216</v>
      </c>
      <c r="C121" s="25">
        <f t="shared" si="58"/>
        <v>556.36425</v>
      </c>
      <c r="D121" s="25">
        <f t="shared" si="58"/>
        <v>641.0859</v>
      </c>
      <c r="E121" s="25">
        <f t="shared" si="58"/>
        <v>722.56041</v>
      </c>
      <c r="F121" s="25">
        <f t="shared" si="58"/>
        <v>647.66988</v>
      </c>
      <c r="G121" s="25">
        <f t="shared" si="58"/>
        <v>562.05123</v>
      </c>
      <c r="H121" s="25">
        <f t="shared" si="58"/>
        <v>553.6652644</v>
      </c>
      <c r="I121" s="25">
        <f t="shared" si="58"/>
        <v>484.3316081</v>
      </c>
      <c r="J121" s="25">
        <f t="shared" si="58"/>
        <v>607.8701934</v>
      </c>
      <c r="K121" s="25">
        <f t="shared" si="58"/>
        <v>665.6101772</v>
      </c>
      <c r="L121" s="25">
        <f t="shared" si="58"/>
        <v>732.5816323</v>
      </c>
      <c r="M121" s="25">
        <f t="shared" si="58"/>
        <v>892.0683537</v>
      </c>
    </row>
    <row r="124">
      <c r="B124" s="5" t="s">
        <v>76</v>
      </c>
    </row>
    <row r="125">
      <c r="B125" s="6" t="s">
        <v>53</v>
      </c>
      <c r="C125" s="6" t="s">
        <v>54</v>
      </c>
      <c r="D125" s="6" t="s">
        <v>55</v>
      </c>
      <c r="E125" s="6" t="s">
        <v>56</v>
      </c>
      <c r="F125" s="6" t="s">
        <v>57</v>
      </c>
      <c r="G125" s="6" t="s">
        <v>58</v>
      </c>
      <c r="H125" s="6" t="s">
        <v>26</v>
      </c>
      <c r="I125" s="6" t="s">
        <v>27</v>
      </c>
      <c r="J125" s="6" t="s">
        <v>28</v>
      </c>
      <c r="K125" s="6" t="s">
        <v>29</v>
      </c>
      <c r="L125" s="6" t="s">
        <v>30</v>
      </c>
      <c r="M125" s="6" t="s">
        <v>31</v>
      </c>
    </row>
    <row r="126">
      <c r="A126" s="6" t="s">
        <v>77</v>
      </c>
      <c r="B126" s="6">
        <v>380.0</v>
      </c>
      <c r="C126" s="25">
        <f t="shared" ref="C126:M126" si="59">B129+B130</f>
        <v>405.63784</v>
      </c>
      <c r="D126" s="25">
        <f t="shared" si="59"/>
        <v>649.27359</v>
      </c>
      <c r="E126" s="25">
        <f t="shared" si="59"/>
        <v>808.18769</v>
      </c>
      <c r="F126" s="25">
        <f t="shared" si="59"/>
        <v>885.62728</v>
      </c>
      <c r="G126" s="25">
        <f t="shared" si="59"/>
        <v>1037.9574</v>
      </c>
      <c r="H126" s="25">
        <f t="shared" si="59"/>
        <v>775.90617</v>
      </c>
      <c r="I126" s="25">
        <f t="shared" si="59"/>
        <v>1022.240906</v>
      </c>
      <c r="J126" s="25">
        <f t="shared" si="59"/>
        <v>837.9092976</v>
      </c>
      <c r="K126" s="25">
        <f t="shared" si="59"/>
        <v>1030.039104</v>
      </c>
      <c r="L126" s="25">
        <f t="shared" si="59"/>
        <v>664.428927</v>
      </c>
      <c r="M126" s="25">
        <f t="shared" si="59"/>
        <v>731.8472947</v>
      </c>
    </row>
    <row r="127">
      <c r="A127" s="6" t="s">
        <v>78</v>
      </c>
      <c r="B127" s="6">
        <v>500.0</v>
      </c>
      <c r="C127" s="6">
        <v>500.0</v>
      </c>
      <c r="D127" s="6">
        <v>500.0</v>
      </c>
      <c r="E127" s="6">
        <v>500.0</v>
      </c>
      <c r="F127" s="6">
        <v>500.0</v>
      </c>
      <c r="G127" s="6">
        <v>0.0</v>
      </c>
      <c r="H127" s="6">
        <v>500.0</v>
      </c>
      <c r="I127" s="6">
        <v>0.0</v>
      </c>
      <c r="J127" s="6">
        <v>500.0</v>
      </c>
      <c r="K127" s="6">
        <v>0.0</v>
      </c>
      <c r="L127" s="6">
        <v>500.0</v>
      </c>
      <c r="M127" s="6">
        <v>500.0</v>
      </c>
    </row>
    <row r="128">
      <c r="A128" s="6" t="s">
        <v>79</v>
      </c>
      <c r="B128" s="25">
        <f t="shared" ref="B128:M128" si="60">B121</f>
        <v>774.36216</v>
      </c>
      <c r="C128" s="25">
        <f t="shared" si="60"/>
        <v>556.36425</v>
      </c>
      <c r="D128" s="25">
        <f t="shared" si="60"/>
        <v>641.0859</v>
      </c>
      <c r="E128" s="25">
        <f t="shared" si="60"/>
        <v>722.56041</v>
      </c>
      <c r="F128" s="25">
        <f t="shared" si="60"/>
        <v>647.66988</v>
      </c>
      <c r="G128" s="25">
        <f t="shared" si="60"/>
        <v>562.05123</v>
      </c>
      <c r="H128" s="25">
        <f t="shared" si="60"/>
        <v>553.6652644</v>
      </c>
      <c r="I128" s="25">
        <f t="shared" si="60"/>
        <v>484.3316081</v>
      </c>
      <c r="J128" s="25">
        <f t="shared" si="60"/>
        <v>607.8701934</v>
      </c>
      <c r="K128" s="25">
        <f t="shared" si="60"/>
        <v>665.6101772</v>
      </c>
      <c r="L128" s="25">
        <f t="shared" si="60"/>
        <v>732.5816323</v>
      </c>
      <c r="M128" s="25">
        <f t="shared" si="60"/>
        <v>892.0683537</v>
      </c>
    </row>
    <row r="129">
      <c r="A129" s="6" t="s">
        <v>80</v>
      </c>
      <c r="B129" s="25">
        <f t="shared" ref="B129:M129" si="61">sum(B126:B127)-B128</f>
        <v>105.63784</v>
      </c>
      <c r="C129" s="25">
        <f t="shared" si="61"/>
        <v>349.27359</v>
      </c>
      <c r="D129" s="25">
        <f t="shared" si="61"/>
        <v>508.18769</v>
      </c>
      <c r="E129" s="25">
        <f t="shared" si="61"/>
        <v>585.62728</v>
      </c>
      <c r="F129" s="25">
        <f t="shared" si="61"/>
        <v>737.9574</v>
      </c>
      <c r="G129" s="25">
        <f t="shared" si="61"/>
        <v>475.90617</v>
      </c>
      <c r="H129" s="25">
        <f t="shared" si="61"/>
        <v>722.2409056</v>
      </c>
      <c r="I129" s="25">
        <f t="shared" si="61"/>
        <v>537.9092976</v>
      </c>
      <c r="J129" s="25">
        <f t="shared" si="61"/>
        <v>730.0391042</v>
      </c>
      <c r="K129" s="25">
        <f t="shared" si="61"/>
        <v>364.428927</v>
      </c>
      <c r="L129" s="25">
        <f t="shared" si="61"/>
        <v>431.8472947</v>
      </c>
      <c r="M129" s="25">
        <f t="shared" si="61"/>
        <v>339.778941</v>
      </c>
    </row>
    <row r="130">
      <c r="A130" s="6" t="s">
        <v>81</v>
      </c>
      <c r="B130" s="6">
        <v>300.0</v>
      </c>
      <c r="C130" s="6">
        <v>300.0</v>
      </c>
      <c r="D130" s="6">
        <v>300.0</v>
      </c>
      <c r="E130" s="6">
        <v>300.0</v>
      </c>
      <c r="F130" s="6">
        <v>300.0</v>
      </c>
      <c r="G130" s="6">
        <v>300.0</v>
      </c>
      <c r="H130" s="6">
        <v>300.0</v>
      </c>
      <c r="I130" s="6">
        <v>300.0</v>
      </c>
      <c r="J130" s="6">
        <v>300.0</v>
      </c>
      <c r="K130" s="6">
        <v>300.0</v>
      </c>
      <c r="L130" s="6">
        <v>300.0</v>
      </c>
      <c r="M130" s="6">
        <v>300.0</v>
      </c>
    </row>
    <row r="131">
      <c r="A131" s="6" t="s">
        <v>82</v>
      </c>
      <c r="B131" s="25">
        <f t="shared" ref="B131:M131" si="62">C128-C126+B130</f>
        <v>450.72641</v>
      </c>
      <c r="C131" s="25">
        <f t="shared" si="62"/>
        <v>291.81231</v>
      </c>
      <c r="D131" s="25">
        <f t="shared" si="62"/>
        <v>214.37272</v>
      </c>
      <c r="E131" s="25">
        <f t="shared" si="62"/>
        <v>62.0426</v>
      </c>
      <c r="F131" s="25">
        <f t="shared" si="62"/>
        <v>-175.90617</v>
      </c>
      <c r="G131" s="25">
        <f t="shared" si="62"/>
        <v>77.75909437</v>
      </c>
      <c r="H131" s="25">
        <f t="shared" si="62"/>
        <v>-237.9092976</v>
      </c>
      <c r="I131" s="25">
        <f t="shared" si="62"/>
        <v>69.96089582</v>
      </c>
      <c r="J131" s="25">
        <f t="shared" si="62"/>
        <v>-64.42892699</v>
      </c>
      <c r="K131" s="25">
        <f t="shared" si="62"/>
        <v>368.1527053</v>
      </c>
      <c r="L131" s="25">
        <f t="shared" si="62"/>
        <v>460.221059</v>
      </c>
      <c r="M131" s="21">
        <f t="shared" si="62"/>
        <v>300</v>
      </c>
    </row>
    <row r="132">
      <c r="A132" s="6" t="s">
        <v>83</v>
      </c>
      <c r="B132" s="21">
        <f t="shared" ref="B132:M132" si="63">CEILING(B131/500,1)
</f>
        <v>1</v>
      </c>
      <c r="C132" s="21">
        <f t="shared" si="63"/>
        <v>1</v>
      </c>
      <c r="D132" s="21">
        <f t="shared" si="63"/>
        <v>1</v>
      </c>
      <c r="E132" s="21">
        <f t="shared" si="63"/>
        <v>1</v>
      </c>
      <c r="F132" s="21">
        <f t="shared" si="63"/>
        <v>0</v>
      </c>
      <c r="G132" s="21">
        <f t="shared" si="63"/>
        <v>1</v>
      </c>
      <c r="H132" s="21">
        <f t="shared" si="63"/>
        <v>0</v>
      </c>
      <c r="I132" s="21">
        <f t="shared" si="63"/>
        <v>1</v>
      </c>
      <c r="J132" s="21">
        <f t="shared" si="63"/>
        <v>0</v>
      </c>
      <c r="K132" s="21">
        <f t="shared" si="63"/>
        <v>1</v>
      </c>
      <c r="L132" s="21">
        <f t="shared" si="63"/>
        <v>1</v>
      </c>
      <c r="M132" s="21">
        <f t="shared" si="63"/>
        <v>1</v>
      </c>
    </row>
  </sheetData>
  <mergeCells count="14">
    <mergeCell ref="H32:H33"/>
    <mergeCell ref="H39:H40"/>
    <mergeCell ref="B81:M81"/>
    <mergeCell ref="B94:M94"/>
    <mergeCell ref="B110:M110"/>
    <mergeCell ref="B124:M124"/>
    <mergeCell ref="A1:A3"/>
    <mergeCell ref="B1:H1"/>
    <mergeCell ref="C2:H2"/>
    <mergeCell ref="A32:A33"/>
    <mergeCell ref="B32:G32"/>
    <mergeCell ref="A39:A40"/>
    <mergeCell ref="B39:G39"/>
    <mergeCell ref="B47:G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2"/>
      <c r="L1" s="3"/>
    </row>
    <row r="2">
      <c r="A2" s="2"/>
      <c r="B2" s="2" t="s">
        <v>1</v>
      </c>
      <c r="I2" s="2" t="s">
        <v>84</v>
      </c>
      <c r="L2" s="3"/>
    </row>
    <row r="3">
      <c r="A3" s="2" t="s">
        <v>85</v>
      </c>
      <c r="B3" s="2">
        <v>1.0</v>
      </c>
      <c r="C3" s="2">
        <v>2.0</v>
      </c>
      <c r="D3" s="2">
        <v>3.0</v>
      </c>
      <c r="E3" s="2">
        <v>4.0</v>
      </c>
      <c r="F3" s="2">
        <v>5.0</v>
      </c>
      <c r="G3" s="2">
        <v>6.0</v>
      </c>
      <c r="H3" s="2">
        <v>7.0</v>
      </c>
      <c r="I3" s="29" t="s">
        <v>86</v>
      </c>
      <c r="J3" s="29" t="s">
        <v>87</v>
      </c>
      <c r="K3" s="30" t="s">
        <v>88</v>
      </c>
      <c r="L3" s="29" t="s">
        <v>89</v>
      </c>
    </row>
    <row r="4">
      <c r="A4" s="31" t="s">
        <v>7</v>
      </c>
      <c r="B4" s="32">
        <v>59962.0</v>
      </c>
      <c r="C4" s="32">
        <v>97906.0</v>
      </c>
      <c r="D4" s="32">
        <v>112488.0</v>
      </c>
      <c r="E4" s="32">
        <v>114738.0</v>
      </c>
      <c r="F4" s="32">
        <v>118066.0</v>
      </c>
      <c r="G4" s="32">
        <v>120427.0</v>
      </c>
      <c r="H4" s="32">
        <v>121270.0</v>
      </c>
      <c r="I4" s="33">
        <f t="shared" ref="I4:I5" si="1">FORECAST(8,E4:H4,$E$3:$H$3)</f>
        <v>124114.5</v>
      </c>
      <c r="J4" s="34"/>
      <c r="K4" s="28">
        <f t="shared" ref="K4:K6" si="2">I4</f>
        <v>124114.5</v>
      </c>
      <c r="L4" s="6">
        <f t="shared" ref="L4:L6" si="3">RSQ(E5:H5 , $E$4:$H$4) </f>
        <v>0.9563243701</v>
      </c>
    </row>
    <row r="5">
      <c r="A5" s="31" t="s">
        <v>8</v>
      </c>
      <c r="B5" s="32">
        <v>31177.0</v>
      </c>
      <c r="C5" s="32">
        <v>82456.0</v>
      </c>
      <c r="D5" s="32">
        <v>96395.0</v>
      </c>
      <c r="E5" s="32">
        <v>99287.0</v>
      </c>
      <c r="F5" s="32">
        <v>101769.0</v>
      </c>
      <c r="G5" s="32">
        <v>103906.0</v>
      </c>
      <c r="H5" s="32">
        <v>105984.0</v>
      </c>
      <c r="I5" s="33">
        <f t="shared" si="1"/>
        <v>108293.5</v>
      </c>
      <c r="J5" s="34"/>
      <c r="K5" s="28">
        <f t="shared" si="2"/>
        <v>108293.5</v>
      </c>
      <c r="L5" s="6">
        <f t="shared" si="3"/>
        <v>0.9542274901</v>
      </c>
    </row>
    <row r="6">
      <c r="A6" s="31" t="s">
        <v>9</v>
      </c>
      <c r="B6" s="32">
        <v>74105.0</v>
      </c>
      <c r="C6" s="32">
        <v>106644.0</v>
      </c>
      <c r="D6" s="32">
        <v>115620.0</v>
      </c>
      <c r="E6" s="32">
        <v>118510.0</v>
      </c>
      <c r="F6" s="32">
        <v>119695.0</v>
      </c>
      <c r="G6" s="32">
        <v>121491.0</v>
      </c>
      <c r="H6" s="35"/>
      <c r="I6" s="33">
        <f>FORECAST(7,E6:H6,$E$3:$H$3)</f>
        <v>122879.6667</v>
      </c>
      <c r="J6" s="34">
        <f>G6*H24+G6</f>
        <v>123131.0639</v>
      </c>
      <c r="K6" s="28">
        <f t="shared" si="2"/>
        <v>122879.6667</v>
      </c>
      <c r="L6" s="6">
        <f t="shared" si="3"/>
        <v>1</v>
      </c>
    </row>
    <row r="7">
      <c r="A7" s="31" t="s">
        <v>10</v>
      </c>
      <c r="B7" s="32">
        <v>19526.0</v>
      </c>
      <c r="C7" s="32">
        <v>66644.0</v>
      </c>
      <c r="D7" s="32">
        <v>92978.0</v>
      </c>
      <c r="E7" s="32">
        <v>98557.0</v>
      </c>
      <c r="F7" s="32">
        <v>102499.0</v>
      </c>
      <c r="G7" s="35"/>
      <c r="H7" s="35"/>
      <c r="I7" s="33"/>
      <c r="J7" s="34">
        <f>F7*G24+F7</f>
        <v>104412.3362</v>
      </c>
      <c r="K7" s="28">
        <f t="shared" ref="K7:K11" si="4">J7</f>
        <v>104412.3362</v>
      </c>
    </row>
    <row r="8">
      <c r="A8" s="31" t="s">
        <v>11</v>
      </c>
      <c r="B8" s="32">
        <v>59981.0</v>
      </c>
      <c r="C8" s="32">
        <v>87426.0</v>
      </c>
      <c r="D8" s="32">
        <v>99096.0</v>
      </c>
      <c r="E8" s="32">
        <v>106033.0</v>
      </c>
      <c r="F8" s="35"/>
      <c r="G8" s="35"/>
      <c r="H8" s="35"/>
      <c r="I8" s="33"/>
      <c r="J8" s="34">
        <f>(E8*(F24))+E8</f>
        <v>108789.8518</v>
      </c>
      <c r="K8" s="28">
        <f t="shared" si="4"/>
        <v>108789.8518</v>
      </c>
    </row>
    <row r="9">
      <c r="A9" s="31" t="s">
        <v>12</v>
      </c>
      <c r="B9" s="32">
        <v>45199.0</v>
      </c>
      <c r="C9" s="32">
        <v>87263.0</v>
      </c>
      <c r="D9" s="32">
        <v>105609.0</v>
      </c>
      <c r="E9" s="35"/>
      <c r="F9" s="35"/>
      <c r="G9" s="35"/>
      <c r="H9" s="35"/>
      <c r="I9" s="33"/>
      <c r="J9" s="34">
        <f>D9*E24+D9</f>
        <v>109939.088</v>
      </c>
      <c r="K9" s="28">
        <f t="shared" si="4"/>
        <v>109939.088</v>
      </c>
    </row>
    <row r="10">
      <c r="A10" s="31" t="s">
        <v>13</v>
      </c>
      <c r="B10" s="32">
        <v>27868.0</v>
      </c>
      <c r="C10" s="32">
        <v>78731.0</v>
      </c>
      <c r="D10" s="35"/>
      <c r="E10" s="35"/>
      <c r="F10" s="35"/>
      <c r="G10" s="35"/>
      <c r="H10" s="35"/>
      <c r="I10" s="33"/>
      <c r="J10" s="34">
        <f>C10*D24+C10</f>
        <v>93703.28846</v>
      </c>
      <c r="K10" s="28">
        <f t="shared" si="4"/>
        <v>93703.28846</v>
      </c>
    </row>
    <row r="11">
      <c r="A11" s="31" t="s">
        <v>14</v>
      </c>
      <c r="B11" s="32">
        <v>46381.0</v>
      </c>
      <c r="C11" s="35"/>
      <c r="D11" s="35"/>
      <c r="E11" s="35"/>
      <c r="F11" s="35"/>
      <c r="G11" s="35"/>
      <c r="H11" s="35"/>
      <c r="I11" s="33"/>
      <c r="J11" s="34">
        <f>B11*C24+B11</f>
        <v>101661.1618</v>
      </c>
      <c r="K11" s="28">
        <f t="shared" si="4"/>
        <v>101661.1618</v>
      </c>
    </row>
    <row r="13">
      <c r="B13" s="2" t="s">
        <v>90</v>
      </c>
    </row>
    <row r="14">
      <c r="B14" s="2" t="s">
        <v>91</v>
      </c>
      <c r="C14" s="2" t="s">
        <v>92</v>
      </c>
      <c r="D14" s="2" t="s">
        <v>93</v>
      </c>
      <c r="E14" s="2" t="s">
        <v>94</v>
      </c>
      <c r="F14" s="2" t="s">
        <v>95</v>
      </c>
      <c r="G14" s="2" t="s">
        <v>96</v>
      </c>
      <c r="H14" s="2" t="s">
        <v>97</v>
      </c>
      <c r="I14" s="18"/>
    </row>
    <row r="15">
      <c r="A15" s="31" t="s">
        <v>7</v>
      </c>
      <c r="B15" s="17">
        <v>0.0</v>
      </c>
      <c r="C15" s="17">
        <f t="shared" ref="C15:H15" si="5">(C4-B4)/B4</f>
        <v>0.6328007738</v>
      </c>
      <c r="D15" s="17">
        <f t="shared" si="5"/>
        <v>0.148938778</v>
      </c>
      <c r="E15" s="17">
        <f t="shared" si="5"/>
        <v>0.02000213356</v>
      </c>
      <c r="F15" s="17">
        <f t="shared" si="5"/>
        <v>0.02900521187</v>
      </c>
      <c r="G15" s="17">
        <f t="shared" si="5"/>
        <v>0.01999728965</v>
      </c>
      <c r="H15" s="17">
        <f t="shared" si="5"/>
        <v>0.007000091342</v>
      </c>
      <c r="I15" s="18"/>
    </row>
    <row r="16">
      <c r="A16" s="31" t="s">
        <v>8</v>
      </c>
      <c r="B16" s="17">
        <v>0.0</v>
      </c>
      <c r="C16" s="17">
        <f t="shared" ref="C16:H16" si="6">(C5/B5)-1</f>
        <v>1.644770183</v>
      </c>
      <c r="D16" s="17">
        <f t="shared" si="6"/>
        <v>0.1690477345</v>
      </c>
      <c r="E16" s="17">
        <f t="shared" si="6"/>
        <v>0.0300015561</v>
      </c>
      <c r="F16" s="17">
        <f t="shared" si="6"/>
        <v>0.02499823743</v>
      </c>
      <c r="G16" s="17">
        <f t="shared" si="6"/>
        <v>0.0209985359</v>
      </c>
      <c r="H16" s="17">
        <f t="shared" si="6"/>
        <v>0.01999884511</v>
      </c>
      <c r="I16" s="18"/>
    </row>
    <row r="17">
      <c r="A17" s="31" t="s">
        <v>9</v>
      </c>
      <c r="B17" s="17">
        <v>0.0</v>
      </c>
      <c r="C17" s="17">
        <f t="shared" ref="C17:G17" si="7">(C6/B6)-1</f>
        <v>0.4390931786</v>
      </c>
      <c r="D17" s="17">
        <f t="shared" si="7"/>
        <v>0.08416788568</v>
      </c>
      <c r="E17" s="17">
        <f t="shared" si="7"/>
        <v>0.02499567549</v>
      </c>
      <c r="F17" s="17">
        <f t="shared" si="7"/>
        <v>0.009999156189</v>
      </c>
      <c r="G17" s="17">
        <f t="shared" si="7"/>
        <v>0.01500480388</v>
      </c>
      <c r="H17" s="17"/>
    </row>
    <row r="18">
      <c r="A18" s="31" t="s">
        <v>10</v>
      </c>
      <c r="B18" s="17">
        <v>0.0</v>
      </c>
      <c r="C18" s="17">
        <f t="shared" ref="C18:F18" si="8">(C7/B7)-1</f>
        <v>2.413090239</v>
      </c>
      <c r="D18" s="17">
        <f t="shared" si="8"/>
        <v>0.3951443491</v>
      </c>
      <c r="E18" s="17">
        <f t="shared" si="8"/>
        <v>0.06000344167</v>
      </c>
      <c r="F18" s="17">
        <f t="shared" si="8"/>
        <v>0.039997159</v>
      </c>
      <c r="G18" s="17"/>
      <c r="H18" s="17"/>
    </row>
    <row r="19">
      <c r="A19" s="31" t="s">
        <v>11</v>
      </c>
      <c r="B19" s="17">
        <v>0.0</v>
      </c>
      <c r="C19" s="17">
        <f t="shared" ref="C19:E19" si="9">(C8/B8)-1</f>
        <v>0.4575615612</v>
      </c>
      <c r="D19" s="17">
        <f t="shared" si="9"/>
        <v>0.1334843182</v>
      </c>
      <c r="E19" s="17">
        <f t="shared" si="9"/>
        <v>0.07000282554</v>
      </c>
      <c r="F19" s="17"/>
      <c r="G19" s="17"/>
      <c r="H19" s="17"/>
    </row>
    <row r="20">
      <c r="A20" s="31" t="s">
        <v>12</v>
      </c>
      <c r="B20" s="17">
        <v>0.0</v>
      </c>
      <c r="C20" s="17">
        <f t="shared" ref="C20:D20" si="10">(C9/B9)-1</f>
        <v>0.9306400584</v>
      </c>
      <c r="D20" s="17">
        <f t="shared" si="10"/>
        <v>0.2102380161</v>
      </c>
      <c r="E20" s="17"/>
      <c r="F20" s="17"/>
      <c r="G20" s="17"/>
      <c r="H20" s="17"/>
    </row>
    <row r="21">
      <c r="A21" s="31" t="s">
        <v>13</v>
      </c>
      <c r="B21" s="17">
        <v>0.0</v>
      </c>
      <c r="C21" s="17">
        <f>(C10/B10)-1</f>
        <v>1.825139945</v>
      </c>
      <c r="D21" s="19"/>
      <c r="E21" s="19"/>
      <c r="F21" s="19"/>
      <c r="G21" s="19"/>
      <c r="H21" s="19"/>
    </row>
    <row r="22">
      <c r="A22" s="31" t="s">
        <v>14</v>
      </c>
      <c r="B22" s="5">
        <v>0.0</v>
      </c>
      <c r="C22" s="14"/>
      <c r="D22" s="14"/>
      <c r="E22" s="14"/>
      <c r="F22" s="14"/>
      <c r="G22" s="14"/>
      <c r="H22" s="14"/>
    </row>
    <row r="23">
      <c r="A23" s="36"/>
      <c r="I23" s="18"/>
    </row>
    <row r="24">
      <c r="A24" s="36" t="s">
        <v>98</v>
      </c>
      <c r="C24" s="18">
        <f t="shared" ref="C24:H24" si="11">AVERAGE(C15:C22)</f>
        <v>1.191870848</v>
      </c>
      <c r="D24" s="18">
        <f t="shared" si="11"/>
        <v>0.1901701803</v>
      </c>
      <c r="E24" s="18">
        <f t="shared" si="11"/>
        <v>0.04100112647</v>
      </c>
      <c r="F24" s="18">
        <f t="shared" si="11"/>
        <v>0.02599994113</v>
      </c>
      <c r="G24" s="18">
        <f t="shared" si="11"/>
        <v>0.01866687648</v>
      </c>
      <c r="H24" s="18">
        <f t="shared" si="11"/>
        <v>0.01349946823</v>
      </c>
      <c r="I24" s="18"/>
    </row>
    <row r="25">
      <c r="A25" s="36" t="s">
        <v>99</v>
      </c>
      <c r="C25" s="18">
        <f t="shared" ref="C25:H25" si="12">MIN(C15:C21)</f>
        <v>0.4390931786</v>
      </c>
      <c r="D25" s="18">
        <f t="shared" si="12"/>
        <v>0.08416788568</v>
      </c>
      <c r="E25" s="18">
        <f t="shared" si="12"/>
        <v>0.02000213356</v>
      </c>
      <c r="F25" s="18">
        <f t="shared" si="12"/>
        <v>0.009999156189</v>
      </c>
      <c r="G25" s="18">
        <f t="shared" si="12"/>
        <v>0.01500480388</v>
      </c>
      <c r="H25" s="18">
        <f t="shared" si="12"/>
        <v>0.007000091342</v>
      </c>
    </row>
    <row r="26">
      <c r="A26" s="36" t="s">
        <v>100</v>
      </c>
      <c r="C26" s="18">
        <f t="shared" ref="C26:H26" si="13">MAX(C15:C21)</f>
        <v>2.413090239</v>
      </c>
      <c r="D26" s="18">
        <f t="shared" si="13"/>
        <v>0.3951443491</v>
      </c>
      <c r="E26" s="18">
        <f t="shared" si="13"/>
        <v>0.07000282554</v>
      </c>
      <c r="F26" s="18">
        <f t="shared" si="13"/>
        <v>0.039997159</v>
      </c>
      <c r="G26" s="18">
        <f t="shared" si="13"/>
        <v>0.0209985359</v>
      </c>
      <c r="H26" s="18">
        <f t="shared" si="13"/>
        <v>0.01999884511</v>
      </c>
    </row>
    <row r="28">
      <c r="A28" s="6" t="s">
        <v>19</v>
      </c>
    </row>
    <row r="29">
      <c r="A29" s="6" t="s">
        <v>20</v>
      </c>
    </row>
    <row r="30">
      <c r="A30" s="6" t="s">
        <v>21</v>
      </c>
    </row>
    <row r="31">
      <c r="A31" s="6" t="s">
        <v>22</v>
      </c>
    </row>
  </sheetData>
  <mergeCells count="3">
    <mergeCell ref="B13:H13"/>
    <mergeCell ref="B2:H2"/>
    <mergeCell ref="I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88"/>
  </cols>
  <sheetData>
    <row r="1">
      <c r="A1" s="3" t="s">
        <v>23</v>
      </c>
      <c r="B1" s="2" t="s">
        <v>101</v>
      </c>
      <c r="H1" s="37" t="s">
        <v>102</v>
      </c>
    </row>
    <row r="2"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3"/>
    </row>
    <row r="3">
      <c r="A3" s="6" t="s">
        <v>32</v>
      </c>
      <c r="B3" s="6">
        <v>14661.0</v>
      </c>
      <c r="C3" s="6">
        <v>13698.0</v>
      </c>
      <c r="D3" s="6">
        <v>16801.0</v>
      </c>
      <c r="E3" s="6">
        <v>18235.0</v>
      </c>
      <c r="F3" s="6">
        <v>19519.0</v>
      </c>
      <c r="G3" s="6">
        <v>23800.0</v>
      </c>
      <c r="H3" s="6">
        <v>214025.0</v>
      </c>
    </row>
    <row r="4">
      <c r="A4" s="6" t="s">
        <v>33</v>
      </c>
      <c r="B4" s="6">
        <v>24022.0</v>
      </c>
      <c r="C4" s="6">
        <v>20639.0</v>
      </c>
      <c r="D4" s="6">
        <v>25782.0</v>
      </c>
      <c r="E4" s="6">
        <v>27947.0</v>
      </c>
      <c r="F4" s="6">
        <v>31263.0</v>
      </c>
      <c r="G4" s="6">
        <v>38639.0</v>
      </c>
      <c r="H4" s="6">
        <v>338345.0</v>
      </c>
    </row>
    <row r="5">
      <c r="A5" s="6" t="s">
        <v>34</v>
      </c>
      <c r="B5" s="6">
        <v>30982.0</v>
      </c>
      <c r="C5" s="6">
        <v>26732.0</v>
      </c>
      <c r="D5" s="6">
        <v>34699.0</v>
      </c>
      <c r="E5" s="6">
        <v>37487.0</v>
      </c>
      <c r="F5" s="6">
        <v>42178.0</v>
      </c>
      <c r="G5" s="6">
        <v>51163.0</v>
      </c>
      <c r="H5" s="6">
        <v>442585.0</v>
      </c>
    </row>
    <row r="6">
      <c r="A6" s="6" t="s">
        <v>35</v>
      </c>
      <c r="B6" s="6">
        <v>40347.0</v>
      </c>
      <c r="C6" s="6">
        <v>34105.0</v>
      </c>
      <c r="D6" s="6">
        <v>42576.0</v>
      </c>
      <c r="E6" s="6">
        <v>48149.0</v>
      </c>
      <c r="F6" s="6">
        <v>52440.0</v>
      </c>
      <c r="G6" s="6">
        <v>63084.0</v>
      </c>
      <c r="H6" s="6">
        <v>557277.0</v>
      </c>
    </row>
    <row r="8">
      <c r="A8" s="3" t="s">
        <v>23</v>
      </c>
      <c r="B8" s="2" t="s">
        <v>36</v>
      </c>
      <c r="H8" s="3"/>
    </row>
    <row r="9">
      <c r="B9" s="5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</row>
    <row r="10">
      <c r="A10" s="6" t="s">
        <v>32</v>
      </c>
      <c r="B10" s="20">
        <f t="shared" ref="B10:G10" si="1">B3/$H$3</f>
        <v>0.0685013433</v>
      </c>
      <c r="C10" s="20">
        <f t="shared" si="1"/>
        <v>0.06400186894</v>
      </c>
      <c r="D10" s="20">
        <f t="shared" si="1"/>
        <v>0.07850017521</v>
      </c>
      <c r="E10" s="20">
        <f t="shared" si="1"/>
        <v>0.08520032706</v>
      </c>
      <c r="F10" s="20">
        <f t="shared" si="1"/>
        <v>0.09119962621</v>
      </c>
      <c r="G10" s="20">
        <f t="shared" si="1"/>
        <v>0.1112019624</v>
      </c>
    </row>
    <row r="11">
      <c r="A11" s="6" t="s">
        <v>33</v>
      </c>
      <c r="B11" s="20">
        <f t="shared" ref="B11:G11" si="2">B4/$H$4</f>
        <v>0.070998537</v>
      </c>
      <c r="C11" s="20">
        <f t="shared" si="2"/>
        <v>0.060999867</v>
      </c>
      <c r="D11" s="20">
        <f t="shared" si="2"/>
        <v>0.07620032807</v>
      </c>
      <c r="E11" s="20">
        <f t="shared" si="2"/>
        <v>0.0825991222</v>
      </c>
      <c r="F11" s="20">
        <f t="shared" si="2"/>
        <v>0.09239976947</v>
      </c>
      <c r="G11" s="20">
        <f t="shared" si="2"/>
        <v>0.114200003</v>
      </c>
    </row>
    <row r="12">
      <c r="A12" s="6" t="s">
        <v>34</v>
      </c>
      <c r="B12" s="20">
        <f t="shared" ref="B12:G12" si="3">B5/$H$5</f>
        <v>0.07000237243</v>
      </c>
      <c r="C12" s="20">
        <f t="shared" si="3"/>
        <v>0.06039969723</v>
      </c>
      <c r="D12" s="20">
        <f t="shared" si="3"/>
        <v>0.07840075918</v>
      </c>
      <c r="E12" s="20">
        <f t="shared" si="3"/>
        <v>0.0847001141</v>
      </c>
      <c r="F12" s="20">
        <f t="shared" si="3"/>
        <v>0.09529920806</v>
      </c>
      <c r="G12" s="20">
        <f t="shared" si="3"/>
        <v>0.1156003931</v>
      </c>
    </row>
    <row r="13">
      <c r="A13" s="6" t="s">
        <v>35</v>
      </c>
      <c r="B13" s="20">
        <f t="shared" ref="B13:G13" si="4">B6/$H$6</f>
        <v>0.07240026055</v>
      </c>
      <c r="C13" s="20">
        <f t="shared" si="4"/>
        <v>0.06119936764</v>
      </c>
      <c r="D13" s="20">
        <f t="shared" si="4"/>
        <v>0.07640006675</v>
      </c>
      <c r="E13" s="20">
        <f t="shared" si="4"/>
        <v>0.08640047947</v>
      </c>
      <c r="F13" s="20">
        <f t="shared" si="4"/>
        <v>0.09410042044</v>
      </c>
      <c r="G13" s="20">
        <f t="shared" si="4"/>
        <v>0.1132004371</v>
      </c>
    </row>
    <row r="14">
      <c r="A14" s="31" t="s">
        <v>37</v>
      </c>
      <c r="B14" s="38">
        <f t="shared" ref="B14:G14" si="5">AVERAGE(B10:B13)</f>
        <v>0.07047562832</v>
      </c>
      <c r="C14" s="38">
        <f t="shared" si="5"/>
        <v>0.0616502002</v>
      </c>
      <c r="D14" s="38">
        <f t="shared" si="5"/>
        <v>0.0773753323</v>
      </c>
      <c r="E14" s="38">
        <f t="shared" si="5"/>
        <v>0.08472501071</v>
      </c>
      <c r="F14" s="38">
        <f t="shared" si="5"/>
        <v>0.09324975604</v>
      </c>
      <c r="G14" s="38">
        <f t="shared" si="5"/>
        <v>0.1135506989</v>
      </c>
    </row>
    <row r="15">
      <c r="B15" s="6"/>
    </row>
    <row r="16">
      <c r="A16" s="39"/>
      <c r="B16" s="40" t="s">
        <v>103</v>
      </c>
      <c r="H16" s="41" t="s">
        <v>104</v>
      </c>
      <c r="I16" s="25"/>
    </row>
    <row r="17">
      <c r="A17" s="39" t="s">
        <v>105</v>
      </c>
      <c r="B17" s="5" t="s">
        <v>26</v>
      </c>
      <c r="C17" s="5" t="s">
        <v>27</v>
      </c>
      <c r="D17" s="5" t="s">
        <v>28</v>
      </c>
      <c r="E17" s="5" t="s">
        <v>29</v>
      </c>
      <c r="F17" s="5" t="s">
        <v>30</v>
      </c>
      <c r="G17" s="5" t="s">
        <v>31</v>
      </c>
      <c r="H17" s="25"/>
      <c r="I17" s="25"/>
    </row>
    <row r="18">
      <c r="A18" s="39" t="s">
        <v>7</v>
      </c>
      <c r="B18" s="25">
        <f t="shared" ref="B18:G18" si="6">$H$18*B14</f>
        <v>8747.047371</v>
      </c>
      <c r="C18" s="25">
        <f t="shared" si="6"/>
        <v>7651.683773</v>
      </c>
      <c r="D18" s="25">
        <f t="shared" si="6"/>
        <v>9603.400681</v>
      </c>
      <c r="E18" s="25">
        <f t="shared" si="6"/>
        <v>10515.60234</v>
      </c>
      <c r="F18" s="25">
        <f t="shared" si="6"/>
        <v>11573.64685</v>
      </c>
      <c r="G18" s="25">
        <f t="shared" si="6"/>
        <v>14093.28822</v>
      </c>
      <c r="H18" s="25">
        <v>124114.5</v>
      </c>
      <c r="I18" s="25"/>
    </row>
    <row r="19">
      <c r="A19" s="39" t="s">
        <v>8</v>
      </c>
      <c r="B19" s="25">
        <f t="shared" ref="B19:G19" si="7">$H$19*B14</f>
        <v>7632.052455</v>
      </c>
      <c r="C19" s="25">
        <f t="shared" si="7"/>
        <v>6676.315956</v>
      </c>
      <c r="D19" s="25">
        <f t="shared" si="7"/>
        <v>8379.245549</v>
      </c>
      <c r="E19" s="25">
        <f t="shared" si="7"/>
        <v>9175.167947</v>
      </c>
      <c r="F19" s="25">
        <f t="shared" si="7"/>
        <v>10098.34246</v>
      </c>
      <c r="G19" s="25">
        <f t="shared" si="7"/>
        <v>12296.80261</v>
      </c>
      <c r="H19" s="25">
        <v>108293.5</v>
      </c>
      <c r="I19" s="25"/>
    </row>
    <row r="20">
      <c r="A20" s="39" t="s">
        <v>9</v>
      </c>
      <c r="B20" s="25">
        <f t="shared" ref="B20:G20" si="8">$H$20*B14</f>
        <v>8660.021716</v>
      </c>
      <c r="C20" s="25">
        <f t="shared" si="8"/>
        <v>7575.556051</v>
      </c>
      <c r="D20" s="25">
        <f t="shared" si="8"/>
        <v>9507.855042</v>
      </c>
      <c r="E20" s="25">
        <f t="shared" si="8"/>
        <v>10410.98107</v>
      </c>
      <c r="F20" s="25">
        <f t="shared" si="8"/>
        <v>11458.49894</v>
      </c>
      <c r="G20" s="25">
        <f t="shared" si="8"/>
        <v>13953.07203</v>
      </c>
      <c r="H20" s="25">
        <v>122879.66666666667</v>
      </c>
      <c r="I20" s="25"/>
    </row>
    <row r="21">
      <c r="A21" s="39" t="s">
        <v>10</v>
      </c>
      <c r="B21" s="25">
        <f t="shared" ref="B21:G21" si="9">$H$21*B14</f>
        <v>7501.496354</v>
      </c>
      <c r="C21" s="25">
        <f t="shared" si="9"/>
        <v>6562.10896</v>
      </c>
      <c r="D21" s="25">
        <f t="shared" si="9"/>
        <v>8235.907746</v>
      </c>
      <c r="E21" s="25">
        <f t="shared" si="9"/>
        <v>9018.214865</v>
      </c>
      <c r="F21" s="25">
        <f t="shared" si="9"/>
        <v>9925.597283</v>
      </c>
      <c r="G21" s="25">
        <f t="shared" si="9"/>
        <v>12086.44994</v>
      </c>
      <c r="H21" s="25">
        <v>106441.0</v>
      </c>
      <c r="I21" s="25"/>
    </row>
    <row r="22">
      <c r="A22" s="39" t="s">
        <v>11</v>
      </c>
      <c r="B22" s="25">
        <f t="shared" ref="B22:G22" si="10">$H$22*B14</f>
        <v>7667.033157</v>
      </c>
      <c r="C22" s="25">
        <f t="shared" si="10"/>
        <v>6706.916141</v>
      </c>
      <c r="D22" s="25">
        <f t="shared" si="10"/>
        <v>8417.650931</v>
      </c>
      <c r="E22" s="25">
        <f t="shared" si="10"/>
        <v>9217.221355</v>
      </c>
      <c r="F22" s="25">
        <f t="shared" si="10"/>
        <v>10144.62714</v>
      </c>
      <c r="G22" s="25">
        <f t="shared" si="10"/>
        <v>12353.1637</v>
      </c>
      <c r="H22" s="25">
        <v>108789.85175732542</v>
      </c>
      <c r="I22" s="25"/>
    </row>
    <row r="23">
      <c r="A23" s="39" t="s">
        <v>12</v>
      </c>
      <c r="B23" s="25">
        <f t="shared" ref="B23:G23" si="11">$H$23*B14</f>
        <v>7748.026301</v>
      </c>
      <c r="C23" s="25">
        <f t="shared" si="11"/>
        <v>6777.766783</v>
      </c>
      <c r="D23" s="25">
        <f t="shared" si="11"/>
        <v>8506.573464</v>
      </c>
      <c r="E23" s="25">
        <f t="shared" si="11"/>
        <v>9314.590405</v>
      </c>
      <c r="F23" s="25">
        <f t="shared" si="11"/>
        <v>10251.79313</v>
      </c>
      <c r="G23" s="25">
        <f t="shared" si="11"/>
        <v>12483.66028</v>
      </c>
      <c r="H23" s="25">
        <v>109939.0879656696</v>
      </c>
      <c r="I23" s="25"/>
    </row>
    <row r="24">
      <c r="A24" s="39" t="s">
        <v>13</v>
      </c>
      <c r="B24" s="25">
        <f t="shared" ref="B24:G24" si="12">$H$24*B14</f>
        <v>6603.79813</v>
      </c>
      <c r="C24" s="25">
        <f t="shared" si="12"/>
        <v>5776.826493</v>
      </c>
      <c r="D24" s="25">
        <f t="shared" si="12"/>
        <v>7250.323083</v>
      </c>
      <c r="E24" s="25">
        <f t="shared" si="12"/>
        <v>7939.012119</v>
      </c>
      <c r="F24" s="25">
        <f t="shared" si="12"/>
        <v>8737.80879</v>
      </c>
      <c r="G24" s="25">
        <f t="shared" si="12"/>
        <v>10640.07389</v>
      </c>
      <c r="H24" s="25">
        <v>93703.28846249258</v>
      </c>
      <c r="I24" s="25"/>
    </row>
    <row r="25">
      <c r="A25" s="39" t="s">
        <v>14</v>
      </c>
      <c r="B25" s="25">
        <f t="shared" ref="B25:G25" si="13">$H$25*B14</f>
        <v>7164.634255</v>
      </c>
      <c r="C25" s="25">
        <f t="shared" si="13"/>
        <v>6267.430979</v>
      </c>
      <c r="D25" s="25">
        <f t="shared" si="13"/>
        <v>7866.066178</v>
      </c>
      <c r="E25" s="25">
        <f t="shared" si="13"/>
        <v>8613.243024</v>
      </c>
      <c r="F25" s="25">
        <f t="shared" si="13"/>
        <v>9479.878539</v>
      </c>
      <c r="G25" s="25">
        <f t="shared" si="13"/>
        <v>11543.69598</v>
      </c>
      <c r="H25" s="25">
        <v>101661.16182263463</v>
      </c>
      <c r="I25" s="25"/>
    </row>
    <row r="26">
      <c r="A26" s="42" t="s">
        <v>106</v>
      </c>
      <c r="B26" s="43">
        <f t="shared" ref="B26:G26" si="14">SUM(B18:B25)</f>
        <v>61724.10974</v>
      </c>
      <c r="C26" s="43">
        <f t="shared" si="14"/>
        <v>53994.60514</v>
      </c>
      <c r="D26" s="43">
        <f t="shared" si="14"/>
        <v>67767.02267</v>
      </c>
      <c r="E26" s="43">
        <f t="shared" si="14"/>
        <v>74204.03313</v>
      </c>
      <c r="F26" s="43">
        <f t="shared" si="14"/>
        <v>81670.19312</v>
      </c>
      <c r="G26" s="43">
        <f t="shared" si="14"/>
        <v>99450.20665</v>
      </c>
      <c r="H26" s="43">
        <f>sum(B26:G26)</f>
        <v>438810.1705</v>
      </c>
      <c r="I26" s="25"/>
    </row>
  </sheetData>
  <mergeCells count="6">
    <mergeCell ref="A8:A9"/>
    <mergeCell ref="B8:G8"/>
    <mergeCell ref="B16:G16"/>
    <mergeCell ref="H8:H9"/>
    <mergeCell ref="A1:A2"/>
    <mergeCell ref="B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</cols>
  <sheetData>
    <row r="1">
      <c r="B1" s="29" t="s">
        <v>107</v>
      </c>
      <c r="C1" s="29" t="s">
        <v>108</v>
      </c>
      <c r="D1" s="29" t="s">
        <v>109</v>
      </c>
    </row>
    <row r="2">
      <c r="A2" s="6" t="s">
        <v>44</v>
      </c>
      <c r="B2" s="24">
        <v>0.14</v>
      </c>
      <c r="C2" s="6">
        <v>30.0</v>
      </c>
      <c r="D2" s="6">
        <v>30.0</v>
      </c>
    </row>
    <row r="3">
      <c r="A3" s="6" t="s">
        <v>45</v>
      </c>
      <c r="B3" s="24">
        <v>0.31</v>
      </c>
      <c r="C3" s="6">
        <v>5.0</v>
      </c>
      <c r="D3" s="6">
        <v>25.0</v>
      </c>
    </row>
    <row r="4">
      <c r="A4" s="6" t="s">
        <v>46</v>
      </c>
      <c r="B4" s="24">
        <v>0.12</v>
      </c>
      <c r="C4" s="6">
        <v>0.0</v>
      </c>
      <c r="D4" s="6">
        <v>40.0</v>
      </c>
    </row>
    <row r="5">
      <c r="A5" s="6" t="s">
        <v>47</v>
      </c>
      <c r="B5" s="24">
        <v>0.06</v>
      </c>
      <c r="C5" s="6">
        <v>11.0</v>
      </c>
      <c r="D5" s="6">
        <v>60.0</v>
      </c>
    </row>
    <row r="6">
      <c r="A6" s="6" t="s">
        <v>48</v>
      </c>
      <c r="B6" s="24">
        <v>0.06</v>
      </c>
      <c r="C6" s="6">
        <v>0.0</v>
      </c>
      <c r="D6" s="6">
        <v>300.0</v>
      </c>
    </row>
    <row r="7">
      <c r="A7" s="6" t="s">
        <v>49</v>
      </c>
      <c r="B7" s="24">
        <v>0.08</v>
      </c>
      <c r="C7" s="6">
        <v>12.0</v>
      </c>
      <c r="D7" s="6">
        <v>250.0</v>
      </c>
    </row>
    <row r="8">
      <c r="A8" s="6" t="s">
        <v>50</v>
      </c>
      <c r="B8" s="24">
        <v>0.03</v>
      </c>
      <c r="C8" s="6">
        <v>0.0</v>
      </c>
      <c r="D8" s="6">
        <v>40.0</v>
      </c>
    </row>
    <row r="9">
      <c r="A9" s="6" t="s">
        <v>51</v>
      </c>
      <c r="B9" s="24">
        <v>0.16</v>
      </c>
      <c r="C9" s="6">
        <v>10.0</v>
      </c>
      <c r="D9" s="6">
        <v>25.0</v>
      </c>
    </row>
    <row r="10">
      <c r="A10" s="6" t="s">
        <v>52</v>
      </c>
      <c r="B10" s="24">
        <v>0.04</v>
      </c>
      <c r="C10" s="6">
        <v>0.0</v>
      </c>
      <c r="D10" s="6">
        <v>500.0</v>
      </c>
    </row>
    <row r="12">
      <c r="A12" s="2"/>
      <c r="B12" s="2" t="s">
        <v>84</v>
      </c>
    </row>
    <row r="13">
      <c r="B13" s="5" t="s">
        <v>53</v>
      </c>
      <c r="C13" s="5" t="s">
        <v>54</v>
      </c>
      <c r="D13" s="5" t="s">
        <v>55</v>
      </c>
      <c r="E13" s="5" t="s">
        <v>56</v>
      </c>
      <c r="F13" s="5" t="s">
        <v>57</v>
      </c>
      <c r="G13" s="5" t="s">
        <v>58</v>
      </c>
      <c r="H13" s="5" t="s">
        <v>26</v>
      </c>
      <c r="I13" s="5" t="s">
        <v>27</v>
      </c>
      <c r="J13" s="5" t="s">
        <v>28</v>
      </c>
      <c r="K13" s="5" t="s">
        <v>29</v>
      </c>
      <c r="L13" s="5" t="s">
        <v>30</v>
      </c>
      <c r="M13" s="5" t="s">
        <v>31</v>
      </c>
    </row>
    <row r="14">
      <c r="A14" s="6" t="s">
        <v>110</v>
      </c>
      <c r="B14" s="6">
        <v>86328.0</v>
      </c>
      <c r="C14" s="6">
        <v>62025.0</v>
      </c>
      <c r="D14" s="6">
        <v>71470.0</v>
      </c>
      <c r="E14" s="6">
        <v>80553.0</v>
      </c>
      <c r="F14" s="6">
        <v>72204.0</v>
      </c>
      <c r="G14" s="6">
        <v>62659.0</v>
      </c>
      <c r="H14" s="25">
        <v>61724.10973969928</v>
      </c>
      <c r="I14" s="25">
        <v>53994.605136409045</v>
      </c>
      <c r="J14" s="25">
        <v>67767.02267308022</v>
      </c>
      <c r="K14" s="25">
        <v>74204.03313161306</v>
      </c>
      <c r="L14" s="25">
        <v>81670.19312308205</v>
      </c>
      <c r="M14" s="25">
        <v>99450.20665040858</v>
      </c>
    </row>
    <row r="17">
      <c r="A17" s="44" t="s">
        <v>111</v>
      </c>
      <c r="B17" s="3" t="s">
        <v>61</v>
      </c>
    </row>
    <row r="18">
      <c r="A18" s="6" t="s">
        <v>62</v>
      </c>
      <c r="B18" s="6">
        <v>10.0</v>
      </c>
    </row>
    <row r="20">
      <c r="B20" s="2" t="s">
        <v>112</v>
      </c>
    </row>
    <row r="21">
      <c r="B21" s="1" t="s">
        <v>53</v>
      </c>
      <c r="C21" s="1" t="s">
        <v>54</v>
      </c>
      <c r="D21" s="1" t="s">
        <v>55</v>
      </c>
      <c r="E21" s="1" t="s">
        <v>56</v>
      </c>
      <c r="F21" s="1" t="s">
        <v>57</v>
      </c>
      <c r="G21" s="1" t="s">
        <v>58</v>
      </c>
      <c r="H21" s="1" t="s">
        <v>26</v>
      </c>
      <c r="I21" s="1" t="s">
        <v>27</v>
      </c>
      <c r="J21" s="1" t="s">
        <v>28</v>
      </c>
      <c r="K21" s="1" t="s">
        <v>29</v>
      </c>
      <c r="L21" s="1" t="s">
        <v>30</v>
      </c>
      <c r="M21" s="1" t="s">
        <v>31</v>
      </c>
    </row>
    <row r="22">
      <c r="A22" s="6" t="s">
        <v>44</v>
      </c>
      <c r="B22" s="27">
        <f t="shared" ref="B22:M22" si="1">B14*($B$2)</f>
        <v>12085.92</v>
      </c>
      <c r="C22" s="27">
        <f t="shared" si="1"/>
        <v>8683.5</v>
      </c>
      <c r="D22" s="27">
        <f t="shared" si="1"/>
        <v>10005.8</v>
      </c>
      <c r="E22" s="27">
        <f t="shared" si="1"/>
        <v>11277.42</v>
      </c>
      <c r="F22" s="27">
        <f t="shared" si="1"/>
        <v>10108.56</v>
      </c>
      <c r="G22" s="27">
        <f t="shared" si="1"/>
        <v>8772.26</v>
      </c>
      <c r="H22" s="27">
        <f t="shared" si="1"/>
        <v>8641.375364</v>
      </c>
      <c r="I22" s="27">
        <f t="shared" si="1"/>
        <v>7559.244719</v>
      </c>
      <c r="J22" s="27">
        <f t="shared" si="1"/>
        <v>9487.383174</v>
      </c>
      <c r="K22" s="27">
        <f t="shared" si="1"/>
        <v>10388.56464</v>
      </c>
      <c r="L22" s="27">
        <f t="shared" si="1"/>
        <v>11433.82704</v>
      </c>
      <c r="M22" s="27">
        <f t="shared" si="1"/>
        <v>13923.02893</v>
      </c>
    </row>
    <row r="23">
      <c r="A23" s="6" t="s">
        <v>45</v>
      </c>
      <c r="B23" s="27">
        <f t="shared" ref="B23:M23" si="2">B14*($B$3)</f>
        <v>26761.68</v>
      </c>
      <c r="C23" s="27">
        <f t="shared" si="2"/>
        <v>19227.75</v>
      </c>
      <c r="D23" s="27">
        <f t="shared" si="2"/>
        <v>22155.7</v>
      </c>
      <c r="E23" s="27">
        <f t="shared" si="2"/>
        <v>24971.43</v>
      </c>
      <c r="F23" s="27">
        <f t="shared" si="2"/>
        <v>22383.24</v>
      </c>
      <c r="G23" s="27">
        <f t="shared" si="2"/>
        <v>19424.29</v>
      </c>
      <c r="H23" s="27">
        <f t="shared" si="2"/>
        <v>19134.47402</v>
      </c>
      <c r="I23" s="27">
        <f t="shared" si="2"/>
        <v>16738.32759</v>
      </c>
      <c r="J23" s="27">
        <f t="shared" si="2"/>
        <v>21007.77703</v>
      </c>
      <c r="K23" s="27">
        <f t="shared" si="2"/>
        <v>23003.25027</v>
      </c>
      <c r="L23" s="27">
        <f t="shared" si="2"/>
        <v>25317.75987</v>
      </c>
      <c r="M23" s="27">
        <f t="shared" si="2"/>
        <v>30829.56406</v>
      </c>
    </row>
    <row r="24">
      <c r="A24" s="6" t="s">
        <v>46</v>
      </c>
      <c r="B24" s="27">
        <f t="shared" ref="B24:M24" si="3">B14*($B$4)</f>
        <v>10359.36</v>
      </c>
      <c r="C24" s="27">
        <f t="shared" si="3"/>
        <v>7443</v>
      </c>
      <c r="D24" s="27">
        <f t="shared" si="3"/>
        <v>8576.4</v>
      </c>
      <c r="E24" s="27">
        <f t="shared" si="3"/>
        <v>9666.36</v>
      </c>
      <c r="F24" s="27">
        <f t="shared" si="3"/>
        <v>8664.48</v>
      </c>
      <c r="G24" s="27">
        <f t="shared" si="3"/>
        <v>7519.08</v>
      </c>
      <c r="H24" s="27">
        <f t="shared" si="3"/>
        <v>7406.893169</v>
      </c>
      <c r="I24" s="27">
        <f t="shared" si="3"/>
        <v>6479.352616</v>
      </c>
      <c r="J24" s="27">
        <f t="shared" si="3"/>
        <v>8132.042721</v>
      </c>
      <c r="K24" s="27">
        <f t="shared" si="3"/>
        <v>8904.483976</v>
      </c>
      <c r="L24" s="27">
        <f t="shared" si="3"/>
        <v>9800.423175</v>
      </c>
      <c r="M24" s="27">
        <f t="shared" si="3"/>
        <v>11934.0248</v>
      </c>
    </row>
    <row r="25">
      <c r="A25" s="6" t="s">
        <v>47</v>
      </c>
      <c r="B25" s="27">
        <f t="shared" ref="B25:M25" si="4">B14*($B$5)</f>
        <v>5179.68</v>
      </c>
      <c r="C25" s="27">
        <f t="shared" si="4"/>
        <v>3721.5</v>
      </c>
      <c r="D25" s="27">
        <f t="shared" si="4"/>
        <v>4288.2</v>
      </c>
      <c r="E25" s="27">
        <f t="shared" si="4"/>
        <v>4833.18</v>
      </c>
      <c r="F25" s="27">
        <f t="shared" si="4"/>
        <v>4332.24</v>
      </c>
      <c r="G25" s="27">
        <f t="shared" si="4"/>
        <v>3759.54</v>
      </c>
      <c r="H25" s="27">
        <f t="shared" si="4"/>
        <v>3703.446584</v>
      </c>
      <c r="I25" s="27">
        <f t="shared" si="4"/>
        <v>3239.676308</v>
      </c>
      <c r="J25" s="27">
        <f t="shared" si="4"/>
        <v>4066.02136</v>
      </c>
      <c r="K25" s="27">
        <f t="shared" si="4"/>
        <v>4452.241988</v>
      </c>
      <c r="L25" s="27">
        <f t="shared" si="4"/>
        <v>4900.211587</v>
      </c>
      <c r="M25" s="27">
        <f t="shared" si="4"/>
        <v>5967.012399</v>
      </c>
    </row>
    <row r="26">
      <c r="A26" s="6" t="s">
        <v>48</v>
      </c>
      <c r="B26" s="27">
        <f t="shared" ref="B26:M26" si="5">B14*($B$6)</f>
        <v>5179.68</v>
      </c>
      <c r="C26" s="27">
        <f t="shared" si="5"/>
        <v>3721.5</v>
      </c>
      <c r="D26" s="27">
        <f t="shared" si="5"/>
        <v>4288.2</v>
      </c>
      <c r="E26" s="27">
        <f t="shared" si="5"/>
        <v>4833.18</v>
      </c>
      <c r="F26" s="27">
        <f t="shared" si="5"/>
        <v>4332.24</v>
      </c>
      <c r="G26" s="27">
        <f t="shared" si="5"/>
        <v>3759.54</v>
      </c>
      <c r="H26" s="27">
        <f t="shared" si="5"/>
        <v>3703.446584</v>
      </c>
      <c r="I26" s="27">
        <f t="shared" si="5"/>
        <v>3239.676308</v>
      </c>
      <c r="J26" s="27">
        <f t="shared" si="5"/>
        <v>4066.02136</v>
      </c>
      <c r="K26" s="27">
        <f t="shared" si="5"/>
        <v>4452.241988</v>
      </c>
      <c r="L26" s="27">
        <f t="shared" si="5"/>
        <v>4900.211587</v>
      </c>
      <c r="M26" s="27">
        <f t="shared" si="5"/>
        <v>5967.012399</v>
      </c>
    </row>
    <row r="27">
      <c r="A27" s="6" t="s">
        <v>49</v>
      </c>
      <c r="B27" s="27">
        <f t="shared" ref="B27:M27" si="6">B14*($B$7)</f>
        <v>6906.24</v>
      </c>
      <c r="C27" s="27">
        <f t="shared" si="6"/>
        <v>4962</v>
      </c>
      <c r="D27" s="27">
        <f t="shared" si="6"/>
        <v>5717.6</v>
      </c>
      <c r="E27" s="27">
        <f t="shared" si="6"/>
        <v>6444.24</v>
      </c>
      <c r="F27" s="27">
        <f t="shared" si="6"/>
        <v>5776.32</v>
      </c>
      <c r="G27" s="27">
        <f t="shared" si="6"/>
        <v>5012.72</v>
      </c>
      <c r="H27" s="27">
        <f t="shared" si="6"/>
        <v>4937.928779</v>
      </c>
      <c r="I27" s="27">
        <f t="shared" si="6"/>
        <v>4319.568411</v>
      </c>
      <c r="J27" s="27">
        <f t="shared" si="6"/>
        <v>5421.361814</v>
      </c>
      <c r="K27" s="27">
        <f t="shared" si="6"/>
        <v>5936.322651</v>
      </c>
      <c r="L27" s="27">
        <f t="shared" si="6"/>
        <v>6533.61545</v>
      </c>
      <c r="M27" s="27">
        <f t="shared" si="6"/>
        <v>7956.016532</v>
      </c>
    </row>
    <row r="28">
      <c r="A28" s="6" t="s">
        <v>50</v>
      </c>
      <c r="B28" s="27">
        <f t="shared" ref="B28:M28" si="7">B14*($B$8)</f>
        <v>2589.84</v>
      </c>
      <c r="C28" s="27">
        <f t="shared" si="7"/>
        <v>1860.75</v>
      </c>
      <c r="D28" s="27">
        <f t="shared" si="7"/>
        <v>2144.1</v>
      </c>
      <c r="E28" s="27">
        <f t="shared" si="7"/>
        <v>2416.59</v>
      </c>
      <c r="F28" s="27">
        <f t="shared" si="7"/>
        <v>2166.12</v>
      </c>
      <c r="G28" s="27">
        <f t="shared" si="7"/>
        <v>1879.77</v>
      </c>
      <c r="H28" s="27">
        <f t="shared" si="7"/>
        <v>1851.723292</v>
      </c>
      <c r="I28" s="27">
        <f t="shared" si="7"/>
        <v>1619.838154</v>
      </c>
      <c r="J28" s="27">
        <f t="shared" si="7"/>
        <v>2033.01068</v>
      </c>
      <c r="K28" s="27">
        <f t="shared" si="7"/>
        <v>2226.120994</v>
      </c>
      <c r="L28" s="27">
        <f t="shared" si="7"/>
        <v>2450.105794</v>
      </c>
      <c r="M28" s="27">
        <f t="shared" si="7"/>
        <v>2983.5062</v>
      </c>
    </row>
    <row r="29">
      <c r="A29" s="6" t="s">
        <v>51</v>
      </c>
      <c r="B29" s="27">
        <f t="shared" ref="B29:M29" si="8">B14*($B$9)</f>
        <v>13812.48</v>
      </c>
      <c r="C29" s="27">
        <f t="shared" si="8"/>
        <v>9924</v>
      </c>
      <c r="D29" s="27">
        <f t="shared" si="8"/>
        <v>11435.2</v>
      </c>
      <c r="E29" s="27">
        <f t="shared" si="8"/>
        <v>12888.48</v>
      </c>
      <c r="F29" s="27">
        <f t="shared" si="8"/>
        <v>11552.64</v>
      </c>
      <c r="G29" s="27">
        <f t="shared" si="8"/>
        <v>10025.44</v>
      </c>
      <c r="H29" s="27">
        <f t="shared" si="8"/>
        <v>9875.857558</v>
      </c>
      <c r="I29" s="27">
        <f t="shared" si="8"/>
        <v>8639.136822</v>
      </c>
      <c r="J29" s="27">
        <f t="shared" si="8"/>
        <v>10842.72363</v>
      </c>
      <c r="K29" s="27">
        <f t="shared" si="8"/>
        <v>11872.6453</v>
      </c>
      <c r="L29" s="27">
        <f t="shared" si="8"/>
        <v>13067.2309</v>
      </c>
      <c r="M29" s="27">
        <f t="shared" si="8"/>
        <v>15912.03306</v>
      </c>
    </row>
    <row r="30">
      <c r="A30" s="6" t="s">
        <v>52</v>
      </c>
      <c r="B30" s="27">
        <f t="shared" ref="B30:M30" si="9">B14*($B$10)</f>
        <v>3453.12</v>
      </c>
      <c r="C30" s="27">
        <f t="shared" si="9"/>
        <v>2481</v>
      </c>
      <c r="D30" s="27">
        <f t="shared" si="9"/>
        <v>2858.8</v>
      </c>
      <c r="E30" s="27">
        <f t="shared" si="9"/>
        <v>3222.12</v>
      </c>
      <c r="F30" s="27">
        <f t="shared" si="9"/>
        <v>2888.16</v>
      </c>
      <c r="G30" s="27">
        <f t="shared" si="9"/>
        <v>2506.36</v>
      </c>
      <c r="H30" s="27">
        <f t="shared" si="9"/>
        <v>2468.96439</v>
      </c>
      <c r="I30" s="27">
        <f t="shared" si="9"/>
        <v>2159.784205</v>
      </c>
      <c r="J30" s="27">
        <f t="shared" si="9"/>
        <v>2710.680907</v>
      </c>
      <c r="K30" s="27">
        <f t="shared" si="9"/>
        <v>2968.161325</v>
      </c>
      <c r="L30" s="27">
        <f t="shared" si="9"/>
        <v>3266.807725</v>
      </c>
      <c r="M30" s="27">
        <f t="shared" si="9"/>
        <v>3978.008266</v>
      </c>
    </row>
    <row r="33">
      <c r="B33" s="2" t="s">
        <v>113</v>
      </c>
    </row>
    <row r="34">
      <c r="B34" s="5" t="s">
        <v>53</v>
      </c>
      <c r="C34" s="5" t="s">
        <v>54</v>
      </c>
      <c r="D34" s="5" t="s">
        <v>55</v>
      </c>
      <c r="E34" s="5" t="s">
        <v>56</v>
      </c>
      <c r="F34" s="5" t="s">
        <v>57</v>
      </c>
      <c r="G34" s="5" t="s">
        <v>58</v>
      </c>
      <c r="H34" s="5" t="s">
        <v>26</v>
      </c>
      <c r="I34" s="5" t="s">
        <v>27</v>
      </c>
      <c r="J34" s="5" t="s">
        <v>28</v>
      </c>
      <c r="K34" s="5" t="s">
        <v>29</v>
      </c>
      <c r="L34" s="5" t="s">
        <v>30</v>
      </c>
      <c r="M34" s="5" t="s">
        <v>31</v>
      </c>
    </row>
    <row r="35">
      <c r="A35" s="6" t="s">
        <v>44</v>
      </c>
      <c r="B35" s="27">
        <f t="shared" ref="B35:M35" si="10">($D$2*B22)/3600</f>
        <v>100.716</v>
      </c>
      <c r="C35" s="27">
        <f t="shared" si="10"/>
        <v>72.3625</v>
      </c>
      <c r="D35" s="27">
        <f t="shared" si="10"/>
        <v>83.38166667</v>
      </c>
      <c r="E35" s="27">
        <f t="shared" si="10"/>
        <v>93.9785</v>
      </c>
      <c r="F35" s="27">
        <f t="shared" si="10"/>
        <v>84.238</v>
      </c>
      <c r="G35" s="27">
        <f t="shared" si="10"/>
        <v>73.10216667</v>
      </c>
      <c r="H35" s="27">
        <f t="shared" si="10"/>
        <v>72.01146136</v>
      </c>
      <c r="I35" s="27">
        <f t="shared" si="10"/>
        <v>62.99370599</v>
      </c>
      <c r="J35" s="27">
        <f t="shared" si="10"/>
        <v>79.06152645</v>
      </c>
      <c r="K35" s="27">
        <f t="shared" si="10"/>
        <v>86.57137199</v>
      </c>
      <c r="L35" s="27">
        <f t="shared" si="10"/>
        <v>95.28189198</v>
      </c>
      <c r="M35" s="27">
        <f t="shared" si="10"/>
        <v>116.0252411</v>
      </c>
    </row>
    <row r="36">
      <c r="A36" s="6" t="s">
        <v>45</v>
      </c>
      <c r="B36" s="27">
        <f t="shared" ref="B36:M36" si="11">($D$3*B23)/3600</f>
        <v>185.845</v>
      </c>
      <c r="C36" s="27">
        <f t="shared" si="11"/>
        <v>133.5260417</v>
      </c>
      <c r="D36" s="27">
        <f t="shared" si="11"/>
        <v>153.8590278</v>
      </c>
      <c r="E36" s="27">
        <f t="shared" si="11"/>
        <v>173.4127083</v>
      </c>
      <c r="F36" s="27">
        <f t="shared" si="11"/>
        <v>155.4391667</v>
      </c>
      <c r="G36" s="27">
        <f t="shared" si="11"/>
        <v>134.8909028</v>
      </c>
      <c r="H36" s="27">
        <f t="shared" si="11"/>
        <v>132.8782918</v>
      </c>
      <c r="I36" s="27">
        <f t="shared" si="11"/>
        <v>116.2383861</v>
      </c>
      <c r="J36" s="27">
        <f t="shared" si="11"/>
        <v>145.8873405</v>
      </c>
      <c r="K36" s="27">
        <f t="shared" si="11"/>
        <v>159.7447935</v>
      </c>
      <c r="L36" s="27">
        <f t="shared" si="11"/>
        <v>175.8177769</v>
      </c>
      <c r="M36" s="27">
        <f t="shared" si="11"/>
        <v>214.0941949</v>
      </c>
    </row>
    <row r="37">
      <c r="A37" s="6" t="s">
        <v>46</v>
      </c>
      <c r="B37" s="27">
        <f t="shared" ref="B37:M37" si="12">($D$4*B24)/3600</f>
        <v>115.104</v>
      </c>
      <c r="C37" s="27">
        <f t="shared" si="12"/>
        <v>82.7</v>
      </c>
      <c r="D37" s="27">
        <f t="shared" si="12"/>
        <v>95.29333333</v>
      </c>
      <c r="E37" s="27">
        <f t="shared" si="12"/>
        <v>107.404</v>
      </c>
      <c r="F37" s="27">
        <f t="shared" si="12"/>
        <v>96.272</v>
      </c>
      <c r="G37" s="27">
        <f t="shared" si="12"/>
        <v>83.54533333</v>
      </c>
      <c r="H37" s="27">
        <f t="shared" si="12"/>
        <v>82.29881299</v>
      </c>
      <c r="I37" s="27">
        <f t="shared" si="12"/>
        <v>71.99280685</v>
      </c>
      <c r="J37" s="27">
        <f t="shared" si="12"/>
        <v>90.35603023</v>
      </c>
      <c r="K37" s="27">
        <f t="shared" si="12"/>
        <v>98.93871084</v>
      </c>
      <c r="L37" s="27">
        <f t="shared" si="12"/>
        <v>108.8935908</v>
      </c>
      <c r="M37" s="27">
        <f t="shared" si="12"/>
        <v>132.6002755</v>
      </c>
    </row>
    <row r="38">
      <c r="A38" s="6" t="s">
        <v>47</v>
      </c>
      <c r="B38" s="27">
        <f t="shared" ref="B38:M38" si="13">($D$5*B25)/3600</f>
        <v>86.328</v>
      </c>
      <c r="C38" s="27">
        <f t="shared" si="13"/>
        <v>62.025</v>
      </c>
      <c r="D38" s="27">
        <f t="shared" si="13"/>
        <v>71.47</v>
      </c>
      <c r="E38" s="27">
        <f t="shared" si="13"/>
        <v>80.553</v>
      </c>
      <c r="F38" s="27">
        <f t="shared" si="13"/>
        <v>72.204</v>
      </c>
      <c r="G38" s="27">
        <f t="shared" si="13"/>
        <v>62.659</v>
      </c>
      <c r="H38" s="27">
        <f t="shared" si="13"/>
        <v>61.72410974</v>
      </c>
      <c r="I38" s="27">
        <f t="shared" si="13"/>
        <v>53.99460514</v>
      </c>
      <c r="J38" s="27">
        <f t="shared" si="13"/>
        <v>67.76702267</v>
      </c>
      <c r="K38" s="27">
        <f t="shared" si="13"/>
        <v>74.20403313</v>
      </c>
      <c r="L38" s="27">
        <f t="shared" si="13"/>
        <v>81.67019312</v>
      </c>
      <c r="M38" s="27">
        <f t="shared" si="13"/>
        <v>99.45020665</v>
      </c>
    </row>
    <row r="39">
      <c r="A39" s="6" t="s">
        <v>48</v>
      </c>
      <c r="B39" s="27">
        <f t="shared" ref="B39:M39" si="14">($D$6*B26)/3600</f>
        <v>431.64</v>
      </c>
      <c r="C39" s="27">
        <f t="shared" si="14"/>
        <v>310.125</v>
      </c>
      <c r="D39" s="27">
        <f t="shared" si="14"/>
        <v>357.35</v>
      </c>
      <c r="E39" s="27">
        <f t="shared" si="14"/>
        <v>402.765</v>
      </c>
      <c r="F39" s="27">
        <f t="shared" si="14"/>
        <v>361.02</v>
      </c>
      <c r="G39" s="27">
        <f t="shared" si="14"/>
        <v>313.295</v>
      </c>
      <c r="H39" s="27">
        <f t="shared" si="14"/>
        <v>308.6205487</v>
      </c>
      <c r="I39" s="27">
        <f t="shared" si="14"/>
        <v>269.9730257</v>
      </c>
      <c r="J39" s="27">
        <f t="shared" si="14"/>
        <v>338.8351134</v>
      </c>
      <c r="K39" s="27">
        <f t="shared" si="14"/>
        <v>371.0201657</v>
      </c>
      <c r="L39" s="27">
        <f t="shared" si="14"/>
        <v>408.3509656</v>
      </c>
      <c r="M39" s="27">
        <f t="shared" si="14"/>
        <v>497.2510333</v>
      </c>
    </row>
    <row r="40">
      <c r="A40" s="6" t="s">
        <v>49</v>
      </c>
      <c r="B40" s="27">
        <f t="shared" ref="B40:M40" si="15">($D$7*B27)/3600</f>
        <v>479.6</v>
      </c>
      <c r="C40" s="27">
        <f t="shared" si="15"/>
        <v>344.5833333</v>
      </c>
      <c r="D40" s="27">
        <f t="shared" si="15"/>
        <v>397.0555556</v>
      </c>
      <c r="E40" s="27">
        <f t="shared" si="15"/>
        <v>447.5166667</v>
      </c>
      <c r="F40" s="27">
        <f t="shared" si="15"/>
        <v>401.1333333</v>
      </c>
      <c r="G40" s="27">
        <f t="shared" si="15"/>
        <v>348.1055556</v>
      </c>
      <c r="H40" s="27">
        <f t="shared" si="15"/>
        <v>342.9117208</v>
      </c>
      <c r="I40" s="27">
        <f t="shared" si="15"/>
        <v>299.9700285</v>
      </c>
      <c r="J40" s="27">
        <f t="shared" si="15"/>
        <v>376.4834593</v>
      </c>
      <c r="K40" s="27">
        <f t="shared" si="15"/>
        <v>412.2446285</v>
      </c>
      <c r="L40" s="27">
        <f t="shared" si="15"/>
        <v>453.7232951</v>
      </c>
      <c r="M40" s="27">
        <f t="shared" si="15"/>
        <v>552.5011481</v>
      </c>
    </row>
    <row r="41">
      <c r="A41" s="6" t="s">
        <v>50</v>
      </c>
      <c r="B41" s="27">
        <f t="shared" ref="B41:M41" si="16">($D$8*B28)/3600</f>
        <v>28.776</v>
      </c>
      <c r="C41" s="27">
        <f t="shared" si="16"/>
        <v>20.675</v>
      </c>
      <c r="D41" s="27">
        <f t="shared" si="16"/>
        <v>23.82333333</v>
      </c>
      <c r="E41" s="27">
        <f t="shared" si="16"/>
        <v>26.851</v>
      </c>
      <c r="F41" s="27">
        <f t="shared" si="16"/>
        <v>24.068</v>
      </c>
      <c r="G41" s="27">
        <f t="shared" si="16"/>
        <v>20.88633333</v>
      </c>
      <c r="H41" s="27">
        <f t="shared" si="16"/>
        <v>20.57470325</v>
      </c>
      <c r="I41" s="27">
        <f t="shared" si="16"/>
        <v>17.99820171</v>
      </c>
      <c r="J41" s="27">
        <f t="shared" si="16"/>
        <v>22.58900756</v>
      </c>
      <c r="K41" s="27">
        <f t="shared" si="16"/>
        <v>24.73467771</v>
      </c>
      <c r="L41" s="27">
        <f t="shared" si="16"/>
        <v>27.22339771</v>
      </c>
      <c r="M41" s="27">
        <f t="shared" si="16"/>
        <v>33.15006888</v>
      </c>
    </row>
    <row r="42">
      <c r="A42" s="6" t="s">
        <v>51</v>
      </c>
      <c r="B42" s="27">
        <f t="shared" ref="B42:M42" si="17">($D$9*B29)/3600</f>
        <v>95.92</v>
      </c>
      <c r="C42" s="27">
        <f t="shared" si="17"/>
        <v>68.91666667</v>
      </c>
      <c r="D42" s="27">
        <f t="shared" si="17"/>
        <v>79.41111111</v>
      </c>
      <c r="E42" s="27">
        <f t="shared" si="17"/>
        <v>89.50333333</v>
      </c>
      <c r="F42" s="27">
        <f t="shared" si="17"/>
        <v>80.22666667</v>
      </c>
      <c r="G42" s="27">
        <f t="shared" si="17"/>
        <v>69.62111111</v>
      </c>
      <c r="H42" s="27">
        <f t="shared" si="17"/>
        <v>68.58234416</v>
      </c>
      <c r="I42" s="27">
        <f t="shared" si="17"/>
        <v>59.99400571</v>
      </c>
      <c r="J42" s="27">
        <f t="shared" si="17"/>
        <v>75.29669186</v>
      </c>
      <c r="K42" s="27">
        <f t="shared" si="17"/>
        <v>82.4489257</v>
      </c>
      <c r="L42" s="27">
        <f t="shared" si="17"/>
        <v>90.74465903</v>
      </c>
      <c r="M42" s="27">
        <f t="shared" si="17"/>
        <v>110.5002296</v>
      </c>
    </row>
    <row r="43">
      <c r="A43" s="6" t="s">
        <v>52</v>
      </c>
      <c r="B43" s="27">
        <f t="shared" ref="B43:M43" si="18">($D$10*B30)/3600</f>
        <v>479.6</v>
      </c>
      <c r="C43" s="27">
        <f t="shared" si="18"/>
        <v>344.5833333</v>
      </c>
      <c r="D43" s="27">
        <f t="shared" si="18"/>
        <v>397.0555556</v>
      </c>
      <c r="E43" s="27">
        <f t="shared" si="18"/>
        <v>447.5166667</v>
      </c>
      <c r="F43" s="27">
        <f t="shared" si="18"/>
        <v>401.1333333</v>
      </c>
      <c r="G43" s="27">
        <f t="shared" si="18"/>
        <v>348.1055556</v>
      </c>
      <c r="H43" s="27">
        <f t="shared" si="18"/>
        <v>342.9117208</v>
      </c>
      <c r="I43" s="27">
        <f t="shared" si="18"/>
        <v>299.9700285</v>
      </c>
      <c r="J43" s="27">
        <f t="shared" si="18"/>
        <v>376.4834593</v>
      </c>
      <c r="K43" s="27">
        <f t="shared" si="18"/>
        <v>412.2446285</v>
      </c>
      <c r="L43" s="27">
        <f t="shared" si="18"/>
        <v>453.7232951</v>
      </c>
      <c r="M43" s="27">
        <f t="shared" si="18"/>
        <v>552.5011481</v>
      </c>
    </row>
    <row r="44">
      <c r="A44" s="6" t="s">
        <v>114</v>
      </c>
      <c r="B44" s="25">
        <f t="shared" ref="B44:M44" si="19">SUM(B34:B43)</f>
        <v>2003.529</v>
      </c>
      <c r="C44" s="25">
        <f t="shared" si="19"/>
        <v>1439.496875</v>
      </c>
      <c r="D44" s="25">
        <f t="shared" si="19"/>
        <v>1658.699583</v>
      </c>
      <c r="E44" s="25">
        <f t="shared" si="19"/>
        <v>1869.500875</v>
      </c>
      <c r="F44" s="25">
        <f t="shared" si="19"/>
        <v>1675.7345</v>
      </c>
      <c r="G44" s="25">
        <f t="shared" si="19"/>
        <v>1454.210958</v>
      </c>
      <c r="H44" s="25">
        <f t="shared" si="19"/>
        <v>1432.513714</v>
      </c>
      <c r="I44" s="25">
        <f t="shared" si="19"/>
        <v>1253.124794</v>
      </c>
      <c r="J44" s="25">
        <f t="shared" si="19"/>
        <v>1572.759651</v>
      </c>
      <c r="K44" s="25">
        <f t="shared" si="19"/>
        <v>1722.151936</v>
      </c>
      <c r="L44" s="25">
        <f t="shared" si="19"/>
        <v>1895.429065</v>
      </c>
      <c r="M44" s="25">
        <f t="shared" si="19"/>
        <v>2308.073546</v>
      </c>
    </row>
    <row r="45">
      <c r="A45" s="45" t="s">
        <v>115</v>
      </c>
      <c r="B45" s="46">
        <f t="shared" ref="B45:M45" si="20">B44/169</f>
        <v>11.85520118</v>
      </c>
      <c r="C45" s="46">
        <f t="shared" si="20"/>
        <v>8.517732988</v>
      </c>
      <c r="D45" s="46">
        <f t="shared" si="20"/>
        <v>9.814790434</v>
      </c>
      <c r="E45" s="46">
        <f t="shared" si="20"/>
        <v>11.06213536</v>
      </c>
      <c r="F45" s="46">
        <f t="shared" si="20"/>
        <v>9.915588757</v>
      </c>
      <c r="G45" s="46">
        <f t="shared" si="20"/>
        <v>8.60479857</v>
      </c>
      <c r="H45" s="46">
        <f t="shared" si="20"/>
        <v>8.476412506</v>
      </c>
      <c r="I45" s="46">
        <f t="shared" si="20"/>
        <v>7.414939611</v>
      </c>
      <c r="J45" s="46">
        <f t="shared" si="20"/>
        <v>9.306270125</v>
      </c>
      <c r="K45" s="46">
        <f t="shared" si="20"/>
        <v>10.19024814</v>
      </c>
      <c r="L45" s="46">
        <f t="shared" si="20"/>
        <v>11.2155566</v>
      </c>
      <c r="M45" s="46">
        <f t="shared" si="20"/>
        <v>13.65723992</v>
      </c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</sheetData>
  <mergeCells count="3">
    <mergeCell ref="B20:M20"/>
    <mergeCell ref="B33:M33"/>
    <mergeCell ref="B12:M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5.13"/>
    <col customWidth="1" min="10" max="10" width="14.0"/>
    <col customWidth="1" min="20" max="20" width="13.5"/>
  </cols>
  <sheetData>
    <row r="1">
      <c r="B1" s="29" t="s">
        <v>107</v>
      </c>
      <c r="C1" s="29" t="s">
        <v>108</v>
      </c>
      <c r="D1" s="29" t="s">
        <v>109</v>
      </c>
    </row>
    <row r="2">
      <c r="A2" s="6" t="s">
        <v>44</v>
      </c>
      <c r="B2" s="24">
        <v>0.14</v>
      </c>
      <c r="C2" s="6">
        <v>30.0</v>
      </c>
      <c r="D2" s="6">
        <v>30.0</v>
      </c>
    </row>
    <row r="3">
      <c r="A3" s="6" t="s">
        <v>45</v>
      </c>
      <c r="B3" s="24">
        <v>0.31</v>
      </c>
      <c r="C3" s="6">
        <v>5.0</v>
      </c>
      <c r="D3" s="6">
        <v>25.0</v>
      </c>
    </row>
    <row r="4">
      <c r="A4" s="6" t="s">
        <v>46</v>
      </c>
      <c r="B4" s="24">
        <v>0.12</v>
      </c>
      <c r="C4" s="6">
        <v>0.0</v>
      </c>
      <c r="D4" s="6">
        <v>40.0</v>
      </c>
    </row>
    <row r="5">
      <c r="A5" s="6" t="s">
        <v>47</v>
      </c>
      <c r="B5" s="24">
        <v>0.06</v>
      </c>
      <c r="C5" s="6">
        <v>11.0</v>
      </c>
      <c r="D5" s="6">
        <v>60.0</v>
      </c>
    </row>
    <row r="6">
      <c r="A6" s="6" t="s">
        <v>48</v>
      </c>
      <c r="B6" s="24">
        <v>0.06</v>
      </c>
      <c r="C6" s="6">
        <v>0.0</v>
      </c>
      <c r="D6" s="6">
        <v>300.0</v>
      </c>
    </row>
    <row r="7">
      <c r="A7" s="6" t="s">
        <v>49</v>
      </c>
      <c r="B7" s="24">
        <v>0.08</v>
      </c>
      <c r="C7" s="6">
        <v>12.0</v>
      </c>
      <c r="D7" s="6">
        <v>250.0</v>
      </c>
    </row>
    <row r="8">
      <c r="A8" s="6" t="s">
        <v>50</v>
      </c>
      <c r="B8" s="24">
        <v>0.03</v>
      </c>
      <c r="C8" s="6">
        <v>0.0</v>
      </c>
      <c r="D8" s="6">
        <v>40.0</v>
      </c>
    </row>
    <row r="9">
      <c r="A9" s="6" t="s">
        <v>51</v>
      </c>
      <c r="B9" s="24">
        <v>0.16</v>
      </c>
      <c r="C9" s="6">
        <v>10.0</v>
      </c>
      <c r="D9" s="6">
        <v>25.0</v>
      </c>
    </row>
    <row r="10">
      <c r="A10" s="6" t="s">
        <v>52</v>
      </c>
      <c r="B10" s="24">
        <v>0.04</v>
      </c>
      <c r="C10" s="6">
        <v>0.0</v>
      </c>
      <c r="D10" s="6">
        <v>500.0</v>
      </c>
    </row>
    <row r="12">
      <c r="A12" s="2"/>
      <c r="B12" s="2" t="s">
        <v>84</v>
      </c>
    </row>
    <row r="13">
      <c r="B13" s="5" t="s">
        <v>53</v>
      </c>
      <c r="C13" s="5" t="s">
        <v>54</v>
      </c>
      <c r="D13" s="5" t="s">
        <v>55</v>
      </c>
      <c r="E13" s="5" t="s">
        <v>56</v>
      </c>
      <c r="F13" s="5" t="s">
        <v>57</v>
      </c>
      <c r="G13" s="5" t="s">
        <v>58</v>
      </c>
      <c r="H13" s="5" t="s">
        <v>26</v>
      </c>
      <c r="I13" s="5" t="s">
        <v>27</v>
      </c>
      <c r="J13" s="5" t="s">
        <v>28</v>
      </c>
      <c r="K13" s="5" t="s">
        <v>29</v>
      </c>
      <c r="L13" s="5" t="s">
        <v>30</v>
      </c>
      <c r="M13" s="5" t="s">
        <v>31</v>
      </c>
    </row>
    <row r="14">
      <c r="A14" s="6" t="s">
        <v>110</v>
      </c>
      <c r="B14" s="6">
        <v>86328.0</v>
      </c>
      <c r="C14" s="6">
        <v>62025.0</v>
      </c>
      <c r="D14" s="6">
        <v>71470.0</v>
      </c>
      <c r="E14" s="6">
        <v>80553.0</v>
      </c>
      <c r="F14" s="6">
        <v>72204.0</v>
      </c>
      <c r="G14" s="6">
        <v>62659.0</v>
      </c>
      <c r="H14" s="25">
        <v>61724.10973969928</v>
      </c>
      <c r="I14" s="25">
        <v>53994.605136409045</v>
      </c>
      <c r="J14" s="25">
        <v>67767.02267308022</v>
      </c>
      <c r="K14" s="25">
        <v>74204.03313161306</v>
      </c>
      <c r="L14" s="25">
        <v>81670.19312308205</v>
      </c>
      <c r="M14" s="25">
        <v>99450.20665040858</v>
      </c>
      <c r="N14" s="25"/>
    </row>
    <row r="16">
      <c r="A16" s="2" t="s">
        <v>116</v>
      </c>
      <c r="B16" s="2" t="s">
        <v>117</v>
      </c>
      <c r="C16" s="2"/>
    </row>
    <row r="17">
      <c r="A17" s="6" t="s">
        <v>118</v>
      </c>
      <c r="B17" s="44" t="s">
        <v>119</v>
      </c>
    </row>
    <row r="18">
      <c r="A18" s="6" t="s">
        <v>120</v>
      </c>
      <c r="B18" s="44" t="s">
        <v>121</v>
      </c>
    </row>
    <row r="19">
      <c r="A19" s="6" t="s">
        <v>122</v>
      </c>
      <c r="B19" s="44" t="s">
        <v>123</v>
      </c>
    </row>
    <row r="20">
      <c r="A20" s="6" t="s">
        <v>124</v>
      </c>
      <c r="B20" s="44" t="s">
        <v>125</v>
      </c>
    </row>
    <row r="21">
      <c r="A21" s="6" t="s">
        <v>126</v>
      </c>
      <c r="B21" s="44" t="s">
        <v>127</v>
      </c>
    </row>
    <row r="22">
      <c r="A22" s="6" t="s">
        <v>128</v>
      </c>
      <c r="B22" s="44" t="s">
        <v>129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B24" s="2" t="s">
        <v>71</v>
      </c>
    </row>
    <row r="25">
      <c r="B25" s="6" t="s">
        <v>53</v>
      </c>
      <c r="C25" s="6" t="s">
        <v>54</v>
      </c>
      <c r="D25" s="6" t="s">
        <v>55</v>
      </c>
      <c r="E25" s="6" t="s">
        <v>56</v>
      </c>
      <c r="F25" s="6" t="s">
        <v>57</v>
      </c>
      <c r="G25" s="6" t="s">
        <v>58</v>
      </c>
      <c r="H25" s="6" t="s">
        <v>26</v>
      </c>
      <c r="I25" s="6" t="s">
        <v>27</v>
      </c>
      <c r="J25" s="6" t="s">
        <v>28</v>
      </c>
      <c r="K25" s="6" t="s">
        <v>29</v>
      </c>
      <c r="L25" s="6" t="s">
        <v>30</v>
      </c>
      <c r="M25" s="6" t="s">
        <v>31</v>
      </c>
    </row>
    <row r="26">
      <c r="A26" s="2" t="s">
        <v>44</v>
      </c>
      <c r="B26" s="27">
        <f t="shared" ref="B26:M26" si="1">B14*($B$2)</f>
        <v>12085.92</v>
      </c>
      <c r="C26" s="27">
        <f t="shared" si="1"/>
        <v>8683.5</v>
      </c>
      <c r="D26" s="27">
        <f t="shared" si="1"/>
        <v>10005.8</v>
      </c>
      <c r="E26" s="27">
        <f t="shared" si="1"/>
        <v>11277.42</v>
      </c>
      <c r="F26" s="27">
        <f t="shared" si="1"/>
        <v>10108.56</v>
      </c>
      <c r="G26" s="27">
        <f t="shared" si="1"/>
        <v>8772.26</v>
      </c>
      <c r="H26" s="27">
        <f t="shared" si="1"/>
        <v>8641.375364</v>
      </c>
      <c r="I26" s="27">
        <f t="shared" si="1"/>
        <v>7559.244719</v>
      </c>
      <c r="J26" s="27">
        <f t="shared" si="1"/>
        <v>9487.383174</v>
      </c>
      <c r="K26" s="27">
        <f t="shared" si="1"/>
        <v>10388.56464</v>
      </c>
      <c r="L26" s="27">
        <f t="shared" si="1"/>
        <v>11433.82704</v>
      </c>
      <c r="M26" s="27">
        <f t="shared" si="1"/>
        <v>13923.02893</v>
      </c>
    </row>
    <row r="27">
      <c r="A27" s="2" t="s">
        <v>45</v>
      </c>
      <c r="B27" s="27">
        <f t="shared" ref="B27:M27" si="2">B14*($B$3)</f>
        <v>26761.68</v>
      </c>
      <c r="C27" s="27">
        <f t="shared" si="2"/>
        <v>19227.75</v>
      </c>
      <c r="D27" s="27">
        <f t="shared" si="2"/>
        <v>22155.7</v>
      </c>
      <c r="E27" s="27">
        <f t="shared" si="2"/>
        <v>24971.43</v>
      </c>
      <c r="F27" s="27">
        <f t="shared" si="2"/>
        <v>22383.24</v>
      </c>
      <c r="G27" s="27">
        <f t="shared" si="2"/>
        <v>19424.29</v>
      </c>
      <c r="H27" s="27">
        <f t="shared" si="2"/>
        <v>19134.47402</v>
      </c>
      <c r="I27" s="27">
        <f t="shared" si="2"/>
        <v>16738.32759</v>
      </c>
      <c r="J27" s="27">
        <f t="shared" si="2"/>
        <v>21007.77703</v>
      </c>
      <c r="K27" s="27">
        <f t="shared" si="2"/>
        <v>23003.25027</v>
      </c>
      <c r="L27" s="27">
        <f t="shared" si="2"/>
        <v>25317.75987</v>
      </c>
      <c r="M27" s="27">
        <f t="shared" si="2"/>
        <v>30829.56406</v>
      </c>
    </row>
    <row r="28">
      <c r="A28" s="2" t="s">
        <v>46</v>
      </c>
      <c r="B28" s="27">
        <f t="shared" ref="B28:M28" si="3">B14*($B$4)</f>
        <v>10359.36</v>
      </c>
      <c r="C28" s="27">
        <f t="shared" si="3"/>
        <v>7443</v>
      </c>
      <c r="D28" s="27">
        <f t="shared" si="3"/>
        <v>8576.4</v>
      </c>
      <c r="E28" s="27">
        <f t="shared" si="3"/>
        <v>9666.36</v>
      </c>
      <c r="F28" s="27">
        <f t="shared" si="3"/>
        <v>8664.48</v>
      </c>
      <c r="G28" s="27">
        <f t="shared" si="3"/>
        <v>7519.08</v>
      </c>
      <c r="H28" s="27">
        <f t="shared" si="3"/>
        <v>7406.893169</v>
      </c>
      <c r="I28" s="27">
        <f t="shared" si="3"/>
        <v>6479.352616</v>
      </c>
      <c r="J28" s="27">
        <f t="shared" si="3"/>
        <v>8132.042721</v>
      </c>
      <c r="K28" s="27">
        <f t="shared" si="3"/>
        <v>8904.483976</v>
      </c>
      <c r="L28" s="27">
        <f t="shared" si="3"/>
        <v>9800.423175</v>
      </c>
      <c r="M28" s="27">
        <f t="shared" si="3"/>
        <v>11934.0248</v>
      </c>
    </row>
    <row r="29">
      <c r="A29" s="2" t="s">
        <v>47</v>
      </c>
      <c r="B29" s="27">
        <f t="shared" ref="B29:M29" si="4">B14*($B$5)</f>
        <v>5179.68</v>
      </c>
      <c r="C29" s="27">
        <f t="shared" si="4"/>
        <v>3721.5</v>
      </c>
      <c r="D29" s="27">
        <f t="shared" si="4"/>
        <v>4288.2</v>
      </c>
      <c r="E29" s="27">
        <f t="shared" si="4"/>
        <v>4833.18</v>
      </c>
      <c r="F29" s="27">
        <f t="shared" si="4"/>
        <v>4332.24</v>
      </c>
      <c r="G29" s="27">
        <f t="shared" si="4"/>
        <v>3759.54</v>
      </c>
      <c r="H29" s="27">
        <f t="shared" si="4"/>
        <v>3703.446584</v>
      </c>
      <c r="I29" s="27">
        <f t="shared" si="4"/>
        <v>3239.676308</v>
      </c>
      <c r="J29" s="27">
        <f t="shared" si="4"/>
        <v>4066.02136</v>
      </c>
      <c r="K29" s="27">
        <f t="shared" si="4"/>
        <v>4452.241988</v>
      </c>
      <c r="L29" s="27">
        <f t="shared" si="4"/>
        <v>4900.211587</v>
      </c>
      <c r="M29" s="27">
        <f t="shared" si="4"/>
        <v>5967.012399</v>
      </c>
    </row>
    <row r="30">
      <c r="A30" s="2" t="s">
        <v>48</v>
      </c>
      <c r="B30" s="27">
        <f t="shared" ref="B30:M30" si="5">B14*($B$6)</f>
        <v>5179.68</v>
      </c>
      <c r="C30" s="27">
        <f t="shared" si="5"/>
        <v>3721.5</v>
      </c>
      <c r="D30" s="27">
        <f t="shared" si="5"/>
        <v>4288.2</v>
      </c>
      <c r="E30" s="27">
        <f t="shared" si="5"/>
        <v>4833.18</v>
      </c>
      <c r="F30" s="27">
        <f t="shared" si="5"/>
        <v>4332.24</v>
      </c>
      <c r="G30" s="27">
        <f t="shared" si="5"/>
        <v>3759.54</v>
      </c>
      <c r="H30" s="27">
        <f t="shared" si="5"/>
        <v>3703.446584</v>
      </c>
      <c r="I30" s="27">
        <f t="shared" si="5"/>
        <v>3239.676308</v>
      </c>
      <c r="J30" s="27">
        <f t="shared" si="5"/>
        <v>4066.02136</v>
      </c>
      <c r="K30" s="27">
        <f t="shared" si="5"/>
        <v>4452.241988</v>
      </c>
      <c r="L30" s="27">
        <f t="shared" si="5"/>
        <v>4900.211587</v>
      </c>
      <c r="M30" s="27">
        <f t="shared" si="5"/>
        <v>5967.012399</v>
      </c>
    </row>
    <row r="31">
      <c r="A31" s="2" t="s">
        <v>49</v>
      </c>
      <c r="B31" s="27">
        <f t="shared" ref="B31:M31" si="6">B14*($B$7)</f>
        <v>6906.24</v>
      </c>
      <c r="C31" s="27">
        <f t="shared" si="6"/>
        <v>4962</v>
      </c>
      <c r="D31" s="27">
        <f t="shared" si="6"/>
        <v>5717.6</v>
      </c>
      <c r="E31" s="27">
        <f t="shared" si="6"/>
        <v>6444.24</v>
      </c>
      <c r="F31" s="27">
        <f t="shared" si="6"/>
        <v>5776.32</v>
      </c>
      <c r="G31" s="27">
        <f t="shared" si="6"/>
        <v>5012.72</v>
      </c>
      <c r="H31" s="27">
        <f t="shared" si="6"/>
        <v>4937.928779</v>
      </c>
      <c r="I31" s="27">
        <f t="shared" si="6"/>
        <v>4319.568411</v>
      </c>
      <c r="J31" s="27">
        <f t="shared" si="6"/>
        <v>5421.361814</v>
      </c>
      <c r="K31" s="27">
        <f t="shared" si="6"/>
        <v>5936.322651</v>
      </c>
      <c r="L31" s="27">
        <f t="shared" si="6"/>
        <v>6533.61545</v>
      </c>
      <c r="M31" s="27">
        <f t="shared" si="6"/>
        <v>7956.016532</v>
      </c>
    </row>
    <row r="32">
      <c r="A32" s="2" t="s">
        <v>50</v>
      </c>
      <c r="B32" s="27">
        <f t="shared" ref="B32:M32" si="7">B14*($B$8)</f>
        <v>2589.84</v>
      </c>
      <c r="C32" s="27">
        <f t="shared" si="7"/>
        <v>1860.75</v>
      </c>
      <c r="D32" s="27">
        <f t="shared" si="7"/>
        <v>2144.1</v>
      </c>
      <c r="E32" s="27">
        <f t="shared" si="7"/>
        <v>2416.59</v>
      </c>
      <c r="F32" s="27">
        <f t="shared" si="7"/>
        <v>2166.12</v>
      </c>
      <c r="G32" s="27">
        <f t="shared" si="7"/>
        <v>1879.77</v>
      </c>
      <c r="H32" s="27">
        <f t="shared" si="7"/>
        <v>1851.723292</v>
      </c>
      <c r="I32" s="27">
        <f t="shared" si="7"/>
        <v>1619.838154</v>
      </c>
      <c r="J32" s="27">
        <f t="shared" si="7"/>
        <v>2033.01068</v>
      </c>
      <c r="K32" s="27">
        <f t="shared" si="7"/>
        <v>2226.120994</v>
      </c>
      <c r="L32" s="27">
        <f t="shared" si="7"/>
        <v>2450.105794</v>
      </c>
      <c r="M32" s="27">
        <f t="shared" si="7"/>
        <v>2983.5062</v>
      </c>
    </row>
    <row r="33">
      <c r="A33" s="2" t="s">
        <v>51</v>
      </c>
      <c r="B33" s="27">
        <f t="shared" ref="B33:M33" si="8">B14*($B$9)</f>
        <v>13812.48</v>
      </c>
      <c r="C33" s="27">
        <f t="shared" si="8"/>
        <v>9924</v>
      </c>
      <c r="D33" s="27">
        <f t="shared" si="8"/>
        <v>11435.2</v>
      </c>
      <c r="E33" s="27">
        <f t="shared" si="8"/>
        <v>12888.48</v>
      </c>
      <c r="F33" s="27">
        <f t="shared" si="8"/>
        <v>11552.64</v>
      </c>
      <c r="G33" s="27">
        <f t="shared" si="8"/>
        <v>10025.44</v>
      </c>
      <c r="H33" s="27">
        <f t="shared" si="8"/>
        <v>9875.857558</v>
      </c>
      <c r="I33" s="27">
        <f t="shared" si="8"/>
        <v>8639.136822</v>
      </c>
      <c r="J33" s="27">
        <f t="shared" si="8"/>
        <v>10842.72363</v>
      </c>
      <c r="K33" s="27">
        <f t="shared" si="8"/>
        <v>11872.6453</v>
      </c>
      <c r="L33" s="27">
        <f t="shared" si="8"/>
        <v>13067.2309</v>
      </c>
      <c r="M33" s="27">
        <f t="shared" si="8"/>
        <v>15912.03306</v>
      </c>
    </row>
    <row r="34">
      <c r="A34" s="2" t="s">
        <v>52</v>
      </c>
      <c r="B34" s="27">
        <f t="shared" ref="B34:M34" si="9">B14*($B$10)</f>
        <v>3453.12</v>
      </c>
      <c r="C34" s="27">
        <f t="shared" si="9"/>
        <v>2481</v>
      </c>
      <c r="D34" s="27">
        <f t="shared" si="9"/>
        <v>2858.8</v>
      </c>
      <c r="E34" s="27">
        <f t="shared" si="9"/>
        <v>3222.12</v>
      </c>
      <c r="F34" s="27">
        <f t="shared" si="9"/>
        <v>2888.16</v>
      </c>
      <c r="G34" s="27">
        <f t="shared" si="9"/>
        <v>2506.36</v>
      </c>
      <c r="H34" s="27">
        <f t="shared" si="9"/>
        <v>2468.96439</v>
      </c>
      <c r="I34" s="27">
        <f t="shared" si="9"/>
        <v>2159.784205</v>
      </c>
      <c r="J34" s="27">
        <f t="shared" si="9"/>
        <v>2710.680907</v>
      </c>
      <c r="K34" s="27">
        <f t="shared" si="9"/>
        <v>2968.161325</v>
      </c>
      <c r="L34" s="27">
        <f t="shared" si="9"/>
        <v>3266.807725</v>
      </c>
      <c r="M34" s="27">
        <f t="shared" si="9"/>
        <v>3978.008266</v>
      </c>
    </row>
    <row r="38">
      <c r="B38" s="2" t="s">
        <v>130</v>
      </c>
    </row>
    <row r="39">
      <c r="A39" s="47"/>
      <c r="B39" s="6" t="s">
        <v>53</v>
      </c>
      <c r="C39" s="6" t="s">
        <v>54</v>
      </c>
      <c r="D39" s="6" t="s">
        <v>55</v>
      </c>
      <c r="E39" s="6" t="s">
        <v>56</v>
      </c>
      <c r="F39" s="6" t="s">
        <v>57</v>
      </c>
      <c r="G39" s="6" t="s">
        <v>58</v>
      </c>
      <c r="H39" s="6" t="s">
        <v>26</v>
      </c>
      <c r="I39" s="6" t="s">
        <v>27</v>
      </c>
      <c r="J39" s="6" t="s">
        <v>28</v>
      </c>
      <c r="K39" s="6" t="s">
        <v>29</v>
      </c>
      <c r="L39" s="6" t="s">
        <v>30</v>
      </c>
      <c r="M39" s="6" t="s">
        <v>31</v>
      </c>
    </row>
    <row r="40">
      <c r="A40" s="2" t="s">
        <v>44</v>
      </c>
      <c r="B40" s="27">
        <f t="shared" ref="B40:M40" si="10">($C$2*B26)/1000</f>
        <v>362.5776</v>
      </c>
      <c r="C40" s="27">
        <f t="shared" si="10"/>
        <v>260.505</v>
      </c>
      <c r="D40" s="27">
        <f t="shared" si="10"/>
        <v>300.174</v>
      </c>
      <c r="E40" s="27">
        <f t="shared" si="10"/>
        <v>338.3226</v>
      </c>
      <c r="F40" s="27">
        <f t="shared" si="10"/>
        <v>303.2568</v>
      </c>
      <c r="G40" s="27">
        <f t="shared" si="10"/>
        <v>263.1678</v>
      </c>
      <c r="H40" s="27">
        <f t="shared" si="10"/>
        <v>259.2412609</v>
      </c>
      <c r="I40" s="27">
        <f t="shared" si="10"/>
        <v>226.7773416</v>
      </c>
      <c r="J40" s="27">
        <f t="shared" si="10"/>
        <v>284.6214952</v>
      </c>
      <c r="K40" s="27">
        <f t="shared" si="10"/>
        <v>311.6569392</v>
      </c>
      <c r="L40" s="27">
        <f t="shared" si="10"/>
        <v>343.0148111</v>
      </c>
      <c r="M40" s="27">
        <f t="shared" si="10"/>
        <v>417.6908679</v>
      </c>
    </row>
    <row r="41">
      <c r="A41" s="2" t="s">
        <v>45</v>
      </c>
      <c r="B41" s="27">
        <f t="shared" ref="B41:M41" si="11">($C$3*B27)/1000</f>
        <v>133.8084</v>
      </c>
      <c r="C41" s="27">
        <f t="shared" si="11"/>
        <v>96.13875</v>
      </c>
      <c r="D41" s="27">
        <f t="shared" si="11"/>
        <v>110.7785</v>
      </c>
      <c r="E41" s="27">
        <f t="shared" si="11"/>
        <v>124.85715</v>
      </c>
      <c r="F41" s="27">
        <f t="shared" si="11"/>
        <v>111.9162</v>
      </c>
      <c r="G41" s="27">
        <f t="shared" si="11"/>
        <v>97.12145</v>
      </c>
      <c r="H41" s="27">
        <f t="shared" si="11"/>
        <v>95.6723701</v>
      </c>
      <c r="I41" s="27">
        <f t="shared" si="11"/>
        <v>83.69163796</v>
      </c>
      <c r="J41" s="27">
        <f t="shared" si="11"/>
        <v>105.0388851</v>
      </c>
      <c r="K41" s="27">
        <f t="shared" si="11"/>
        <v>115.0162514</v>
      </c>
      <c r="L41" s="27">
        <f t="shared" si="11"/>
        <v>126.5887993</v>
      </c>
      <c r="M41" s="27">
        <f t="shared" si="11"/>
        <v>154.1478203</v>
      </c>
    </row>
    <row r="42">
      <c r="A42" s="2" t="s">
        <v>46</v>
      </c>
      <c r="B42" s="27">
        <f t="shared" ref="B42:M42" si="12">($C$4*B28)/1000</f>
        <v>0</v>
      </c>
      <c r="C42" s="27">
        <f t="shared" si="12"/>
        <v>0</v>
      </c>
      <c r="D42" s="27">
        <f t="shared" si="12"/>
        <v>0</v>
      </c>
      <c r="E42" s="27">
        <f t="shared" si="12"/>
        <v>0</v>
      </c>
      <c r="F42" s="27">
        <f t="shared" si="12"/>
        <v>0</v>
      </c>
      <c r="G42" s="27">
        <f t="shared" si="12"/>
        <v>0</v>
      </c>
      <c r="H42" s="27">
        <f t="shared" si="12"/>
        <v>0</v>
      </c>
      <c r="I42" s="27">
        <f t="shared" si="12"/>
        <v>0</v>
      </c>
      <c r="J42" s="27">
        <f t="shared" si="12"/>
        <v>0</v>
      </c>
      <c r="K42" s="27">
        <f t="shared" si="12"/>
        <v>0</v>
      </c>
      <c r="L42" s="27">
        <f t="shared" si="12"/>
        <v>0</v>
      </c>
      <c r="M42" s="27">
        <f t="shared" si="12"/>
        <v>0</v>
      </c>
    </row>
    <row r="43">
      <c r="A43" s="2" t="s">
        <v>47</v>
      </c>
      <c r="B43" s="27">
        <f t="shared" ref="B43:M43" si="13">($C$5*B29)/1000</f>
        <v>56.97648</v>
      </c>
      <c r="C43" s="27">
        <f t="shared" si="13"/>
        <v>40.9365</v>
      </c>
      <c r="D43" s="27">
        <f t="shared" si="13"/>
        <v>47.1702</v>
      </c>
      <c r="E43" s="27">
        <f t="shared" si="13"/>
        <v>53.16498</v>
      </c>
      <c r="F43" s="27">
        <f t="shared" si="13"/>
        <v>47.65464</v>
      </c>
      <c r="G43" s="27">
        <f t="shared" si="13"/>
        <v>41.35494</v>
      </c>
      <c r="H43" s="27">
        <f t="shared" si="13"/>
        <v>40.73791243</v>
      </c>
      <c r="I43" s="27">
        <f t="shared" si="13"/>
        <v>35.63643939</v>
      </c>
      <c r="J43" s="27">
        <f t="shared" si="13"/>
        <v>44.72623496</v>
      </c>
      <c r="K43" s="27">
        <f t="shared" si="13"/>
        <v>48.97466187</v>
      </c>
      <c r="L43" s="27">
        <f t="shared" si="13"/>
        <v>53.90232746</v>
      </c>
      <c r="M43" s="27">
        <f t="shared" si="13"/>
        <v>65.63713639</v>
      </c>
    </row>
    <row r="44">
      <c r="A44" s="2" t="s">
        <v>48</v>
      </c>
      <c r="B44" s="27">
        <f t="shared" ref="B44:M44" si="14">($C$6*B30)/1000</f>
        <v>0</v>
      </c>
      <c r="C44" s="27">
        <f t="shared" si="14"/>
        <v>0</v>
      </c>
      <c r="D44" s="27">
        <f t="shared" si="14"/>
        <v>0</v>
      </c>
      <c r="E44" s="27">
        <f t="shared" si="14"/>
        <v>0</v>
      </c>
      <c r="F44" s="27">
        <f t="shared" si="14"/>
        <v>0</v>
      </c>
      <c r="G44" s="27">
        <f t="shared" si="14"/>
        <v>0</v>
      </c>
      <c r="H44" s="27">
        <f t="shared" si="14"/>
        <v>0</v>
      </c>
      <c r="I44" s="27">
        <f t="shared" si="14"/>
        <v>0</v>
      </c>
      <c r="J44" s="27">
        <f t="shared" si="14"/>
        <v>0</v>
      </c>
      <c r="K44" s="27">
        <f t="shared" si="14"/>
        <v>0</v>
      </c>
      <c r="L44" s="27">
        <f t="shared" si="14"/>
        <v>0</v>
      </c>
      <c r="M44" s="27">
        <f t="shared" si="14"/>
        <v>0</v>
      </c>
    </row>
    <row r="45">
      <c r="A45" s="2" t="s">
        <v>49</v>
      </c>
      <c r="B45" s="27">
        <f t="shared" ref="B45:M45" si="15">($C$7*B31)/1000</f>
        <v>82.87488</v>
      </c>
      <c r="C45" s="27">
        <f t="shared" si="15"/>
        <v>59.544</v>
      </c>
      <c r="D45" s="27">
        <f t="shared" si="15"/>
        <v>68.6112</v>
      </c>
      <c r="E45" s="27">
        <f t="shared" si="15"/>
        <v>77.33088</v>
      </c>
      <c r="F45" s="27">
        <f t="shared" si="15"/>
        <v>69.31584</v>
      </c>
      <c r="G45" s="27">
        <f t="shared" si="15"/>
        <v>60.15264</v>
      </c>
      <c r="H45" s="27">
        <f t="shared" si="15"/>
        <v>59.25514535</v>
      </c>
      <c r="I45" s="27">
        <f t="shared" si="15"/>
        <v>51.83482093</v>
      </c>
      <c r="J45" s="27">
        <f t="shared" si="15"/>
        <v>65.05634177</v>
      </c>
      <c r="K45" s="27">
        <f t="shared" si="15"/>
        <v>71.23587181</v>
      </c>
      <c r="L45" s="27">
        <f t="shared" si="15"/>
        <v>78.4033854</v>
      </c>
      <c r="M45" s="27">
        <f t="shared" si="15"/>
        <v>95.47219838</v>
      </c>
    </row>
    <row r="46">
      <c r="A46" s="2" t="s">
        <v>50</v>
      </c>
      <c r="B46" s="27">
        <f t="shared" ref="B46:M46" si="16">($C$8*B32)/1000</f>
        <v>0</v>
      </c>
      <c r="C46" s="27">
        <f t="shared" si="16"/>
        <v>0</v>
      </c>
      <c r="D46" s="27">
        <f t="shared" si="16"/>
        <v>0</v>
      </c>
      <c r="E46" s="27">
        <f t="shared" si="16"/>
        <v>0</v>
      </c>
      <c r="F46" s="27">
        <f t="shared" si="16"/>
        <v>0</v>
      </c>
      <c r="G46" s="27">
        <f t="shared" si="16"/>
        <v>0</v>
      </c>
      <c r="H46" s="27">
        <f t="shared" si="16"/>
        <v>0</v>
      </c>
      <c r="I46" s="27">
        <f t="shared" si="16"/>
        <v>0</v>
      </c>
      <c r="J46" s="27">
        <f t="shared" si="16"/>
        <v>0</v>
      </c>
      <c r="K46" s="27">
        <f t="shared" si="16"/>
        <v>0</v>
      </c>
      <c r="L46" s="27">
        <f t="shared" si="16"/>
        <v>0</v>
      </c>
      <c r="M46" s="27">
        <f t="shared" si="16"/>
        <v>0</v>
      </c>
    </row>
    <row r="47">
      <c r="A47" s="2" t="s">
        <v>51</v>
      </c>
      <c r="B47" s="27">
        <f t="shared" ref="B47:M47" si="17">($C$9*B33)/1000</f>
        <v>138.1248</v>
      </c>
      <c r="C47" s="27">
        <f t="shared" si="17"/>
        <v>99.24</v>
      </c>
      <c r="D47" s="27">
        <f t="shared" si="17"/>
        <v>114.352</v>
      </c>
      <c r="E47" s="27">
        <f t="shared" si="17"/>
        <v>128.8848</v>
      </c>
      <c r="F47" s="27">
        <f t="shared" si="17"/>
        <v>115.5264</v>
      </c>
      <c r="G47" s="27">
        <f t="shared" si="17"/>
        <v>100.2544</v>
      </c>
      <c r="H47" s="27">
        <f t="shared" si="17"/>
        <v>98.75857558</v>
      </c>
      <c r="I47" s="27">
        <f t="shared" si="17"/>
        <v>86.39136822</v>
      </c>
      <c r="J47" s="27">
        <f t="shared" si="17"/>
        <v>108.4272363</v>
      </c>
      <c r="K47" s="27">
        <f t="shared" si="17"/>
        <v>118.726453</v>
      </c>
      <c r="L47" s="27">
        <f t="shared" si="17"/>
        <v>130.672309</v>
      </c>
      <c r="M47" s="27">
        <f t="shared" si="17"/>
        <v>159.1203306</v>
      </c>
    </row>
    <row r="48">
      <c r="A48" s="2" t="s">
        <v>52</v>
      </c>
      <c r="B48" s="27">
        <f t="shared" ref="B48:M48" si="18">($C$10*B34)/1000</f>
        <v>0</v>
      </c>
      <c r="C48" s="27">
        <f t="shared" si="18"/>
        <v>0</v>
      </c>
      <c r="D48" s="27">
        <f t="shared" si="18"/>
        <v>0</v>
      </c>
      <c r="E48" s="27">
        <f t="shared" si="18"/>
        <v>0</v>
      </c>
      <c r="F48" s="27">
        <f t="shared" si="18"/>
        <v>0</v>
      </c>
      <c r="G48" s="27">
        <f t="shared" si="18"/>
        <v>0</v>
      </c>
      <c r="H48" s="27">
        <f t="shared" si="18"/>
        <v>0</v>
      </c>
      <c r="I48" s="27">
        <f t="shared" si="18"/>
        <v>0</v>
      </c>
      <c r="J48" s="27">
        <f t="shared" si="18"/>
        <v>0</v>
      </c>
      <c r="K48" s="27">
        <f t="shared" si="18"/>
        <v>0</v>
      </c>
      <c r="L48" s="27">
        <f t="shared" si="18"/>
        <v>0</v>
      </c>
      <c r="M48" s="27">
        <f t="shared" si="18"/>
        <v>0</v>
      </c>
    </row>
    <row r="49">
      <c r="B49" s="25">
        <f t="shared" ref="B49:M49" si="19">SUM(B39:B48)</f>
        <v>774.36216</v>
      </c>
      <c r="C49" s="25">
        <f t="shared" si="19"/>
        <v>556.36425</v>
      </c>
      <c r="D49" s="25">
        <f t="shared" si="19"/>
        <v>641.0859</v>
      </c>
      <c r="E49" s="25">
        <f t="shared" si="19"/>
        <v>722.56041</v>
      </c>
      <c r="F49" s="25">
        <f t="shared" si="19"/>
        <v>647.66988</v>
      </c>
      <c r="G49" s="25">
        <f t="shared" si="19"/>
        <v>562.05123</v>
      </c>
      <c r="H49" s="25">
        <f t="shared" si="19"/>
        <v>553.6652644</v>
      </c>
      <c r="I49" s="25">
        <f t="shared" si="19"/>
        <v>484.3316081</v>
      </c>
      <c r="J49" s="25">
        <f t="shared" si="19"/>
        <v>607.8701934</v>
      </c>
      <c r="K49" s="25">
        <f t="shared" si="19"/>
        <v>665.6101772</v>
      </c>
      <c r="L49" s="25">
        <f t="shared" si="19"/>
        <v>732.5816323</v>
      </c>
      <c r="M49" s="25">
        <f t="shared" si="19"/>
        <v>892.0683537</v>
      </c>
    </row>
    <row r="52">
      <c r="B52" s="2" t="s">
        <v>131</v>
      </c>
    </row>
    <row r="53">
      <c r="B53" s="6" t="s">
        <v>53</v>
      </c>
      <c r="C53" s="6" t="s">
        <v>54</v>
      </c>
      <c r="D53" s="6" t="s">
        <v>55</v>
      </c>
      <c r="E53" s="6" t="s">
        <v>56</v>
      </c>
      <c r="F53" s="6" t="s">
        <v>57</v>
      </c>
      <c r="G53" s="6" t="s">
        <v>58</v>
      </c>
      <c r="H53" s="6" t="s">
        <v>26</v>
      </c>
      <c r="I53" s="6" t="s">
        <v>27</v>
      </c>
      <c r="J53" s="6" t="s">
        <v>28</v>
      </c>
      <c r="K53" s="6" t="s">
        <v>29</v>
      </c>
      <c r="L53" s="6" t="s">
        <v>30</v>
      </c>
      <c r="M53" s="6" t="s">
        <v>31</v>
      </c>
    </row>
    <row r="54">
      <c r="A54" s="29" t="s">
        <v>132</v>
      </c>
      <c r="B54" s="6">
        <v>380.0</v>
      </c>
      <c r="C54" s="25">
        <f t="shared" ref="C54:M54" si="20">B57+B58</f>
        <v>405.63784</v>
      </c>
      <c r="D54" s="25">
        <f t="shared" si="20"/>
        <v>649.27359</v>
      </c>
      <c r="E54" s="25">
        <f t="shared" si="20"/>
        <v>808.18769</v>
      </c>
      <c r="F54" s="25">
        <f t="shared" si="20"/>
        <v>885.62728</v>
      </c>
      <c r="G54" s="25">
        <f t="shared" si="20"/>
        <v>1037.9574</v>
      </c>
      <c r="H54" s="25">
        <f t="shared" si="20"/>
        <v>775.90617</v>
      </c>
      <c r="I54" s="25">
        <f t="shared" si="20"/>
        <v>1022.240906</v>
      </c>
      <c r="J54" s="25">
        <f t="shared" si="20"/>
        <v>837.9092976</v>
      </c>
      <c r="K54" s="25">
        <f t="shared" si="20"/>
        <v>1030.039104</v>
      </c>
      <c r="L54" s="25">
        <f t="shared" si="20"/>
        <v>664.428927</v>
      </c>
      <c r="M54" s="25">
        <f t="shared" si="20"/>
        <v>731.8472947</v>
      </c>
    </row>
    <row r="55">
      <c r="A55" s="29" t="s">
        <v>133</v>
      </c>
      <c r="B55" s="6">
        <v>500.0</v>
      </c>
      <c r="C55" s="6">
        <v>500.0</v>
      </c>
      <c r="D55" s="6">
        <v>500.0</v>
      </c>
      <c r="E55" s="6">
        <v>500.0</v>
      </c>
      <c r="F55" s="6">
        <v>500.0</v>
      </c>
      <c r="G55" s="6">
        <v>0.0</v>
      </c>
      <c r="H55" s="6">
        <v>500.0</v>
      </c>
      <c r="I55" s="6">
        <v>0.0</v>
      </c>
      <c r="J55" s="6">
        <v>500.0</v>
      </c>
      <c r="K55" s="6">
        <v>0.0</v>
      </c>
      <c r="L55" s="6">
        <v>500.0</v>
      </c>
      <c r="M55" s="6">
        <v>500.0</v>
      </c>
    </row>
    <row r="56">
      <c r="A56" s="29" t="s">
        <v>134</v>
      </c>
      <c r="B56" s="25">
        <f t="shared" ref="B56:M56" si="21">B49</f>
        <v>774.36216</v>
      </c>
      <c r="C56" s="25">
        <f t="shared" si="21"/>
        <v>556.36425</v>
      </c>
      <c r="D56" s="25">
        <f t="shared" si="21"/>
        <v>641.0859</v>
      </c>
      <c r="E56" s="25">
        <f t="shared" si="21"/>
        <v>722.56041</v>
      </c>
      <c r="F56" s="25">
        <f t="shared" si="21"/>
        <v>647.66988</v>
      </c>
      <c r="G56" s="25">
        <f t="shared" si="21"/>
        <v>562.05123</v>
      </c>
      <c r="H56" s="25">
        <f t="shared" si="21"/>
        <v>553.6652644</v>
      </c>
      <c r="I56" s="25">
        <f t="shared" si="21"/>
        <v>484.3316081</v>
      </c>
      <c r="J56" s="25">
        <f t="shared" si="21"/>
        <v>607.8701934</v>
      </c>
      <c r="K56" s="25">
        <f t="shared" si="21"/>
        <v>665.6101772</v>
      </c>
      <c r="L56" s="25">
        <f t="shared" si="21"/>
        <v>732.5816323</v>
      </c>
      <c r="M56" s="25">
        <f t="shared" si="21"/>
        <v>892.0683537</v>
      </c>
    </row>
    <row r="57">
      <c r="A57" s="29" t="s">
        <v>135</v>
      </c>
      <c r="B57" s="25">
        <f t="shared" ref="B57:M57" si="22">sum(B54:B55)-B56</f>
        <v>105.63784</v>
      </c>
      <c r="C57" s="25">
        <f t="shared" si="22"/>
        <v>349.27359</v>
      </c>
      <c r="D57" s="25">
        <f t="shared" si="22"/>
        <v>508.18769</v>
      </c>
      <c r="E57" s="25">
        <f t="shared" si="22"/>
        <v>585.62728</v>
      </c>
      <c r="F57" s="25">
        <f t="shared" si="22"/>
        <v>737.9574</v>
      </c>
      <c r="G57" s="25">
        <f t="shared" si="22"/>
        <v>475.90617</v>
      </c>
      <c r="H57" s="25">
        <f t="shared" si="22"/>
        <v>722.2409056</v>
      </c>
      <c r="I57" s="25">
        <f t="shared" si="22"/>
        <v>537.9092976</v>
      </c>
      <c r="J57" s="25">
        <f t="shared" si="22"/>
        <v>730.0391042</v>
      </c>
      <c r="K57" s="25">
        <f t="shared" si="22"/>
        <v>364.428927</v>
      </c>
      <c r="L57" s="25">
        <f t="shared" si="22"/>
        <v>431.8472947</v>
      </c>
      <c r="M57" s="25">
        <f t="shared" si="22"/>
        <v>339.778941</v>
      </c>
    </row>
    <row r="58">
      <c r="A58" s="29" t="s">
        <v>136</v>
      </c>
      <c r="B58" s="6">
        <v>300.0</v>
      </c>
      <c r="C58" s="6">
        <v>300.0</v>
      </c>
      <c r="D58" s="6">
        <v>300.0</v>
      </c>
      <c r="E58" s="6">
        <v>300.0</v>
      </c>
      <c r="F58" s="6">
        <v>300.0</v>
      </c>
      <c r="G58" s="6">
        <v>300.0</v>
      </c>
      <c r="H58" s="6">
        <v>300.0</v>
      </c>
      <c r="I58" s="6">
        <v>300.0</v>
      </c>
      <c r="J58" s="6">
        <v>300.0</v>
      </c>
      <c r="K58" s="6">
        <v>300.0</v>
      </c>
      <c r="L58" s="6">
        <v>300.0</v>
      </c>
      <c r="M58" s="6">
        <v>300.0</v>
      </c>
    </row>
    <row r="59">
      <c r="A59" s="29" t="s">
        <v>137</v>
      </c>
      <c r="B59" s="25">
        <f t="shared" ref="B59:M59" si="23">C56-C54+B58</f>
        <v>450.72641</v>
      </c>
      <c r="C59" s="25">
        <f t="shared" si="23"/>
        <v>291.81231</v>
      </c>
      <c r="D59" s="25">
        <f t="shared" si="23"/>
        <v>214.37272</v>
      </c>
      <c r="E59" s="25">
        <f t="shared" si="23"/>
        <v>62.0426</v>
      </c>
      <c r="F59" s="25">
        <f t="shared" si="23"/>
        <v>-175.90617</v>
      </c>
      <c r="G59" s="25">
        <f t="shared" si="23"/>
        <v>77.75909437</v>
      </c>
      <c r="H59" s="25">
        <f t="shared" si="23"/>
        <v>-237.9092976</v>
      </c>
      <c r="I59" s="25">
        <f t="shared" si="23"/>
        <v>69.96089582</v>
      </c>
      <c r="J59" s="25">
        <f t="shared" si="23"/>
        <v>-64.42892699</v>
      </c>
      <c r="K59" s="25">
        <f t="shared" si="23"/>
        <v>368.1527053</v>
      </c>
      <c r="L59" s="25">
        <f t="shared" si="23"/>
        <v>460.221059</v>
      </c>
      <c r="M59" s="21">
        <f t="shared" si="23"/>
        <v>300</v>
      </c>
    </row>
    <row r="60">
      <c r="A60" s="45" t="s">
        <v>138</v>
      </c>
      <c r="B60" s="13">
        <f t="shared" ref="B60:M60" si="24">CEILING(B59/500,1)
</f>
        <v>1</v>
      </c>
      <c r="C60" s="13">
        <f t="shared" si="24"/>
        <v>1</v>
      </c>
      <c r="D60" s="13">
        <f t="shared" si="24"/>
        <v>1</v>
      </c>
      <c r="E60" s="13">
        <f t="shared" si="24"/>
        <v>1</v>
      </c>
      <c r="F60" s="13">
        <f t="shared" si="24"/>
        <v>0</v>
      </c>
      <c r="G60" s="13">
        <f t="shared" si="24"/>
        <v>1</v>
      </c>
      <c r="H60" s="13">
        <f t="shared" si="24"/>
        <v>0</v>
      </c>
      <c r="I60" s="13">
        <f t="shared" si="24"/>
        <v>1</v>
      </c>
      <c r="J60" s="13">
        <f t="shared" si="24"/>
        <v>0</v>
      </c>
      <c r="K60" s="13">
        <f t="shared" si="24"/>
        <v>1</v>
      </c>
      <c r="L60" s="13">
        <f t="shared" si="24"/>
        <v>1</v>
      </c>
      <c r="M60" s="13">
        <f t="shared" si="24"/>
        <v>1</v>
      </c>
    </row>
    <row r="66">
      <c r="A66" s="48"/>
      <c r="B66" s="29"/>
      <c r="C66" s="29"/>
      <c r="D66" s="29"/>
      <c r="E66" s="29"/>
      <c r="F66" s="29"/>
      <c r="G66" s="29"/>
      <c r="H66" s="29"/>
    </row>
  </sheetData>
  <mergeCells count="4">
    <mergeCell ref="B38:M38"/>
    <mergeCell ref="B52:M52"/>
    <mergeCell ref="B24:M24"/>
    <mergeCell ref="B12:M12"/>
  </mergeCells>
  <drawing r:id="rId1"/>
</worksheet>
</file>