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90" yWindow="195" windowWidth="11115" windowHeight="9795" tabRatio="614" firstSheet="1" activeTab="7"/>
  </bookViews>
  <sheets>
    <sheet name="Portada" sheetId="20" r:id="rId1"/>
    <sheet name="Introducción" sheetId="69" r:id="rId2"/>
    <sheet name="Índice" sheetId="19" r:id="rId3"/>
    <sheet name="Matriz Primaria" sheetId="22" r:id="rId4"/>
    <sheet name="Matriz Secundaria" sheetId="34" r:id="rId5"/>
    <sheet name="Producción Bruta" sheetId="28" r:id="rId6"/>
    <sheet name="Matriz de Consumos" sheetId="7" r:id="rId7"/>
    <sheet name="Balance" sheetId="6" r:id="rId8"/>
    <sheet name="Balance Energético (u.físicas) " sheetId="52" r:id="rId9"/>
    <sheet name="Matriz de Consumos (u.físicas)" sheetId="64" r:id="rId10"/>
    <sheet name="Producción Bruta (u.físicas)" sheetId="58" r:id="rId11"/>
    <sheet name="Matriz Primaria (u.físicas)" sheetId="40" r:id="rId12"/>
    <sheet name="Matriz Secundaria (u.físicas)" sheetId="46" r:id="rId13"/>
    <sheet name="CUADRO1" sheetId="65" r:id="rId14"/>
    <sheet name="CUADRO2" sheetId="66" r:id="rId15"/>
    <sheet name="Glosario" sheetId="68" r:id="rId16"/>
  </sheets>
  <calcPr calcId="162913"/>
</workbook>
</file>

<file path=xl/calcChain.xml><?xml version="1.0" encoding="utf-8"?>
<calcChain xmlns="http://schemas.openxmlformats.org/spreadsheetml/2006/main">
  <c r="E70" i="58" l="1"/>
  <c r="E47" i="58"/>
  <c r="E48" i="58"/>
  <c r="E49" i="58"/>
  <c r="E50" i="58"/>
  <c r="E51" i="58"/>
  <c r="E52" i="58"/>
  <c r="E53" i="58"/>
  <c r="E54" i="58"/>
  <c r="G24" i="40" l="1"/>
  <c r="AB51" i="64" l="1"/>
  <c r="AB50" i="64"/>
  <c r="AB49" i="64"/>
  <c r="AB48" i="64"/>
  <c r="AB46" i="64"/>
  <c r="AB45" i="64"/>
  <c r="AB44" i="64"/>
  <c r="AB43" i="64"/>
  <c r="AB41" i="64"/>
  <c r="AB40" i="64"/>
  <c r="AB39" i="64"/>
  <c r="AB38" i="64"/>
  <c r="AB37" i="64"/>
  <c r="AB36" i="64"/>
  <c r="AB35" i="64"/>
  <c r="AB34" i="64"/>
  <c r="AB33" i="64"/>
  <c r="AB32" i="64"/>
  <c r="AB31" i="64"/>
  <c r="AB29" i="64"/>
  <c r="AB28" i="64"/>
  <c r="AB27" i="64"/>
  <c r="AB26" i="64"/>
  <c r="AB25" i="64"/>
  <c r="AB24" i="64"/>
  <c r="AB23" i="64"/>
  <c r="AB20" i="64"/>
  <c r="AB19" i="64"/>
  <c r="AB18" i="64"/>
  <c r="AB17" i="64"/>
  <c r="AB16" i="64"/>
  <c r="AB15" i="64"/>
  <c r="AB14" i="64"/>
  <c r="AB13" i="64"/>
  <c r="AA12" i="64"/>
  <c r="AA11" i="64" s="1"/>
  <c r="AA51" i="64"/>
  <c r="AA50" i="64"/>
  <c r="AA49" i="64"/>
  <c r="AA48" i="64"/>
  <c r="AA46" i="64"/>
  <c r="AA45" i="64"/>
  <c r="AA44" i="64"/>
  <c r="AA43" i="64"/>
  <c r="AA41" i="64"/>
  <c r="AA40" i="64"/>
  <c r="AA39" i="64"/>
  <c r="AA38" i="64"/>
  <c r="AA37" i="64"/>
  <c r="AA36" i="64"/>
  <c r="AA35" i="64"/>
  <c r="AA34" i="64"/>
  <c r="AA33" i="64"/>
  <c r="AA32" i="64"/>
  <c r="AA31" i="64"/>
  <c r="AA29" i="64"/>
  <c r="AA28" i="64"/>
  <c r="AA27" i="64"/>
  <c r="AA26" i="64"/>
  <c r="AA25" i="64"/>
  <c r="AA24" i="64"/>
  <c r="AA23" i="64"/>
  <c r="AA20" i="64"/>
  <c r="AA19" i="64"/>
  <c r="AA18" i="64"/>
  <c r="AA17" i="64"/>
  <c r="AA16" i="64"/>
  <c r="AA15" i="64"/>
  <c r="AA14" i="64"/>
  <c r="AA13" i="64"/>
  <c r="Z51" i="64"/>
  <c r="Z50" i="64"/>
  <c r="Z49" i="64"/>
  <c r="Z48" i="64"/>
  <c r="Z46" i="64"/>
  <c r="Z45" i="64"/>
  <c r="Z44" i="64"/>
  <c r="Z43" i="64"/>
  <c r="Z41" i="64"/>
  <c r="Z40" i="64"/>
  <c r="Z39" i="64"/>
  <c r="Z38" i="64"/>
  <c r="Z37" i="64"/>
  <c r="Z36" i="64"/>
  <c r="Z35" i="64"/>
  <c r="Z34" i="64"/>
  <c r="Z33" i="64"/>
  <c r="Z32" i="64"/>
  <c r="Z31" i="64"/>
  <c r="Z29" i="64"/>
  <c r="Z28" i="64"/>
  <c r="Z27" i="64"/>
  <c r="Z26" i="64"/>
  <c r="Z25" i="64"/>
  <c r="Z24" i="64"/>
  <c r="Z23" i="64"/>
  <c r="Z20" i="64"/>
  <c r="Z19" i="64"/>
  <c r="Z18" i="64"/>
  <c r="Z17" i="64"/>
  <c r="Z16" i="64"/>
  <c r="Z15" i="64"/>
  <c r="Z14" i="64"/>
  <c r="Z13" i="64"/>
  <c r="Y51" i="64"/>
  <c r="Y50" i="64"/>
  <c r="Y49" i="64"/>
  <c r="Y48" i="64"/>
  <c r="Y46" i="64"/>
  <c r="Y45" i="64"/>
  <c r="Y44" i="64"/>
  <c r="Y43" i="64"/>
  <c r="Y41" i="64"/>
  <c r="Y40" i="64"/>
  <c r="Y39" i="64"/>
  <c r="Y38" i="64"/>
  <c r="Y37" i="64"/>
  <c r="Y36" i="64"/>
  <c r="Y35" i="64"/>
  <c r="Y34" i="64"/>
  <c r="Y33" i="64"/>
  <c r="Y32" i="64"/>
  <c r="Y31" i="64"/>
  <c r="Y29" i="64"/>
  <c r="Y28" i="64"/>
  <c r="Y27" i="64"/>
  <c r="Y26" i="64"/>
  <c r="Y25" i="64"/>
  <c r="Y24" i="64"/>
  <c r="Y23" i="64"/>
  <c r="Y20" i="64"/>
  <c r="Y19" i="64"/>
  <c r="Y18" i="64"/>
  <c r="Y17" i="64"/>
  <c r="Y16" i="64"/>
  <c r="Y15" i="64"/>
  <c r="Y14" i="64"/>
  <c r="Y13" i="64"/>
  <c r="X51" i="64"/>
  <c r="X50" i="64"/>
  <c r="X49" i="64"/>
  <c r="X48" i="64"/>
  <c r="X46" i="64"/>
  <c r="X45" i="64"/>
  <c r="X44" i="64"/>
  <c r="X43" i="64"/>
  <c r="X41" i="64"/>
  <c r="X40" i="64"/>
  <c r="X39" i="64"/>
  <c r="X38" i="64"/>
  <c r="X37" i="64"/>
  <c r="X36" i="64"/>
  <c r="X35" i="64"/>
  <c r="X34" i="64"/>
  <c r="X33" i="64"/>
  <c r="X32" i="64"/>
  <c r="X31" i="64"/>
  <c r="X29" i="64"/>
  <c r="X28" i="64"/>
  <c r="X27" i="64"/>
  <c r="X26" i="64"/>
  <c r="X25" i="64"/>
  <c r="X24" i="64"/>
  <c r="X23" i="64"/>
  <c r="X20" i="64"/>
  <c r="X19" i="64"/>
  <c r="X18" i="64"/>
  <c r="X17" i="64"/>
  <c r="X16" i="64"/>
  <c r="X15" i="64"/>
  <c r="X14" i="64"/>
  <c r="X13" i="64"/>
  <c r="W12" i="64"/>
  <c r="W51" i="64"/>
  <c r="W50" i="64"/>
  <c r="W49" i="64"/>
  <c r="W48" i="64"/>
  <c r="W46" i="64"/>
  <c r="W45" i="64"/>
  <c r="W44" i="64"/>
  <c r="W43" i="64"/>
  <c r="W41" i="64"/>
  <c r="W40" i="64"/>
  <c r="W39" i="64"/>
  <c r="W38" i="64"/>
  <c r="W37" i="64"/>
  <c r="W36" i="64"/>
  <c r="W35" i="64"/>
  <c r="W34" i="64"/>
  <c r="W33" i="64"/>
  <c r="W32" i="64"/>
  <c r="W31" i="64"/>
  <c r="W29" i="64"/>
  <c r="W28" i="64"/>
  <c r="W27" i="64"/>
  <c r="W26" i="64"/>
  <c r="W25" i="64"/>
  <c r="W24" i="64"/>
  <c r="W23" i="64"/>
  <c r="W20" i="64"/>
  <c r="W19" i="64"/>
  <c r="W18" i="64"/>
  <c r="W17" i="64"/>
  <c r="W16" i="64"/>
  <c r="W15" i="64"/>
  <c r="W14" i="64"/>
  <c r="W13" i="64"/>
  <c r="V51" i="64"/>
  <c r="V50" i="64"/>
  <c r="V49" i="64"/>
  <c r="V48" i="64"/>
  <c r="V46" i="64"/>
  <c r="V45" i="64"/>
  <c r="V44" i="64"/>
  <c r="V43" i="64"/>
  <c r="V41" i="64"/>
  <c r="V40" i="64"/>
  <c r="V39" i="64"/>
  <c r="V38" i="64"/>
  <c r="V37" i="64"/>
  <c r="V36" i="64"/>
  <c r="V35" i="64"/>
  <c r="V34" i="64"/>
  <c r="V33" i="64"/>
  <c r="V32" i="64"/>
  <c r="V31" i="64"/>
  <c r="V29" i="64"/>
  <c r="V28" i="64"/>
  <c r="V27" i="64"/>
  <c r="V26" i="64"/>
  <c r="V25" i="64"/>
  <c r="V24" i="64"/>
  <c r="V23" i="64"/>
  <c r="V20" i="64"/>
  <c r="V19" i="64"/>
  <c r="V18" i="64"/>
  <c r="V17" i="64"/>
  <c r="V16" i="64"/>
  <c r="V15" i="64"/>
  <c r="V14" i="64"/>
  <c r="V13" i="64"/>
  <c r="U51" i="64"/>
  <c r="U50" i="64"/>
  <c r="U49" i="64"/>
  <c r="U48" i="64"/>
  <c r="U46" i="64"/>
  <c r="U45" i="64"/>
  <c r="U44" i="64"/>
  <c r="U43" i="64"/>
  <c r="U41" i="64"/>
  <c r="U40" i="64"/>
  <c r="U39" i="64"/>
  <c r="U38" i="64"/>
  <c r="U37" i="64"/>
  <c r="U36" i="64"/>
  <c r="U35" i="64"/>
  <c r="U34" i="64"/>
  <c r="U33" i="64"/>
  <c r="U32" i="64"/>
  <c r="U31" i="64"/>
  <c r="U29" i="64"/>
  <c r="U28" i="64"/>
  <c r="U27" i="64"/>
  <c r="U26" i="64"/>
  <c r="U25" i="64"/>
  <c r="U24" i="64"/>
  <c r="U23" i="64"/>
  <c r="U20" i="64"/>
  <c r="U19" i="64"/>
  <c r="U18" i="64"/>
  <c r="U17" i="64"/>
  <c r="U16" i="64"/>
  <c r="U15" i="64"/>
  <c r="U14" i="64"/>
  <c r="U13" i="64"/>
  <c r="T51" i="64"/>
  <c r="T50" i="64"/>
  <c r="T49" i="64"/>
  <c r="T48" i="64"/>
  <c r="T46" i="64"/>
  <c r="T45" i="64"/>
  <c r="T44" i="64"/>
  <c r="T43" i="64"/>
  <c r="T41" i="64"/>
  <c r="T40" i="64"/>
  <c r="T39" i="64"/>
  <c r="T38" i="64"/>
  <c r="T37" i="64"/>
  <c r="T36" i="64"/>
  <c r="T35" i="64"/>
  <c r="T34" i="64"/>
  <c r="T33" i="64"/>
  <c r="T32" i="64"/>
  <c r="T31" i="64"/>
  <c r="T29" i="64"/>
  <c r="T28" i="64"/>
  <c r="T27" i="64"/>
  <c r="T26" i="64"/>
  <c r="T25" i="64"/>
  <c r="T24" i="64"/>
  <c r="T23" i="64"/>
  <c r="T20" i="64"/>
  <c r="T19" i="64"/>
  <c r="T18" i="64"/>
  <c r="T17" i="64"/>
  <c r="T16" i="64"/>
  <c r="T15" i="64"/>
  <c r="T14" i="64"/>
  <c r="T13" i="64"/>
  <c r="T12" i="64"/>
  <c r="S51" i="64"/>
  <c r="S50" i="64"/>
  <c r="S49" i="64"/>
  <c r="S48" i="64"/>
  <c r="S46" i="64"/>
  <c r="S45" i="64"/>
  <c r="S44" i="64"/>
  <c r="S43" i="64"/>
  <c r="S41" i="64"/>
  <c r="S40" i="64"/>
  <c r="S39" i="64"/>
  <c r="S38" i="64"/>
  <c r="S37" i="64"/>
  <c r="S36" i="64"/>
  <c r="S35" i="64"/>
  <c r="S34" i="64"/>
  <c r="S33" i="64"/>
  <c r="S32" i="64"/>
  <c r="S31" i="64"/>
  <c r="S29" i="64"/>
  <c r="S28" i="64"/>
  <c r="S27" i="64"/>
  <c r="S26" i="64"/>
  <c r="S25" i="64"/>
  <c r="S24" i="64"/>
  <c r="S23" i="64"/>
  <c r="S20" i="64"/>
  <c r="S19" i="64"/>
  <c r="S18" i="64"/>
  <c r="S17" i="64"/>
  <c r="S16" i="64"/>
  <c r="S15" i="64"/>
  <c r="S14" i="64"/>
  <c r="S13" i="64"/>
  <c r="R51" i="64"/>
  <c r="R50" i="64"/>
  <c r="R49" i="64"/>
  <c r="R48" i="64"/>
  <c r="R46" i="64"/>
  <c r="R45" i="64"/>
  <c r="R44" i="64"/>
  <c r="R43" i="64"/>
  <c r="R41" i="64"/>
  <c r="R40" i="64"/>
  <c r="R39" i="64"/>
  <c r="R38" i="64"/>
  <c r="R37" i="64"/>
  <c r="R36" i="64"/>
  <c r="R35" i="64"/>
  <c r="R34" i="64"/>
  <c r="R33" i="64"/>
  <c r="R32" i="64"/>
  <c r="R31" i="64"/>
  <c r="R29" i="64"/>
  <c r="R28" i="64"/>
  <c r="R27" i="64"/>
  <c r="R26" i="64"/>
  <c r="R25" i="64"/>
  <c r="R24" i="64"/>
  <c r="R23" i="64"/>
  <c r="R20" i="64"/>
  <c r="R19" i="64"/>
  <c r="R18" i="64"/>
  <c r="R17" i="64"/>
  <c r="R16" i="64"/>
  <c r="R15" i="64"/>
  <c r="R14" i="64"/>
  <c r="R13" i="64"/>
  <c r="Q51" i="64"/>
  <c r="Q50" i="64"/>
  <c r="Q49" i="64"/>
  <c r="Q48" i="64"/>
  <c r="Q46" i="64"/>
  <c r="Q45" i="64"/>
  <c r="Q44" i="64"/>
  <c r="Q43" i="64"/>
  <c r="Q41" i="64"/>
  <c r="Q40" i="64"/>
  <c r="Q39" i="64"/>
  <c r="Q38" i="64"/>
  <c r="Q37" i="64"/>
  <c r="Q36" i="64"/>
  <c r="Q35" i="64"/>
  <c r="Q34" i="64"/>
  <c r="Q33" i="64"/>
  <c r="Q32" i="64"/>
  <c r="Q31" i="64"/>
  <c r="Q29" i="64"/>
  <c r="Q28" i="64"/>
  <c r="Q27" i="64"/>
  <c r="Q26" i="64"/>
  <c r="Q25" i="64"/>
  <c r="Q24" i="64"/>
  <c r="Q23" i="64"/>
  <c r="Q20" i="64"/>
  <c r="Q19" i="64"/>
  <c r="Q18" i="64"/>
  <c r="Q17" i="64"/>
  <c r="Q16" i="64"/>
  <c r="Q15" i="64"/>
  <c r="Q14" i="64"/>
  <c r="Q13" i="64"/>
  <c r="P51" i="64"/>
  <c r="P50" i="64"/>
  <c r="P49" i="64"/>
  <c r="P48" i="64"/>
  <c r="P46" i="64"/>
  <c r="P45" i="64"/>
  <c r="P44" i="64"/>
  <c r="P43" i="64"/>
  <c r="P41" i="64"/>
  <c r="P40" i="64"/>
  <c r="P39" i="64"/>
  <c r="P38" i="64"/>
  <c r="P37" i="64"/>
  <c r="P36" i="64"/>
  <c r="P35" i="64"/>
  <c r="P34" i="64"/>
  <c r="P33" i="64"/>
  <c r="P32" i="64"/>
  <c r="P31" i="64"/>
  <c r="P29" i="64"/>
  <c r="P28" i="64"/>
  <c r="P27" i="64"/>
  <c r="P26" i="64"/>
  <c r="P25" i="64"/>
  <c r="P24" i="64"/>
  <c r="P23" i="64"/>
  <c r="P20" i="64"/>
  <c r="P19" i="64"/>
  <c r="P18" i="64"/>
  <c r="P17" i="64"/>
  <c r="P16" i="64"/>
  <c r="P15" i="64"/>
  <c r="P14" i="64"/>
  <c r="P13" i="64"/>
  <c r="O51" i="64"/>
  <c r="O50" i="64"/>
  <c r="O49" i="64"/>
  <c r="O48" i="64"/>
  <c r="O46" i="64"/>
  <c r="O45" i="64"/>
  <c r="O44" i="64"/>
  <c r="O43" i="64"/>
  <c r="O41" i="64"/>
  <c r="O40" i="64"/>
  <c r="O39" i="64"/>
  <c r="O38" i="64"/>
  <c r="O37" i="64"/>
  <c r="O36" i="64"/>
  <c r="O35" i="64"/>
  <c r="O34" i="64"/>
  <c r="O33" i="64"/>
  <c r="O32" i="64"/>
  <c r="O31" i="64"/>
  <c r="O29" i="64"/>
  <c r="O28" i="64"/>
  <c r="O27" i="64"/>
  <c r="O26" i="64"/>
  <c r="O25" i="64"/>
  <c r="O24" i="64"/>
  <c r="O23" i="64"/>
  <c r="O20" i="64"/>
  <c r="O19" i="64"/>
  <c r="O18" i="64"/>
  <c r="O11" i="64" s="1"/>
  <c r="O17" i="64"/>
  <c r="O16" i="64"/>
  <c r="O15" i="64"/>
  <c r="O14" i="64"/>
  <c r="O13" i="64"/>
  <c r="N51" i="64"/>
  <c r="N50" i="64"/>
  <c r="N49" i="64"/>
  <c r="N48" i="64"/>
  <c r="N46" i="64"/>
  <c r="N45" i="64"/>
  <c r="N44" i="64"/>
  <c r="N43" i="64"/>
  <c r="N41" i="64"/>
  <c r="N40" i="64"/>
  <c r="N39" i="64"/>
  <c r="N38" i="64"/>
  <c r="N37" i="64"/>
  <c r="N36" i="64"/>
  <c r="N35" i="64"/>
  <c r="N34" i="64"/>
  <c r="N33" i="64"/>
  <c r="N32" i="64"/>
  <c r="N31" i="64"/>
  <c r="N29" i="64"/>
  <c r="N28" i="64"/>
  <c r="N27" i="64"/>
  <c r="N26" i="64"/>
  <c r="N25" i="64"/>
  <c r="N24" i="64"/>
  <c r="N23" i="64"/>
  <c r="N20" i="64"/>
  <c r="N19" i="64"/>
  <c r="N18" i="64"/>
  <c r="N17" i="64"/>
  <c r="N16" i="64"/>
  <c r="N15" i="64"/>
  <c r="N14" i="64"/>
  <c r="N13" i="64"/>
  <c r="M51" i="64"/>
  <c r="M50" i="64"/>
  <c r="M49" i="64"/>
  <c r="M48" i="64"/>
  <c r="M46" i="64"/>
  <c r="M45" i="64"/>
  <c r="M44" i="64"/>
  <c r="M43" i="64"/>
  <c r="M41" i="64"/>
  <c r="M40" i="64"/>
  <c r="M39" i="64"/>
  <c r="M38" i="64"/>
  <c r="M37" i="64"/>
  <c r="M36" i="64"/>
  <c r="M35" i="64"/>
  <c r="M34" i="64"/>
  <c r="M33" i="64"/>
  <c r="M32" i="64"/>
  <c r="M31" i="64"/>
  <c r="M29" i="64"/>
  <c r="M28" i="64"/>
  <c r="M27" i="64"/>
  <c r="M26" i="64"/>
  <c r="M25" i="64"/>
  <c r="M24" i="64"/>
  <c r="M23" i="64"/>
  <c r="M20" i="64"/>
  <c r="M19" i="64"/>
  <c r="M18" i="64"/>
  <c r="M17" i="64"/>
  <c r="M16" i="64"/>
  <c r="M15" i="64"/>
  <c r="M14" i="64"/>
  <c r="M13" i="64"/>
  <c r="L51" i="64"/>
  <c r="L50" i="64"/>
  <c r="L49" i="64"/>
  <c r="L48" i="64"/>
  <c r="L46" i="64"/>
  <c r="L45" i="64"/>
  <c r="L44" i="64"/>
  <c r="L43" i="64"/>
  <c r="L41" i="64"/>
  <c r="L40" i="64"/>
  <c r="L39" i="64"/>
  <c r="L38" i="64"/>
  <c r="L37" i="64"/>
  <c r="L36" i="64"/>
  <c r="L35" i="64"/>
  <c r="L34" i="64"/>
  <c r="L33" i="64"/>
  <c r="L32" i="64"/>
  <c r="L31" i="64"/>
  <c r="L29" i="64"/>
  <c r="L28" i="64"/>
  <c r="L27" i="64"/>
  <c r="L26" i="64"/>
  <c r="L25" i="64"/>
  <c r="L24" i="64"/>
  <c r="L23" i="64"/>
  <c r="L20" i="64"/>
  <c r="L19" i="64"/>
  <c r="L18" i="64"/>
  <c r="L17" i="64"/>
  <c r="L16" i="64"/>
  <c r="L15" i="64"/>
  <c r="L14" i="64"/>
  <c r="L13" i="64"/>
  <c r="K51" i="64"/>
  <c r="K50" i="64"/>
  <c r="K49" i="64"/>
  <c r="K48" i="64"/>
  <c r="K46" i="64"/>
  <c r="K45" i="64"/>
  <c r="K44" i="64"/>
  <c r="K43" i="64"/>
  <c r="K41" i="64"/>
  <c r="K40" i="64"/>
  <c r="K39" i="64"/>
  <c r="K38" i="64"/>
  <c r="K37" i="64"/>
  <c r="K36" i="64"/>
  <c r="K35" i="64"/>
  <c r="K34" i="64"/>
  <c r="K33" i="64"/>
  <c r="K32" i="64"/>
  <c r="K31" i="64"/>
  <c r="K29" i="64"/>
  <c r="K28" i="64"/>
  <c r="K27" i="64"/>
  <c r="K26" i="64"/>
  <c r="K25" i="64"/>
  <c r="K24" i="64"/>
  <c r="K23" i="64"/>
  <c r="K20" i="64"/>
  <c r="K19" i="64"/>
  <c r="K18" i="64"/>
  <c r="K17" i="64"/>
  <c r="K16" i="64"/>
  <c r="K15" i="64"/>
  <c r="K14" i="64"/>
  <c r="K13" i="64"/>
  <c r="J51" i="64"/>
  <c r="J50" i="64"/>
  <c r="J49" i="64"/>
  <c r="J48" i="64"/>
  <c r="J46" i="64"/>
  <c r="J45" i="64"/>
  <c r="J44" i="64"/>
  <c r="J43" i="64"/>
  <c r="J41" i="64"/>
  <c r="J40" i="64"/>
  <c r="J39" i="64"/>
  <c r="J38" i="64"/>
  <c r="J37" i="64"/>
  <c r="J36" i="64"/>
  <c r="J35" i="64"/>
  <c r="J34" i="64"/>
  <c r="J33" i="64"/>
  <c r="J32" i="64"/>
  <c r="J31" i="64"/>
  <c r="J29" i="64"/>
  <c r="J28" i="64"/>
  <c r="J27" i="64"/>
  <c r="J26" i="64"/>
  <c r="J25" i="64"/>
  <c r="J24" i="64"/>
  <c r="J23" i="64"/>
  <c r="J20" i="64"/>
  <c r="J19" i="64"/>
  <c r="J18" i="64"/>
  <c r="J17" i="64"/>
  <c r="J16" i="64"/>
  <c r="J15" i="64"/>
  <c r="J14" i="64"/>
  <c r="J13" i="64"/>
  <c r="I51" i="64"/>
  <c r="I50" i="64"/>
  <c r="I49" i="64"/>
  <c r="I48" i="64"/>
  <c r="I46" i="64"/>
  <c r="I45" i="64"/>
  <c r="I44" i="64"/>
  <c r="I43" i="64"/>
  <c r="I41" i="64"/>
  <c r="I40" i="64"/>
  <c r="I39" i="64"/>
  <c r="I38" i="64"/>
  <c r="I37" i="64"/>
  <c r="I36" i="64"/>
  <c r="I35" i="64"/>
  <c r="I34" i="64"/>
  <c r="I33" i="64"/>
  <c r="I32" i="64"/>
  <c r="I31" i="64"/>
  <c r="I29" i="64"/>
  <c r="I28" i="64"/>
  <c r="I27" i="64"/>
  <c r="I26" i="64"/>
  <c r="I25" i="64"/>
  <c r="I24" i="64"/>
  <c r="I23" i="64"/>
  <c r="I20" i="64"/>
  <c r="I19" i="64"/>
  <c r="I18" i="64"/>
  <c r="I17" i="64"/>
  <c r="I16" i="64"/>
  <c r="I15" i="64"/>
  <c r="I14" i="64"/>
  <c r="I13" i="64"/>
  <c r="H51" i="64"/>
  <c r="AC51" i="64" s="1"/>
  <c r="H50" i="64"/>
  <c r="H49" i="64"/>
  <c r="H48" i="64"/>
  <c r="H46" i="64"/>
  <c r="H45" i="64"/>
  <c r="H44" i="64"/>
  <c r="H43" i="64"/>
  <c r="H41" i="64"/>
  <c r="H40" i="64"/>
  <c r="H39" i="64"/>
  <c r="H38" i="64"/>
  <c r="H37" i="64"/>
  <c r="H36" i="64"/>
  <c r="H35" i="64"/>
  <c r="H34" i="64"/>
  <c r="H33" i="64"/>
  <c r="H32" i="64"/>
  <c r="H31" i="64"/>
  <c r="H29" i="64"/>
  <c r="H28" i="64"/>
  <c r="H27" i="64"/>
  <c r="H26" i="64"/>
  <c r="H25" i="64"/>
  <c r="H24" i="64"/>
  <c r="H23" i="64"/>
  <c r="H20" i="64"/>
  <c r="H19" i="64"/>
  <c r="H18" i="64"/>
  <c r="H17" i="64"/>
  <c r="H16" i="64"/>
  <c r="H15" i="64"/>
  <c r="H14" i="64"/>
  <c r="H13" i="64"/>
  <c r="G51" i="64"/>
  <c r="G50" i="64"/>
  <c r="G49" i="64"/>
  <c r="G48" i="64"/>
  <c r="G46" i="64"/>
  <c r="G45" i="64"/>
  <c r="G44" i="64"/>
  <c r="G43" i="64"/>
  <c r="G41" i="64"/>
  <c r="G40" i="64"/>
  <c r="G39" i="64"/>
  <c r="G38" i="64"/>
  <c r="G37" i="64"/>
  <c r="G36" i="64"/>
  <c r="G35" i="64"/>
  <c r="G34" i="64"/>
  <c r="G33" i="64"/>
  <c r="G32" i="64"/>
  <c r="G31" i="64"/>
  <c r="G29" i="64"/>
  <c r="G28" i="64"/>
  <c r="G27" i="64"/>
  <c r="G26" i="64"/>
  <c r="G25" i="64"/>
  <c r="G24" i="64"/>
  <c r="G23" i="64"/>
  <c r="G20" i="64"/>
  <c r="G19" i="64"/>
  <c r="G18" i="64"/>
  <c r="G17" i="64"/>
  <c r="G16" i="64"/>
  <c r="G15" i="64"/>
  <c r="G14" i="64"/>
  <c r="G13" i="64"/>
  <c r="F51" i="64"/>
  <c r="F50" i="64"/>
  <c r="F49" i="64"/>
  <c r="F48" i="64"/>
  <c r="F46" i="64"/>
  <c r="F45" i="64"/>
  <c r="F44" i="64"/>
  <c r="F43" i="64"/>
  <c r="F41" i="64"/>
  <c r="F40" i="64"/>
  <c r="F39" i="64"/>
  <c r="F38" i="64"/>
  <c r="F37" i="64"/>
  <c r="F36" i="64"/>
  <c r="F35" i="64"/>
  <c r="F34" i="64"/>
  <c r="F33" i="64"/>
  <c r="F32" i="64"/>
  <c r="F31" i="64"/>
  <c r="F29" i="64"/>
  <c r="F28" i="64"/>
  <c r="F27" i="64"/>
  <c r="F26" i="64"/>
  <c r="F25" i="64"/>
  <c r="F24" i="64"/>
  <c r="F23" i="64"/>
  <c r="F20" i="64"/>
  <c r="F19" i="64"/>
  <c r="F18" i="64"/>
  <c r="F17" i="64"/>
  <c r="F16" i="64"/>
  <c r="F15" i="64"/>
  <c r="F14" i="64"/>
  <c r="F13" i="64"/>
  <c r="E51" i="64"/>
  <c r="E50" i="64"/>
  <c r="E49" i="64"/>
  <c r="E48" i="64"/>
  <c r="E46" i="64"/>
  <c r="E45" i="64"/>
  <c r="E44" i="64"/>
  <c r="E43" i="64"/>
  <c r="E41" i="64"/>
  <c r="E40" i="64"/>
  <c r="E39" i="64"/>
  <c r="E38" i="64"/>
  <c r="E37" i="64"/>
  <c r="E36" i="64"/>
  <c r="E35" i="64"/>
  <c r="E34" i="64"/>
  <c r="E33" i="64"/>
  <c r="E32" i="64"/>
  <c r="E31" i="64"/>
  <c r="E29" i="64"/>
  <c r="E28" i="64"/>
  <c r="E27" i="64"/>
  <c r="E26" i="64"/>
  <c r="E25" i="64"/>
  <c r="E24" i="64"/>
  <c r="E23" i="64"/>
  <c r="E20" i="64"/>
  <c r="E19" i="64"/>
  <c r="E18" i="64"/>
  <c r="E17" i="64"/>
  <c r="E16" i="64"/>
  <c r="E15" i="64"/>
  <c r="E14" i="64"/>
  <c r="E13" i="64"/>
  <c r="D51" i="64"/>
  <c r="D50" i="64"/>
  <c r="D49" i="64"/>
  <c r="D48" i="64"/>
  <c r="D46" i="64"/>
  <c r="D45" i="64"/>
  <c r="D44" i="64"/>
  <c r="D43" i="64"/>
  <c r="D41" i="64"/>
  <c r="D40" i="64"/>
  <c r="D39" i="64"/>
  <c r="D38" i="64"/>
  <c r="D37" i="64"/>
  <c r="D36" i="64"/>
  <c r="D35" i="64"/>
  <c r="D34" i="64"/>
  <c r="D33" i="64"/>
  <c r="D32" i="64"/>
  <c r="D31" i="64"/>
  <c r="AC31" i="64" s="1"/>
  <c r="D29" i="64"/>
  <c r="D28" i="64"/>
  <c r="D27" i="64"/>
  <c r="D26" i="64"/>
  <c r="D25" i="64"/>
  <c r="D24" i="64"/>
  <c r="D23" i="64"/>
  <c r="D20" i="64"/>
  <c r="D19" i="64"/>
  <c r="D18" i="64"/>
  <c r="D17" i="64"/>
  <c r="D16" i="64"/>
  <c r="D15" i="64"/>
  <c r="AC15" i="64" s="1"/>
  <c r="D14" i="64"/>
  <c r="D13" i="64"/>
  <c r="C51" i="64"/>
  <c r="C50" i="64"/>
  <c r="C49" i="64"/>
  <c r="C48" i="64"/>
  <c r="C46" i="64"/>
  <c r="C45" i="64"/>
  <c r="C44" i="64"/>
  <c r="C43" i="64"/>
  <c r="C41" i="64"/>
  <c r="C40" i="64"/>
  <c r="C39" i="64"/>
  <c r="C38" i="64"/>
  <c r="C37" i="64"/>
  <c r="C36" i="64"/>
  <c r="C35" i="64"/>
  <c r="C34" i="64"/>
  <c r="C33" i="64"/>
  <c r="C32" i="64"/>
  <c r="C31" i="64"/>
  <c r="C29" i="64"/>
  <c r="C28" i="64"/>
  <c r="C27" i="64"/>
  <c r="C26" i="64"/>
  <c r="C25" i="64"/>
  <c r="C24" i="64"/>
  <c r="C23" i="64"/>
  <c r="C20" i="64"/>
  <c r="C19" i="64"/>
  <c r="C18" i="64"/>
  <c r="C17" i="64"/>
  <c r="C16" i="64"/>
  <c r="C15" i="64"/>
  <c r="C14" i="64"/>
  <c r="C13" i="64"/>
  <c r="AB12" i="64"/>
  <c r="Z12" i="64"/>
  <c r="Y12" i="64"/>
  <c r="X12" i="64"/>
  <c r="V12" i="64"/>
  <c r="U12" i="64"/>
  <c r="S12" i="64"/>
  <c r="S11" i="64" s="1"/>
  <c r="R12" i="64"/>
  <c r="Q12" i="64"/>
  <c r="P12" i="64"/>
  <c r="O12" i="64"/>
  <c r="N12" i="64"/>
  <c r="M12" i="64"/>
  <c r="L12" i="64"/>
  <c r="K12" i="64"/>
  <c r="J12" i="64"/>
  <c r="I12" i="64"/>
  <c r="H12" i="64"/>
  <c r="G12" i="64"/>
  <c r="F12" i="64"/>
  <c r="E12" i="64"/>
  <c r="D12" i="64"/>
  <c r="D11" i="64" s="1"/>
  <c r="C12" i="64"/>
  <c r="L56" i="52"/>
  <c r="L55" i="52"/>
  <c r="L54" i="52"/>
  <c r="L53" i="52"/>
  <c r="L51" i="52"/>
  <c r="L50" i="52"/>
  <c r="L49" i="52"/>
  <c r="L48" i="52"/>
  <c r="L46" i="52"/>
  <c r="L45" i="52"/>
  <c r="L44" i="52"/>
  <c r="L43" i="52"/>
  <c r="L42" i="52"/>
  <c r="L41" i="52"/>
  <c r="L40" i="52"/>
  <c r="L39" i="52"/>
  <c r="L38" i="52"/>
  <c r="L37" i="52"/>
  <c r="L36" i="52"/>
  <c r="L34" i="52"/>
  <c r="L33" i="52"/>
  <c r="L32" i="52"/>
  <c r="L31" i="52"/>
  <c r="L30" i="52"/>
  <c r="L29" i="52"/>
  <c r="L28" i="52"/>
  <c r="L25" i="52"/>
  <c r="L24" i="52"/>
  <c r="L23" i="52"/>
  <c r="L22" i="52"/>
  <c r="L21" i="52"/>
  <c r="L20" i="52"/>
  <c r="L19" i="52"/>
  <c r="L18" i="52"/>
  <c r="L17" i="52"/>
  <c r="L14" i="52"/>
  <c r="L13" i="52"/>
  <c r="L12" i="52"/>
  <c r="L11" i="52"/>
  <c r="L10" i="52"/>
  <c r="L9" i="52"/>
  <c r="E76" i="58"/>
  <c r="E75" i="58"/>
  <c r="E73" i="58"/>
  <c r="E72" i="58"/>
  <c r="E71" i="58"/>
  <c r="E68" i="58"/>
  <c r="E67" i="58"/>
  <c r="E66" i="58"/>
  <c r="E65" i="58"/>
  <c r="E64" i="58"/>
  <c r="E63" i="58"/>
  <c r="E62" i="58"/>
  <c r="E61" i="58"/>
  <c r="E60" i="58"/>
  <c r="E59" i="58"/>
  <c r="E74" i="58" l="1"/>
  <c r="AC23" i="64"/>
  <c r="AC39" i="64"/>
  <c r="E11" i="64"/>
  <c r="AC27" i="64"/>
  <c r="H11" i="64"/>
  <c r="K11" i="64"/>
  <c r="P11" i="64"/>
  <c r="N11" i="64"/>
  <c r="AC19" i="64"/>
  <c r="AC35" i="64"/>
  <c r="T11" i="64"/>
  <c r="J11" i="64"/>
  <c r="L11" i="64"/>
  <c r="I11" i="64"/>
  <c r="M11" i="64"/>
  <c r="AB11" i="64"/>
  <c r="AC43" i="64"/>
  <c r="Q11" i="64"/>
  <c r="V11" i="64"/>
  <c r="Y11" i="64"/>
  <c r="U11" i="64"/>
  <c r="C11" i="64"/>
  <c r="R11" i="64"/>
  <c r="W11" i="64"/>
  <c r="X11" i="64"/>
  <c r="E69" i="58"/>
  <c r="Z11" i="64"/>
  <c r="AC14" i="64"/>
  <c r="AC26" i="64"/>
  <c r="AC34" i="64"/>
  <c r="AC38" i="64"/>
  <c r="AC46" i="64"/>
  <c r="AC50" i="64"/>
  <c r="AC17" i="64"/>
  <c r="AC18" i="64"/>
  <c r="AC25" i="64"/>
  <c r="AC29" i="64"/>
  <c r="AC33" i="64"/>
  <c r="AC37" i="64"/>
  <c r="AC41" i="64"/>
  <c r="AC45" i="64"/>
  <c r="AC49" i="64"/>
  <c r="AC16" i="64"/>
  <c r="AC24" i="64"/>
  <c r="AC28" i="64"/>
  <c r="AC32" i="64"/>
  <c r="AC36" i="64"/>
  <c r="AC40" i="64"/>
  <c r="AC44" i="64"/>
  <c r="AC48" i="64"/>
  <c r="G11" i="64"/>
  <c r="F11" i="64"/>
  <c r="AC13" i="64"/>
  <c r="AC12" i="64"/>
  <c r="AC11" i="64" l="1"/>
  <c r="E58" i="58" l="1"/>
  <c r="E57" i="58"/>
  <c r="E56" i="58"/>
  <c r="E19" i="28"/>
  <c r="E36" i="58"/>
  <c r="E31" i="58"/>
  <c r="E17" i="58" s="1"/>
  <c r="E19" i="58"/>
  <c r="E8" i="58"/>
  <c r="E55" i="58" l="1"/>
  <c r="E46" i="58"/>
  <c r="AB56" i="52" l="1"/>
  <c r="AB55" i="52"/>
  <c r="AB54" i="52"/>
  <c r="AB53" i="52"/>
  <c r="AB51" i="52"/>
  <c r="AB50" i="52"/>
  <c r="AB49" i="52"/>
  <c r="AB48" i="52"/>
  <c r="AB46" i="52"/>
  <c r="AB45" i="52"/>
  <c r="AB44" i="52"/>
  <c r="AB43" i="52"/>
  <c r="AB42" i="52"/>
  <c r="AB41" i="52"/>
  <c r="AB40" i="52"/>
  <c r="AB39" i="52"/>
  <c r="AB38" i="52"/>
  <c r="AB37" i="52"/>
  <c r="AB36" i="52"/>
  <c r="AB34" i="52"/>
  <c r="AB33" i="52"/>
  <c r="AB32" i="52"/>
  <c r="AB31" i="52"/>
  <c r="AB30" i="52"/>
  <c r="AB29" i="52"/>
  <c r="AB28" i="52"/>
  <c r="AB25" i="52"/>
  <c r="AB24" i="52"/>
  <c r="AB23" i="52"/>
  <c r="AB22" i="52"/>
  <c r="AB21" i="52"/>
  <c r="AB20" i="52"/>
  <c r="AB19" i="52"/>
  <c r="AB18" i="52"/>
  <c r="AB17" i="52"/>
  <c r="AB14" i="52"/>
  <c r="AB13" i="52"/>
  <c r="AB12" i="52"/>
  <c r="AB11" i="52"/>
  <c r="AB10" i="52"/>
  <c r="AB9" i="52"/>
  <c r="AA56" i="52"/>
  <c r="AA55" i="52"/>
  <c r="AA54" i="52"/>
  <c r="AA53" i="52"/>
  <c r="AA51" i="52"/>
  <c r="AA50" i="52"/>
  <c r="AA49" i="52"/>
  <c r="AA48" i="52"/>
  <c r="AA46" i="52"/>
  <c r="AA45" i="52"/>
  <c r="AA44" i="52"/>
  <c r="AA43" i="52"/>
  <c r="AA42" i="52"/>
  <c r="AA41" i="52"/>
  <c r="AA40" i="52"/>
  <c r="AA39" i="52"/>
  <c r="AA38" i="52"/>
  <c r="AA37" i="52"/>
  <c r="AA36" i="52"/>
  <c r="AA34" i="52"/>
  <c r="AA33" i="52"/>
  <c r="AA32" i="52"/>
  <c r="AA31" i="52"/>
  <c r="AA30" i="52"/>
  <c r="AA29" i="52"/>
  <c r="AA28" i="52"/>
  <c r="AA25" i="52"/>
  <c r="AA24" i="52"/>
  <c r="AA23" i="52"/>
  <c r="AA22" i="52"/>
  <c r="AA21" i="52"/>
  <c r="AA20" i="52"/>
  <c r="AA19" i="52"/>
  <c r="AA18" i="52"/>
  <c r="AA17" i="52"/>
  <c r="AA14" i="52"/>
  <c r="AA13" i="52"/>
  <c r="AA12" i="52"/>
  <c r="AA11" i="52"/>
  <c r="AA10" i="52"/>
  <c r="AA9" i="52"/>
  <c r="Z56" i="52"/>
  <c r="Z55" i="52"/>
  <c r="Z54" i="52"/>
  <c r="Z53" i="52"/>
  <c r="Z51" i="52"/>
  <c r="Z50" i="52"/>
  <c r="Z49" i="52"/>
  <c r="Z48" i="52"/>
  <c r="Z46" i="52"/>
  <c r="Z45" i="52"/>
  <c r="Z44" i="52"/>
  <c r="Z43" i="52"/>
  <c r="Z42" i="52"/>
  <c r="Z41" i="52"/>
  <c r="Z40" i="52"/>
  <c r="Z39" i="52"/>
  <c r="Z38" i="52"/>
  <c r="Z37" i="52"/>
  <c r="Z36" i="52"/>
  <c r="Z34" i="52"/>
  <c r="Z33" i="52"/>
  <c r="Z32" i="52"/>
  <c r="Z31" i="52"/>
  <c r="Z30" i="52"/>
  <c r="Z29" i="52"/>
  <c r="Z28" i="52"/>
  <c r="Z25" i="52"/>
  <c r="Z24" i="52"/>
  <c r="Z23" i="52"/>
  <c r="Z22" i="52"/>
  <c r="Z21" i="52"/>
  <c r="Z20" i="52"/>
  <c r="Z19" i="52"/>
  <c r="Z18" i="52"/>
  <c r="Z17" i="52"/>
  <c r="Z14" i="52"/>
  <c r="Z13" i="52"/>
  <c r="Z12" i="52"/>
  <c r="Z11" i="52"/>
  <c r="Z10" i="52"/>
  <c r="Z9" i="52"/>
  <c r="Y56" i="52"/>
  <c r="Y55" i="52"/>
  <c r="Y54" i="52"/>
  <c r="Y53" i="52"/>
  <c r="Y51" i="52"/>
  <c r="Y50" i="52"/>
  <c r="Y49" i="52"/>
  <c r="Y48" i="52"/>
  <c r="Y46" i="52"/>
  <c r="Y45" i="52"/>
  <c r="Y44" i="52"/>
  <c r="Y43" i="52"/>
  <c r="Y42" i="52"/>
  <c r="Y41" i="52"/>
  <c r="Y40" i="52"/>
  <c r="Y39" i="52"/>
  <c r="Y38" i="52"/>
  <c r="Y37" i="52"/>
  <c r="Y36" i="52"/>
  <c r="Y34" i="52"/>
  <c r="Y33" i="52"/>
  <c r="Y32" i="52"/>
  <c r="Y31" i="52"/>
  <c r="Y30" i="52"/>
  <c r="Y29" i="52"/>
  <c r="Y28" i="52"/>
  <c r="Y25" i="52"/>
  <c r="Y24" i="52"/>
  <c r="Y23" i="52"/>
  <c r="Y22" i="52"/>
  <c r="Y21" i="52"/>
  <c r="Y20" i="52"/>
  <c r="Y19" i="52"/>
  <c r="Y18" i="52"/>
  <c r="Y17" i="52"/>
  <c r="Y14" i="52"/>
  <c r="Y13" i="52"/>
  <c r="Y12" i="52"/>
  <c r="Y11" i="52"/>
  <c r="Y10" i="52"/>
  <c r="Y9" i="52"/>
  <c r="X56" i="52"/>
  <c r="X55" i="52"/>
  <c r="X54" i="52"/>
  <c r="X53" i="52"/>
  <c r="X51" i="52"/>
  <c r="X50" i="52"/>
  <c r="X49" i="52"/>
  <c r="X48" i="52"/>
  <c r="X46" i="52"/>
  <c r="X45" i="52"/>
  <c r="X44" i="52"/>
  <c r="X43" i="52"/>
  <c r="X42" i="52"/>
  <c r="X41" i="52"/>
  <c r="X40" i="52"/>
  <c r="X39" i="52"/>
  <c r="X38" i="52"/>
  <c r="X37" i="52"/>
  <c r="X36" i="52"/>
  <c r="X34" i="52"/>
  <c r="X33" i="52"/>
  <c r="X32" i="52"/>
  <c r="X31" i="52"/>
  <c r="X30" i="52"/>
  <c r="X29" i="52"/>
  <c r="X28" i="52"/>
  <c r="X25" i="52"/>
  <c r="X24" i="52"/>
  <c r="X23" i="52"/>
  <c r="X22" i="52"/>
  <c r="X21" i="52"/>
  <c r="X20" i="52"/>
  <c r="X19" i="52"/>
  <c r="X18" i="52"/>
  <c r="X17" i="52"/>
  <c r="X14" i="52"/>
  <c r="X13" i="52"/>
  <c r="X12" i="52"/>
  <c r="X11" i="52"/>
  <c r="X10" i="52"/>
  <c r="X9" i="52"/>
  <c r="W56" i="52" l="1"/>
  <c r="W55" i="52"/>
  <c r="W54" i="52"/>
  <c r="W53" i="52"/>
  <c r="W51" i="52"/>
  <c r="W50" i="52"/>
  <c r="W49" i="52"/>
  <c r="W48" i="52"/>
  <c r="W46" i="52"/>
  <c r="W45" i="52"/>
  <c r="W44" i="52"/>
  <c r="W43" i="52"/>
  <c r="W42" i="52"/>
  <c r="W41" i="52"/>
  <c r="W40" i="52"/>
  <c r="W39" i="52"/>
  <c r="W38" i="52"/>
  <c r="W37" i="52"/>
  <c r="W36" i="52"/>
  <c r="W34" i="52"/>
  <c r="W33" i="52"/>
  <c r="W32" i="52"/>
  <c r="W31" i="52"/>
  <c r="W30" i="52"/>
  <c r="W29" i="52"/>
  <c r="W28" i="52"/>
  <c r="W25" i="52"/>
  <c r="W24" i="52"/>
  <c r="W23" i="52"/>
  <c r="W22" i="52"/>
  <c r="W21" i="52"/>
  <c r="W20" i="52"/>
  <c r="W19" i="52"/>
  <c r="W18" i="52"/>
  <c r="W17" i="52"/>
  <c r="W14" i="52"/>
  <c r="W13" i="52"/>
  <c r="W12" i="52"/>
  <c r="W11" i="52"/>
  <c r="W10" i="52"/>
  <c r="W9" i="52"/>
  <c r="V56" i="52"/>
  <c r="V55" i="52"/>
  <c r="V54" i="52"/>
  <c r="V53" i="52"/>
  <c r="V51" i="52"/>
  <c r="V50" i="52"/>
  <c r="V49" i="52"/>
  <c r="V48" i="52"/>
  <c r="V46" i="52"/>
  <c r="V45" i="52"/>
  <c r="V44" i="52"/>
  <c r="V43" i="52"/>
  <c r="V42" i="52"/>
  <c r="V41" i="52"/>
  <c r="V40" i="52"/>
  <c r="V39" i="52"/>
  <c r="V38" i="52"/>
  <c r="V37" i="52"/>
  <c r="V36" i="52"/>
  <c r="V34" i="52"/>
  <c r="V33" i="52"/>
  <c r="V32" i="52"/>
  <c r="V31" i="52"/>
  <c r="V30" i="52"/>
  <c r="V29" i="52"/>
  <c r="V28" i="52"/>
  <c r="V25" i="52"/>
  <c r="V24" i="52"/>
  <c r="V23" i="52"/>
  <c r="V22" i="52"/>
  <c r="V21" i="52"/>
  <c r="V20" i="52"/>
  <c r="V19" i="52"/>
  <c r="V18" i="52"/>
  <c r="V17" i="52"/>
  <c r="V14" i="52"/>
  <c r="V13" i="52"/>
  <c r="V12" i="52"/>
  <c r="V11" i="52"/>
  <c r="V10" i="52"/>
  <c r="V9" i="52"/>
  <c r="U56" i="52"/>
  <c r="U55" i="52"/>
  <c r="U54" i="52"/>
  <c r="U53" i="52"/>
  <c r="U51" i="52"/>
  <c r="U50" i="52"/>
  <c r="U49" i="52"/>
  <c r="U48" i="52"/>
  <c r="U46" i="52"/>
  <c r="U45" i="52"/>
  <c r="U44" i="52"/>
  <c r="U43" i="52"/>
  <c r="U42" i="52"/>
  <c r="U41" i="52"/>
  <c r="U40" i="52"/>
  <c r="U39" i="52"/>
  <c r="U38" i="52"/>
  <c r="U37" i="52"/>
  <c r="U36" i="52"/>
  <c r="U34" i="52"/>
  <c r="U33" i="52"/>
  <c r="U32" i="52"/>
  <c r="U31" i="52"/>
  <c r="U30" i="52"/>
  <c r="U29" i="52"/>
  <c r="U28" i="52"/>
  <c r="U25" i="52"/>
  <c r="U24" i="52"/>
  <c r="U23" i="52"/>
  <c r="U22" i="52"/>
  <c r="U21" i="52"/>
  <c r="U20" i="52"/>
  <c r="U19" i="52"/>
  <c r="U18" i="52"/>
  <c r="U17" i="52"/>
  <c r="U14" i="52"/>
  <c r="U13" i="52"/>
  <c r="U12" i="52"/>
  <c r="U11" i="52"/>
  <c r="U10" i="52"/>
  <c r="U9" i="52"/>
  <c r="T56" i="52"/>
  <c r="T55" i="52"/>
  <c r="T54" i="52"/>
  <c r="T53" i="52"/>
  <c r="T51" i="52"/>
  <c r="T50" i="52"/>
  <c r="T49" i="52"/>
  <c r="T48" i="52"/>
  <c r="T46" i="52"/>
  <c r="T45" i="52"/>
  <c r="T44" i="52"/>
  <c r="T43" i="52"/>
  <c r="T42" i="52"/>
  <c r="T41" i="52"/>
  <c r="T40" i="52"/>
  <c r="T39" i="52"/>
  <c r="T38" i="52"/>
  <c r="T37" i="52"/>
  <c r="T36" i="52"/>
  <c r="T34" i="52"/>
  <c r="T33" i="52"/>
  <c r="T32" i="52"/>
  <c r="T31" i="52"/>
  <c r="T30" i="52"/>
  <c r="T29" i="52"/>
  <c r="T28" i="52"/>
  <c r="T25" i="52"/>
  <c r="T24" i="52"/>
  <c r="T23" i="52"/>
  <c r="T22" i="52"/>
  <c r="T21" i="52"/>
  <c r="T20" i="52"/>
  <c r="T19" i="52"/>
  <c r="T18" i="52"/>
  <c r="T17" i="52"/>
  <c r="T14" i="52"/>
  <c r="T13" i="52"/>
  <c r="T12" i="52"/>
  <c r="T11" i="52"/>
  <c r="T10" i="52"/>
  <c r="T9" i="52"/>
  <c r="S56" i="52"/>
  <c r="S55" i="52"/>
  <c r="S54" i="52"/>
  <c r="S53" i="52"/>
  <c r="S51" i="52"/>
  <c r="S50" i="52"/>
  <c r="S49" i="52"/>
  <c r="S48" i="52"/>
  <c r="S46" i="52"/>
  <c r="S45" i="52"/>
  <c r="S44" i="52"/>
  <c r="S43" i="52"/>
  <c r="S42" i="52"/>
  <c r="S41" i="52"/>
  <c r="S40" i="52"/>
  <c r="S39" i="52"/>
  <c r="S38" i="52"/>
  <c r="S37" i="52"/>
  <c r="S36" i="52"/>
  <c r="S34" i="52"/>
  <c r="S33" i="52"/>
  <c r="S32" i="52"/>
  <c r="S31" i="52"/>
  <c r="S30" i="52"/>
  <c r="S29" i="52"/>
  <c r="S28" i="52"/>
  <c r="S25" i="52"/>
  <c r="S24" i="52"/>
  <c r="S23" i="52"/>
  <c r="S22" i="52"/>
  <c r="S21" i="52"/>
  <c r="S20" i="52"/>
  <c r="S19" i="52"/>
  <c r="S18" i="52"/>
  <c r="S17" i="52"/>
  <c r="S14" i="52"/>
  <c r="S13" i="52"/>
  <c r="S12" i="52"/>
  <c r="S11" i="52"/>
  <c r="S10" i="52"/>
  <c r="S9" i="52"/>
  <c r="R56" i="52"/>
  <c r="R55" i="52"/>
  <c r="R54" i="52"/>
  <c r="R53" i="52"/>
  <c r="R51" i="52"/>
  <c r="R50" i="52"/>
  <c r="R49" i="52"/>
  <c r="R48" i="52"/>
  <c r="R46" i="52"/>
  <c r="R45" i="52"/>
  <c r="R44" i="52"/>
  <c r="R43" i="52"/>
  <c r="R42" i="52"/>
  <c r="R41" i="52"/>
  <c r="R40" i="52"/>
  <c r="R39" i="52"/>
  <c r="R38" i="52"/>
  <c r="R37" i="52"/>
  <c r="R36" i="52"/>
  <c r="R34" i="52"/>
  <c r="R33" i="52"/>
  <c r="R32" i="52"/>
  <c r="R31" i="52"/>
  <c r="R30" i="52"/>
  <c r="R29" i="52"/>
  <c r="R28" i="52"/>
  <c r="R25" i="52"/>
  <c r="R24" i="52"/>
  <c r="R23" i="52"/>
  <c r="R22" i="52"/>
  <c r="R21" i="52"/>
  <c r="R20" i="52"/>
  <c r="R19" i="52"/>
  <c r="R18" i="52"/>
  <c r="R17" i="52"/>
  <c r="R14" i="52"/>
  <c r="R13" i="52"/>
  <c r="R12" i="52"/>
  <c r="R11" i="52"/>
  <c r="R10" i="52"/>
  <c r="R9" i="52"/>
  <c r="Q56" i="52"/>
  <c r="Q55" i="52"/>
  <c r="Q54" i="52"/>
  <c r="Q53" i="52"/>
  <c r="Q51" i="52"/>
  <c r="Q50" i="52"/>
  <c r="Q49" i="52"/>
  <c r="Q48" i="52"/>
  <c r="Q46" i="52"/>
  <c r="Q45" i="52"/>
  <c r="Q44" i="52"/>
  <c r="Q43" i="52"/>
  <c r="Q42" i="52"/>
  <c r="Q41" i="52"/>
  <c r="Q40" i="52"/>
  <c r="Q39" i="52"/>
  <c r="Q38" i="52"/>
  <c r="Q37" i="52"/>
  <c r="Q36" i="52"/>
  <c r="Q34" i="52"/>
  <c r="Q33" i="52"/>
  <c r="Q32" i="52"/>
  <c r="Q31" i="52"/>
  <c r="Q30" i="52"/>
  <c r="Q29" i="52"/>
  <c r="Q28" i="52"/>
  <c r="Q25" i="52"/>
  <c r="Q24" i="52"/>
  <c r="Q23" i="52"/>
  <c r="Q22" i="52"/>
  <c r="Q21" i="52"/>
  <c r="Q20" i="52"/>
  <c r="Q19" i="52"/>
  <c r="Q18" i="52"/>
  <c r="Q17" i="52"/>
  <c r="Q14" i="52"/>
  <c r="Q13" i="52"/>
  <c r="Q12" i="52"/>
  <c r="Q11" i="52"/>
  <c r="Q10" i="52"/>
  <c r="Q9" i="52"/>
  <c r="P56" i="52"/>
  <c r="P55" i="52"/>
  <c r="P54" i="52"/>
  <c r="P53" i="52"/>
  <c r="P51" i="52"/>
  <c r="P50" i="52"/>
  <c r="P49" i="52"/>
  <c r="P48" i="52"/>
  <c r="P46" i="52"/>
  <c r="P45" i="52"/>
  <c r="P44" i="52"/>
  <c r="P43" i="52"/>
  <c r="P42" i="52"/>
  <c r="P41" i="52"/>
  <c r="P40" i="52"/>
  <c r="P39" i="52"/>
  <c r="P38" i="52"/>
  <c r="P37" i="52"/>
  <c r="P36" i="52"/>
  <c r="P34" i="52"/>
  <c r="P33" i="52"/>
  <c r="P32" i="52"/>
  <c r="P31" i="52"/>
  <c r="P30" i="52"/>
  <c r="P29" i="52"/>
  <c r="P28" i="52"/>
  <c r="P25" i="52"/>
  <c r="P24" i="52"/>
  <c r="P23" i="52"/>
  <c r="P22" i="52"/>
  <c r="P21" i="52"/>
  <c r="P20" i="52"/>
  <c r="P19" i="52"/>
  <c r="P18" i="52"/>
  <c r="P17" i="52"/>
  <c r="P14" i="52"/>
  <c r="P13" i="52"/>
  <c r="P12" i="52"/>
  <c r="P11" i="52"/>
  <c r="P10" i="52"/>
  <c r="P9" i="52"/>
  <c r="O56" i="52"/>
  <c r="O55" i="52"/>
  <c r="O54" i="52"/>
  <c r="O53" i="52"/>
  <c r="O51" i="52"/>
  <c r="O50" i="52"/>
  <c r="O49" i="52"/>
  <c r="O48" i="52"/>
  <c r="O46" i="52"/>
  <c r="O45" i="52"/>
  <c r="O44" i="52"/>
  <c r="O43" i="52"/>
  <c r="O42" i="52"/>
  <c r="O41" i="52"/>
  <c r="O40" i="52"/>
  <c r="O39" i="52"/>
  <c r="O38" i="52"/>
  <c r="O37" i="52"/>
  <c r="O36" i="52"/>
  <c r="O34" i="52"/>
  <c r="O33" i="52"/>
  <c r="O32" i="52"/>
  <c r="O31" i="52"/>
  <c r="O30" i="52"/>
  <c r="O29" i="52"/>
  <c r="O28" i="52"/>
  <c r="O25" i="52"/>
  <c r="O24" i="52"/>
  <c r="O23" i="52"/>
  <c r="O22" i="52"/>
  <c r="O21" i="52"/>
  <c r="O20" i="52"/>
  <c r="O19" i="52"/>
  <c r="O18" i="52"/>
  <c r="O17" i="52"/>
  <c r="O14" i="52"/>
  <c r="O13" i="52"/>
  <c r="O12" i="52"/>
  <c r="O11" i="52"/>
  <c r="O10" i="52"/>
  <c r="O9" i="52"/>
  <c r="N56" i="52"/>
  <c r="N55" i="52"/>
  <c r="N54" i="52"/>
  <c r="N53" i="52"/>
  <c r="N51" i="52"/>
  <c r="N50" i="52"/>
  <c r="N49" i="52"/>
  <c r="N48" i="52"/>
  <c r="N46" i="52"/>
  <c r="N45" i="52"/>
  <c r="N44" i="52"/>
  <c r="N43" i="52"/>
  <c r="N42" i="52"/>
  <c r="N41" i="52"/>
  <c r="N40" i="52"/>
  <c r="N39" i="52"/>
  <c r="N38" i="52"/>
  <c r="N37" i="52"/>
  <c r="N36" i="52"/>
  <c r="N34" i="52"/>
  <c r="N33" i="52"/>
  <c r="N32" i="52"/>
  <c r="N31" i="52"/>
  <c r="N30" i="52"/>
  <c r="N29" i="52"/>
  <c r="N28" i="52"/>
  <c r="N25" i="52"/>
  <c r="N24" i="52"/>
  <c r="N23" i="52"/>
  <c r="N22" i="52"/>
  <c r="N21" i="52"/>
  <c r="N20" i="52"/>
  <c r="N19" i="52"/>
  <c r="N18" i="52"/>
  <c r="N17" i="52"/>
  <c r="N14" i="52"/>
  <c r="N13" i="52"/>
  <c r="N12" i="52"/>
  <c r="N11" i="52"/>
  <c r="N10" i="52"/>
  <c r="N9" i="52"/>
  <c r="M56" i="52"/>
  <c r="M55" i="52"/>
  <c r="M54" i="52"/>
  <c r="M53" i="52"/>
  <c r="M51" i="52"/>
  <c r="M50" i="52"/>
  <c r="M49" i="52"/>
  <c r="M48" i="52"/>
  <c r="M46" i="52"/>
  <c r="M45" i="52"/>
  <c r="M44" i="52"/>
  <c r="M43" i="52"/>
  <c r="M42" i="52"/>
  <c r="M41" i="52"/>
  <c r="M40" i="52"/>
  <c r="M39" i="52"/>
  <c r="M38" i="52"/>
  <c r="M37" i="52"/>
  <c r="M36" i="52"/>
  <c r="M34" i="52"/>
  <c r="M33" i="52"/>
  <c r="M32" i="52"/>
  <c r="M31" i="52"/>
  <c r="M30" i="52"/>
  <c r="M29" i="52"/>
  <c r="M28" i="52"/>
  <c r="M25" i="52"/>
  <c r="M24" i="52"/>
  <c r="M23" i="52"/>
  <c r="M22" i="52"/>
  <c r="M21" i="52"/>
  <c r="M20" i="52"/>
  <c r="M19" i="52"/>
  <c r="M18" i="52"/>
  <c r="M17" i="52"/>
  <c r="M14" i="52"/>
  <c r="M13" i="52"/>
  <c r="M12" i="52"/>
  <c r="M11" i="52"/>
  <c r="M10" i="52"/>
  <c r="M9" i="52"/>
  <c r="K56" i="52"/>
  <c r="K55" i="52"/>
  <c r="K54" i="52"/>
  <c r="K53" i="52"/>
  <c r="K51" i="52"/>
  <c r="K50" i="52"/>
  <c r="K49" i="52"/>
  <c r="K48" i="52"/>
  <c r="K46" i="52"/>
  <c r="K45" i="52"/>
  <c r="K44" i="52"/>
  <c r="K43" i="52"/>
  <c r="K42" i="52"/>
  <c r="K41" i="52"/>
  <c r="K40" i="52"/>
  <c r="K39" i="52"/>
  <c r="K38" i="52"/>
  <c r="K37" i="52"/>
  <c r="K36" i="52"/>
  <c r="K34" i="52"/>
  <c r="K33" i="52"/>
  <c r="K32" i="52"/>
  <c r="K31" i="52"/>
  <c r="K30" i="52"/>
  <c r="K29" i="52"/>
  <c r="K28" i="52"/>
  <c r="K25" i="52"/>
  <c r="K24" i="52"/>
  <c r="K23" i="52"/>
  <c r="K22" i="52"/>
  <c r="K21" i="52"/>
  <c r="K20" i="52"/>
  <c r="K19" i="52"/>
  <c r="K18" i="52"/>
  <c r="K17" i="52"/>
  <c r="K14" i="52"/>
  <c r="K13" i="52"/>
  <c r="K12" i="52"/>
  <c r="K11" i="52"/>
  <c r="K10" i="52"/>
  <c r="K9" i="52"/>
  <c r="J56" i="52"/>
  <c r="J55" i="52"/>
  <c r="J54" i="52"/>
  <c r="J53" i="52"/>
  <c r="J51" i="52"/>
  <c r="J50" i="52"/>
  <c r="J49" i="52"/>
  <c r="J48" i="52"/>
  <c r="J46" i="52"/>
  <c r="J45" i="52"/>
  <c r="J44" i="52"/>
  <c r="J43" i="52"/>
  <c r="J42" i="52"/>
  <c r="J41" i="52"/>
  <c r="J40" i="52"/>
  <c r="J39" i="52"/>
  <c r="J38" i="52"/>
  <c r="J37" i="52"/>
  <c r="J36" i="52"/>
  <c r="J34" i="52"/>
  <c r="J33" i="52"/>
  <c r="J32" i="52"/>
  <c r="J31" i="52"/>
  <c r="J30" i="52"/>
  <c r="J29" i="52"/>
  <c r="J28" i="52"/>
  <c r="J25" i="52"/>
  <c r="J24" i="52"/>
  <c r="AC24" i="52" s="1"/>
  <c r="J23" i="52"/>
  <c r="J22" i="52"/>
  <c r="J21" i="52"/>
  <c r="J20" i="52"/>
  <c r="J19" i="52"/>
  <c r="J18" i="52"/>
  <c r="J17" i="52"/>
  <c r="J14" i="52"/>
  <c r="J13" i="52"/>
  <c r="J12" i="52"/>
  <c r="J11" i="52"/>
  <c r="J10" i="52"/>
  <c r="J9" i="52"/>
  <c r="I56" i="52"/>
  <c r="I55" i="52"/>
  <c r="I54" i="52"/>
  <c r="I53" i="52"/>
  <c r="I51" i="52"/>
  <c r="I50" i="52"/>
  <c r="I49" i="52"/>
  <c r="I48" i="52"/>
  <c r="I46" i="52"/>
  <c r="I45" i="52"/>
  <c r="I44" i="52"/>
  <c r="AC44" i="52" s="1"/>
  <c r="I43" i="52"/>
  <c r="I42" i="52"/>
  <c r="I41" i="52"/>
  <c r="I40" i="52"/>
  <c r="I39" i="52"/>
  <c r="I38" i="52"/>
  <c r="I37" i="52"/>
  <c r="I36" i="52"/>
  <c r="AC36" i="52" s="1"/>
  <c r="I34" i="52"/>
  <c r="I33" i="52"/>
  <c r="I32" i="52"/>
  <c r="I31" i="52"/>
  <c r="I30" i="52"/>
  <c r="I29" i="52"/>
  <c r="I28" i="52"/>
  <c r="I25" i="52"/>
  <c r="I24" i="52"/>
  <c r="I23" i="52"/>
  <c r="I22" i="52"/>
  <c r="I21" i="52"/>
  <c r="I20" i="52"/>
  <c r="I19" i="52"/>
  <c r="I18" i="52"/>
  <c r="I17" i="52"/>
  <c r="I14" i="52"/>
  <c r="I13" i="52"/>
  <c r="I12" i="52"/>
  <c r="I11" i="52"/>
  <c r="I10" i="52"/>
  <c r="I9" i="52"/>
  <c r="H56" i="52"/>
  <c r="H55" i="52"/>
  <c r="H54" i="52"/>
  <c r="H53" i="52"/>
  <c r="H51" i="52"/>
  <c r="H50" i="52"/>
  <c r="H49" i="52"/>
  <c r="H48" i="52"/>
  <c r="H46" i="52"/>
  <c r="H45" i="52"/>
  <c r="H44" i="52"/>
  <c r="H43" i="52"/>
  <c r="H42" i="52"/>
  <c r="H41" i="52"/>
  <c r="H40" i="52"/>
  <c r="H39" i="52"/>
  <c r="H38" i="52"/>
  <c r="H37" i="52"/>
  <c r="H36" i="52"/>
  <c r="H34" i="52"/>
  <c r="H33" i="52"/>
  <c r="H32" i="52"/>
  <c r="H31" i="52"/>
  <c r="H30" i="52"/>
  <c r="H29" i="52"/>
  <c r="H28" i="52"/>
  <c r="AC28" i="52" s="1"/>
  <c r="H25" i="52"/>
  <c r="H24" i="52"/>
  <c r="H23" i="52"/>
  <c r="H22" i="52"/>
  <c r="H21" i="52"/>
  <c r="H20" i="52"/>
  <c r="H19" i="52"/>
  <c r="H18" i="52"/>
  <c r="H17" i="52"/>
  <c r="H14" i="52"/>
  <c r="H13" i="52"/>
  <c r="H12" i="52"/>
  <c r="H11" i="52"/>
  <c r="H10" i="52"/>
  <c r="H9" i="52"/>
  <c r="G56" i="52"/>
  <c r="AC56" i="52" s="1"/>
  <c r="G55" i="52"/>
  <c r="G54" i="52"/>
  <c r="G53" i="52"/>
  <c r="G51" i="52"/>
  <c r="G50" i="52"/>
  <c r="G49" i="52"/>
  <c r="G48" i="52"/>
  <c r="G46" i="52"/>
  <c r="G45" i="52"/>
  <c r="G44" i="52"/>
  <c r="G43" i="52"/>
  <c r="G42" i="52"/>
  <c r="G41" i="52"/>
  <c r="G40" i="52"/>
  <c r="G39" i="52"/>
  <c r="G38" i="52"/>
  <c r="G37" i="52"/>
  <c r="G36" i="52"/>
  <c r="G34" i="52"/>
  <c r="G33" i="52"/>
  <c r="G32" i="52"/>
  <c r="G31" i="52"/>
  <c r="G30" i="52"/>
  <c r="G29" i="52"/>
  <c r="G28" i="52"/>
  <c r="G25" i="52"/>
  <c r="G24" i="52"/>
  <c r="G23" i="52"/>
  <c r="G22" i="52"/>
  <c r="G21" i="52"/>
  <c r="G20" i="52"/>
  <c r="G19" i="52"/>
  <c r="G18" i="52"/>
  <c r="G17" i="52"/>
  <c r="G14" i="52"/>
  <c r="G13" i="52"/>
  <c r="G12" i="52"/>
  <c r="G11" i="52"/>
  <c r="G10" i="52"/>
  <c r="G9" i="52"/>
  <c r="F56" i="52"/>
  <c r="F55" i="52"/>
  <c r="F54" i="52"/>
  <c r="F53" i="52"/>
  <c r="F51" i="52"/>
  <c r="F50" i="52"/>
  <c r="F49" i="52"/>
  <c r="F48" i="52"/>
  <c r="AC48" i="52" s="1"/>
  <c r="F46" i="52"/>
  <c r="F45" i="52"/>
  <c r="F44" i="52"/>
  <c r="F43" i="52"/>
  <c r="F42" i="52"/>
  <c r="F41" i="52"/>
  <c r="F40" i="52"/>
  <c r="F39" i="52"/>
  <c r="F38" i="52"/>
  <c r="F37" i="52"/>
  <c r="F36" i="52"/>
  <c r="F34" i="52"/>
  <c r="F33" i="52"/>
  <c r="F32" i="52"/>
  <c r="F31" i="52"/>
  <c r="F30" i="52"/>
  <c r="F29" i="52"/>
  <c r="F28" i="52"/>
  <c r="F25" i="52"/>
  <c r="F24" i="52"/>
  <c r="F23" i="52"/>
  <c r="F22" i="52"/>
  <c r="F21" i="52"/>
  <c r="F20" i="52"/>
  <c r="AC20" i="52" s="1"/>
  <c r="F19" i="52"/>
  <c r="F18" i="52"/>
  <c r="F17" i="52"/>
  <c r="F14" i="52"/>
  <c r="F13" i="52"/>
  <c r="F12" i="52"/>
  <c r="F11" i="52"/>
  <c r="F10" i="52"/>
  <c r="F9" i="52"/>
  <c r="E56" i="52"/>
  <c r="E55" i="52"/>
  <c r="E54" i="52"/>
  <c r="E53" i="52"/>
  <c r="E51" i="52"/>
  <c r="E50" i="52"/>
  <c r="E49" i="52"/>
  <c r="E48" i="52"/>
  <c r="E46" i="52"/>
  <c r="E45" i="52"/>
  <c r="E44" i="52"/>
  <c r="E43" i="52"/>
  <c r="E42" i="52"/>
  <c r="E41" i="52"/>
  <c r="E40" i="52"/>
  <c r="E39" i="52"/>
  <c r="E38" i="52"/>
  <c r="E37" i="52"/>
  <c r="E36" i="52"/>
  <c r="E34" i="52"/>
  <c r="E33" i="52"/>
  <c r="E32" i="52"/>
  <c r="E31" i="52"/>
  <c r="E30" i="52"/>
  <c r="E29" i="52"/>
  <c r="E28" i="52"/>
  <c r="E25" i="52"/>
  <c r="E24" i="52"/>
  <c r="E23" i="52"/>
  <c r="E22" i="52"/>
  <c r="E21" i="52"/>
  <c r="E20" i="52"/>
  <c r="E19" i="52"/>
  <c r="E18" i="52"/>
  <c r="E17" i="52"/>
  <c r="E14" i="52"/>
  <c r="E13" i="52"/>
  <c r="E12" i="52"/>
  <c r="E11" i="52"/>
  <c r="E10" i="52"/>
  <c r="E9" i="52"/>
  <c r="C56" i="52"/>
  <c r="C55" i="52"/>
  <c r="C54" i="52"/>
  <c r="C53" i="52"/>
  <c r="C51" i="52"/>
  <c r="C50" i="52"/>
  <c r="C49" i="52"/>
  <c r="C48" i="52"/>
  <c r="C46" i="52"/>
  <c r="C45" i="52"/>
  <c r="C44" i="52"/>
  <c r="C43" i="52"/>
  <c r="C42" i="52"/>
  <c r="C41" i="52"/>
  <c r="C40" i="52"/>
  <c r="C39" i="52"/>
  <c r="C38" i="52"/>
  <c r="C37" i="52"/>
  <c r="C36" i="52"/>
  <c r="C34" i="52"/>
  <c r="C33" i="52"/>
  <c r="C32" i="52"/>
  <c r="AC32" i="52" s="1"/>
  <c r="C31" i="52"/>
  <c r="C30" i="52"/>
  <c r="C29" i="52"/>
  <c r="C28" i="52"/>
  <c r="C25" i="52"/>
  <c r="C24" i="52"/>
  <c r="C23" i="52"/>
  <c r="C22" i="52"/>
  <c r="C21" i="52"/>
  <c r="C20" i="52"/>
  <c r="C19" i="52"/>
  <c r="C18" i="52"/>
  <c r="C17" i="52"/>
  <c r="C14" i="52"/>
  <c r="C13" i="52"/>
  <c r="C12" i="52"/>
  <c r="AC12" i="52" s="1"/>
  <c r="C11" i="52"/>
  <c r="C10" i="52"/>
  <c r="C9" i="52"/>
  <c r="D56" i="52"/>
  <c r="D55" i="52"/>
  <c r="D54" i="52"/>
  <c r="D53" i="52"/>
  <c r="D51" i="52"/>
  <c r="D50" i="52"/>
  <c r="D49" i="52"/>
  <c r="D48" i="52"/>
  <c r="D46" i="52"/>
  <c r="D45" i="52"/>
  <c r="D44" i="52"/>
  <c r="D43" i="52"/>
  <c r="D42" i="52"/>
  <c r="D41" i="52"/>
  <c r="D40" i="52"/>
  <c r="D39" i="52"/>
  <c r="D38" i="52"/>
  <c r="D37" i="52"/>
  <c r="D36" i="52"/>
  <c r="D34" i="52"/>
  <c r="D33" i="52"/>
  <c r="D32" i="52"/>
  <c r="D31" i="52"/>
  <c r="D30" i="52"/>
  <c r="D29" i="52"/>
  <c r="D28" i="52"/>
  <c r="D25" i="52"/>
  <c r="D24" i="52"/>
  <c r="D23" i="52"/>
  <c r="D22" i="52"/>
  <c r="D21" i="52"/>
  <c r="D20" i="52"/>
  <c r="D19" i="52"/>
  <c r="D18" i="52"/>
  <c r="D17" i="52"/>
  <c r="D14" i="52"/>
  <c r="D13" i="52"/>
  <c r="D12" i="52"/>
  <c r="D11" i="52"/>
  <c r="D10" i="52"/>
  <c r="D9" i="52"/>
  <c r="AC40" i="52"/>
  <c r="H61" i="46"/>
  <c r="G61" i="46"/>
  <c r="F61" i="46"/>
  <c r="E61" i="46"/>
  <c r="D61" i="46"/>
  <c r="C61" i="46"/>
  <c r="H60" i="46"/>
  <c r="G60" i="46"/>
  <c r="I60" i="46" s="1"/>
  <c r="F60" i="46"/>
  <c r="E60" i="46"/>
  <c r="D60" i="46"/>
  <c r="C60" i="46"/>
  <c r="H59" i="46"/>
  <c r="G59" i="46"/>
  <c r="F59" i="46"/>
  <c r="E59" i="46"/>
  <c r="D59" i="46"/>
  <c r="C59" i="46"/>
  <c r="H58" i="46"/>
  <c r="G58" i="46"/>
  <c r="I58" i="46" s="1"/>
  <c r="F58" i="46"/>
  <c r="E58" i="46"/>
  <c r="D58" i="46"/>
  <c r="C58" i="46"/>
  <c r="H57" i="46"/>
  <c r="G57" i="46"/>
  <c r="F57" i="46"/>
  <c r="E57" i="46"/>
  <c r="D57" i="46"/>
  <c r="C57" i="46"/>
  <c r="H56" i="46"/>
  <c r="G56" i="46"/>
  <c r="F56" i="46"/>
  <c r="E56" i="46"/>
  <c r="D56" i="46"/>
  <c r="C56" i="46"/>
  <c r="H55" i="46"/>
  <c r="G55" i="46"/>
  <c r="F55" i="46"/>
  <c r="E55" i="46"/>
  <c r="D55" i="46"/>
  <c r="C55" i="46"/>
  <c r="H54" i="46"/>
  <c r="G54" i="46"/>
  <c r="F54" i="46"/>
  <c r="E54" i="46"/>
  <c r="D54" i="46"/>
  <c r="C54" i="46"/>
  <c r="H53" i="46"/>
  <c r="G53" i="46"/>
  <c r="I53" i="46" s="1"/>
  <c r="F53" i="46"/>
  <c r="E53" i="46"/>
  <c r="D53" i="46"/>
  <c r="C53" i="46"/>
  <c r="H52" i="46"/>
  <c r="G52" i="46"/>
  <c r="F52" i="46"/>
  <c r="E52" i="46"/>
  <c r="D52" i="46"/>
  <c r="C52" i="46"/>
  <c r="H51" i="46"/>
  <c r="G51" i="46"/>
  <c r="F51" i="46"/>
  <c r="E51" i="46"/>
  <c r="D51" i="46"/>
  <c r="C51" i="46"/>
  <c r="H50" i="46"/>
  <c r="G50" i="46"/>
  <c r="I50" i="46" s="1"/>
  <c r="F50" i="46"/>
  <c r="E50" i="46"/>
  <c r="D50" i="46"/>
  <c r="C50" i="46"/>
  <c r="H49" i="46"/>
  <c r="G49" i="46"/>
  <c r="F49" i="46"/>
  <c r="E49" i="46"/>
  <c r="D49" i="46"/>
  <c r="C49" i="46"/>
  <c r="H48" i="46"/>
  <c r="G48" i="46"/>
  <c r="I48" i="46" s="1"/>
  <c r="F48" i="46"/>
  <c r="E48" i="46"/>
  <c r="D48" i="46"/>
  <c r="C48" i="46"/>
  <c r="H47" i="46"/>
  <c r="G47" i="46"/>
  <c r="F47" i="46"/>
  <c r="E47" i="46"/>
  <c r="D47" i="46"/>
  <c r="C47" i="46"/>
  <c r="H46" i="46"/>
  <c r="G46" i="46"/>
  <c r="F46" i="46"/>
  <c r="E46" i="46"/>
  <c r="D46" i="46"/>
  <c r="C46" i="46"/>
  <c r="H45" i="46"/>
  <c r="G45" i="46"/>
  <c r="F45" i="46"/>
  <c r="E45" i="46"/>
  <c r="D45" i="46"/>
  <c r="C45" i="46"/>
  <c r="H44" i="46"/>
  <c r="G44" i="46"/>
  <c r="F44" i="46"/>
  <c r="E44" i="46"/>
  <c r="D44" i="46"/>
  <c r="C44" i="46"/>
  <c r="H43" i="46"/>
  <c r="G43" i="46"/>
  <c r="F43" i="46"/>
  <c r="E43" i="46"/>
  <c r="D43" i="46"/>
  <c r="C43" i="46"/>
  <c r="H42" i="46"/>
  <c r="G42" i="46"/>
  <c r="I42" i="46" s="1"/>
  <c r="F42" i="46"/>
  <c r="E42" i="46"/>
  <c r="D42" i="46"/>
  <c r="C42" i="46"/>
  <c r="H41" i="46"/>
  <c r="G41" i="46"/>
  <c r="I41" i="46" s="1"/>
  <c r="F41" i="46"/>
  <c r="E41" i="46"/>
  <c r="D41" i="46"/>
  <c r="C41" i="46"/>
  <c r="C8" i="40"/>
  <c r="C22" i="40" s="1"/>
  <c r="D8" i="40"/>
  <c r="D22" i="40" s="1"/>
  <c r="E8" i="40"/>
  <c r="E22" i="40" s="1"/>
  <c r="F8" i="40"/>
  <c r="F22" i="40" s="1"/>
  <c r="C9" i="40"/>
  <c r="D9" i="40"/>
  <c r="D23" i="40" s="1"/>
  <c r="E9" i="40"/>
  <c r="E23" i="40" s="1"/>
  <c r="F9" i="40"/>
  <c r="F23" i="40" s="1"/>
  <c r="C10" i="40"/>
  <c r="D10" i="40"/>
  <c r="E10" i="40"/>
  <c r="F10" i="40"/>
  <c r="C11" i="40"/>
  <c r="D11" i="40"/>
  <c r="D25" i="40" s="1"/>
  <c r="E11" i="40"/>
  <c r="F11" i="40"/>
  <c r="F25" i="40" s="1"/>
  <c r="C12" i="40"/>
  <c r="D12" i="40"/>
  <c r="D26" i="40" s="1"/>
  <c r="E12" i="40"/>
  <c r="E26" i="40" s="1"/>
  <c r="F12" i="40"/>
  <c r="F26" i="40" s="1"/>
  <c r="C13" i="40"/>
  <c r="D13" i="40"/>
  <c r="D27" i="40" s="1"/>
  <c r="E13" i="40"/>
  <c r="E27" i="40" s="1"/>
  <c r="F13" i="40"/>
  <c r="F27" i="40" s="1"/>
  <c r="C14" i="40"/>
  <c r="D14" i="40"/>
  <c r="D28" i="40" s="1"/>
  <c r="E14" i="40"/>
  <c r="E28" i="40" s="1"/>
  <c r="F14" i="40"/>
  <c r="C15" i="40"/>
  <c r="D15" i="40"/>
  <c r="D29" i="40" s="1"/>
  <c r="E15" i="40"/>
  <c r="E29" i="40" s="1"/>
  <c r="F15" i="40"/>
  <c r="F29" i="40" s="1"/>
  <c r="H40" i="46"/>
  <c r="G40" i="46"/>
  <c r="F40" i="46"/>
  <c r="E40" i="46"/>
  <c r="D40" i="46"/>
  <c r="C40" i="46"/>
  <c r="I61" i="46"/>
  <c r="AC51" i="52" l="1"/>
  <c r="AC43" i="52"/>
  <c r="C16" i="40"/>
  <c r="AC55" i="52"/>
  <c r="F16" i="40"/>
  <c r="F28" i="40"/>
  <c r="D16" i="40"/>
  <c r="E16" i="40"/>
  <c r="E25" i="40"/>
  <c r="I43" i="46"/>
  <c r="I51" i="46"/>
  <c r="I52" i="46"/>
  <c r="I54" i="46"/>
  <c r="I56" i="46"/>
  <c r="I46" i="46"/>
  <c r="I44" i="46"/>
  <c r="I45" i="46"/>
  <c r="I49" i="46"/>
  <c r="I57" i="46"/>
  <c r="I59" i="46"/>
  <c r="AC11" i="52"/>
  <c r="AC23" i="52"/>
  <c r="AC19" i="52"/>
  <c r="AC31" i="52"/>
  <c r="AC39" i="52"/>
  <c r="AC10" i="52"/>
  <c r="AC14" i="52"/>
  <c r="AC18" i="52"/>
  <c r="AC30" i="52"/>
  <c r="AC34" i="52"/>
  <c r="AC38" i="52"/>
  <c r="AC42" i="52"/>
  <c r="AC50" i="52"/>
  <c r="AC54" i="52"/>
  <c r="AC22" i="52"/>
  <c r="AC21" i="52"/>
  <c r="AC25" i="52"/>
  <c r="AC29" i="52"/>
  <c r="AC37" i="52"/>
  <c r="AC49" i="52"/>
  <c r="AC13" i="52"/>
  <c r="AC33" i="52"/>
  <c r="AC45" i="52"/>
  <c r="AC17" i="52"/>
  <c r="AC53" i="52"/>
  <c r="AC41" i="52"/>
  <c r="AC46" i="52"/>
  <c r="AC9" i="52"/>
  <c r="I55" i="46"/>
  <c r="I47" i="46"/>
  <c r="F39" i="46"/>
  <c r="F62" i="46" s="1"/>
  <c r="G39" i="46"/>
  <c r="G62" i="46" s="1"/>
  <c r="E39" i="46"/>
  <c r="E62" i="46" s="1"/>
  <c r="H39" i="46"/>
  <c r="H62" i="46" s="1"/>
  <c r="D39" i="46"/>
  <c r="D62" i="46" s="1"/>
  <c r="C39" i="46"/>
  <c r="C62" i="46" s="1"/>
  <c r="I40" i="46"/>
  <c r="I39" i="46" l="1"/>
  <c r="I62" i="46" s="1"/>
  <c r="C29" i="40" l="1"/>
  <c r="C28" i="40"/>
  <c r="C27" i="40"/>
  <c r="C26" i="40"/>
  <c r="C25" i="40"/>
  <c r="D24" i="40"/>
  <c r="C24" i="40"/>
  <c r="C23" i="40"/>
  <c r="F24" i="40"/>
  <c r="E24" i="40"/>
  <c r="E30" i="40"/>
  <c r="C30" i="40" l="1"/>
  <c r="D30" i="40"/>
  <c r="F30" i="40"/>
  <c r="F14" i="22" l="1"/>
  <c r="E14" i="22"/>
  <c r="D14" i="22"/>
  <c r="F13" i="22"/>
  <c r="E13" i="22"/>
  <c r="D13" i="22"/>
  <c r="F12" i="22"/>
  <c r="E12" i="22"/>
  <c r="D12" i="22"/>
  <c r="I47" i="7" l="1"/>
  <c r="I47" i="64" s="1"/>
  <c r="H47" i="7"/>
  <c r="H47" i="64" s="1"/>
  <c r="G47" i="7"/>
  <c r="G47" i="64" s="1"/>
  <c r="I42" i="7"/>
  <c r="I42" i="64" s="1"/>
  <c r="H42" i="7"/>
  <c r="H42" i="64" s="1"/>
  <c r="G42" i="7"/>
  <c r="G42" i="64" s="1"/>
  <c r="I30" i="7"/>
  <c r="I30" i="64" s="1"/>
  <c r="H30" i="7"/>
  <c r="H30" i="64" s="1"/>
  <c r="G30" i="7"/>
  <c r="G30" i="64" s="1"/>
  <c r="I22" i="7"/>
  <c r="I22" i="64" s="1"/>
  <c r="H22" i="7"/>
  <c r="H22" i="64" s="1"/>
  <c r="G22" i="7"/>
  <c r="G22" i="64" s="1"/>
  <c r="H21" i="7" l="1"/>
  <c r="H21" i="64" s="1"/>
  <c r="H9" i="64" s="1"/>
  <c r="I21" i="7"/>
  <c r="I21" i="64" s="1"/>
  <c r="I9" i="64" s="1"/>
  <c r="G21" i="7"/>
  <c r="G21" i="64" s="1"/>
  <c r="G9" i="64" s="1"/>
  <c r="I46" i="6" l="1"/>
  <c r="I52" i="52" s="1"/>
  <c r="H46" i="6"/>
  <c r="H52" i="52" s="1"/>
  <c r="G46" i="6"/>
  <c r="G52" i="52" s="1"/>
  <c r="I41" i="6"/>
  <c r="I47" i="52" s="1"/>
  <c r="H41" i="6"/>
  <c r="H47" i="52" s="1"/>
  <c r="G41" i="6"/>
  <c r="G47" i="52" s="1"/>
  <c r="I29" i="6"/>
  <c r="I35" i="52" s="1"/>
  <c r="H29" i="6"/>
  <c r="H35" i="52" s="1"/>
  <c r="G29" i="6"/>
  <c r="G35" i="52" s="1"/>
  <c r="I21" i="6"/>
  <c r="I27" i="52" s="1"/>
  <c r="H21" i="6"/>
  <c r="G21" i="6"/>
  <c r="G27" i="52" s="1"/>
  <c r="H20" i="6" l="1"/>
  <c r="H26" i="52" s="1"/>
  <c r="H27" i="52"/>
  <c r="G20" i="6"/>
  <c r="G26" i="52" s="1"/>
  <c r="I20" i="6"/>
  <c r="I26" i="52" s="1"/>
  <c r="F10" i="34" l="1"/>
  <c r="E10" i="34"/>
  <c r="F20" i="34"/>
  <c r="E20" i="34"/>
  <c r="C20" i="34"/>
  <c r="F16" i="34"/>
  <c r="E16" i="34"/>
  <c r="F12" i="34"/>
  <c r="E12" i="34"/>
  <c r="F15" i="34"/>
  <c r="E15" i="34"/>
  <c r="F11" i="34"/>
  <c r="E11" i="34"/>
  <c r="F14" i="34"/>
  <c r="E14" i="34"/>
  <c r="AC7" i="6"/>
  <c r="F13" i="34"/>
  <c r="E13" i="34"/>
  <c r="F25" i="34"/>
  <c r="E25" i="34"/>
  <c r="F9" i="34"/>
  <c r="E9" i="34"/>
  <c r="F19" i="34"/>
  <c r="E19" i="34"/>
  <c r="F18" i="34"/>
  <c r="E18" i="34"/>
  <c r="F17" i="34"/>
  <c r="E17" i="34"/>
  <c r="F8" i="22"/>
  <c r="E8" i="22"/>
  <c r="D8" i="22"/>
  <c r="F26" i="34"/>
  <c r="E26" i="34"/>
  <c r="F22" i="34"/>
  <c r="E22" i="34"/>
  <c r="F24" i="34"/>
  <c r="E24" i="34"/>
  <c r="F21" i="34"/>
  <c r="E21" i="34"/>
  <c r="F23" i="34"/>
  <c r="E23" i="34"/>
  <c r="D26" i="34" l="1"/>
  <c r="AB10" i="6"/>
  <c r="AB16" i="52" s="1"/>
  <c r="C24" i="34"/>
  <c r="E15" i="22"/>
  <c r="E30" i="34"/>
  <c r="F30" i="34"/>
  <c r="F15" i="22"/>
  <c r="C18" i="34"/>
  <c r="D19" i="34"/>
  <c r="U10" i="6"/>
  <c r="U16" i="52" s="1"/>
  <c r="AC51" i="7"/>
  <c r="AC50" i="6"/>
  <c r="E8" i="34"/>
  <c r="D24" i="34"/>
  <c r="Z10" i="6"/>
  <c r="Z16" i="52" s="1"/>
  <c r="C22" i="34"/>
  <c r="D17" i="34"/>
  <c r="S10" i="6"/>
  <c r="S16" i="52" s="1"/>
  <c r="D25" i="34"/>
  <c r="AA10" i="6"/>
  <c r="AA16" i="52" s="1"/>
  <c r="D12" i="34"/>
  <c r="N10" i="6"/>
  <c r="N16" i="52" s="1"/>
  <c r="C16" i="34"/>
  <c r="D20" i="34"/>
  <c r="V10" i="6"/>
  <c r="V16" i="52" s="1"/>
  <c r="C10" i="34"/>
  <c r="D10" i="34"/>
  <c r="L10" i="6"/>
  <c r="L16" i="52" s="1"/>
  <c r="D29" i="34"/>
  <c r="D11" i="22"/>
  <c r="E29" i="34"/>
  <c r="E11" i="22"/>
  <c r="F11" i="22"/>
  <c r="F29" i="34"/>
  <c r="O10" i="6"/>
  <c r="O16" i="52" s="1"/>
  <c r="D13" i="34"/>
  <c r="C15" i="34"/>
  <c r="D21" i="34"/>
  <c r="W10" i="6"/>
  <c r="W16" i="52" s="1"/>
  <c r="C17" i="34"/>
  <c r="D30" i="34"/>
  <c r="D15" i="22"/>
  <c r="D18" i="34"/>
  <c r="T10" i="6"/>
  <c r="T16" i="52" s="1"/>
  <c r="C19" i="34"/>
  <c r="F8" i="34"/>
  <c r="D15" i="34"/>
  <c r="Q10" i="6"/>
  <c r="Q16" i="52" s="1"/>
  <c r="C12" i="34"/>
  <c r="C23" i="34"/>
  <c r="D23" i="34"/>
  <c r="Y10" i="6"/>
  <c r="Y16" i="52" s="1"/>
  <c r="Z47" i="7"/>
  <c r="Z47" i="64" s="1"/>
  <c r="D22" i="34"/>
  <c r="X10" i="6"/>
  <c r="X16" i="52" s="1"/>
  <c r="C26" i="34"/>
  <c r="C13" i="34"/>
  <c r="C14" i="34"/>
  <c r="P10" i="6"/>
  <c r="P16" i="52" s="1"/>
  <c r="D14" i="34"/>
  <c r="C11" i="34"/>
  <c r="M10" i="6"/>
  <c r="M16" i="52" s="1"/>
  <c r="D11" i="34"/>
  <c r="R10" i="6"/>
  <c r="R16" i="52" s="1"/>
  <c r="D16" i="34"/>
  <c r="D9" i="34"/>
  <c r="K10" i="6"/>
  <c r="K16" i="52" s="1"/>
  <c r="D10" i="22"/>
  <c r="D28" i="34"/>
  <c r="E10" i="22"/>
  <c r="E28" i="34"/>
  <c r="F10" i="22"/>
  <c r="F28" i="34"/>
  <c r="AC4" i="6"/>
  <c r="D9" i="22"/>
  <c r="D27" i="34"/>
  <c r="E9" i="22"/>
  <c r="E27" i="34"/>
  <c r="AC5" i="6"/>
  <c r="F27" i="34"/>
  <c r="F9" i="22"/>
  <c r="AC6" i="6"/>
  <c r="AC19" i="6"/>
  <c r="AC8" i="6"/>
  <c r="S47" i="7" l="1"/>
  <c r="S47" i="64" s="1"/>
  <c r="T46" i="6"/>
  <c r="T52" i="52" s="1"/>
  <c r="R21" i="6"/>
  <c r="R27" i="52" s="1"/>
  <c r="X47" i="7"/>
  <c r="X47" i="64" s="1"/>
  <c r="N46" i="6"/>
  <c r="N52" i="52" s="1"/>
  <c r="P42" i="7"/>
  <c r="P42" i="64" s="1"/>
  <c r="AA42" i="7"/>
  <c r="AA42" i="64" s="1"/>
  <c r="E16" i="22"/>
  <c r="I11" i="7"/>
  <c r="I9" i="7" s="1"/>
  <c r="G11" i="7"/>
  <c r="G9" i="7" s="1"/>
  <c r="Q47" i="7"/>
  <c r="Q47" i="64" s="1"/>
  <c r="U42" i="7"/>
  <c r="U42" i="64" s="1"/>
  <c r="AB47" i="7"/>
  <c r="AB47" i="64" s="1"/>
  <c r="C42" i="7"/>
  <c r="C42" i="64" s="1"/>
  <c r="AA41" i="6"/>
  <c r="AA47" i="52" s="1"/>
  <c r="C47" i="7"/>
  <c r="C47" i="64" s="1"/>
  <c r="W47" i="7"/>
  <c r="W47" i="64" s="1"/>
  <c r="L47" i="7"/>
  <c r="L47" i="64" s="1"/>
  <c r="AC18" i="6"/>
  <c r="AC17" i="6"/>
  <c r="AC16" i="6"/>
  <c r="AC15" i="6"/>
  <c r="AC15" i="7"/>
  <c r="AC13" i="6"/>
  <c r="AC12" i="6"/>
  <c r="AC29" i="7"/>
  <c r="AC26" i="6"/>
  <c r="AC26" i="7"/>
  <c r="AC25" i="7"/>
  <c r="AC23" i="6"/>
  <c r="AC50" i="7"/>
  <c r="AC48" i="6"/>
  <c r="AC40" i="6"/>
  <c r="AC40" i="7"/>
  <c r="AC38" i="6"/>
  <c r="AC38" i="7"/>
  <c r="AC36" i="6"/>
  <c r="AC35" i="6"/>
  <c r="AC34" i="6"/>
  <c r="AC33" i="6"/>
  <c r="AC32" i="6"/>
  <c r="AC32" i="7"/>
  <c r="AC44" i="6"/>
  <c r="AC44" i="7"/>
  <c r="S46" i="6"/>
  <c r="S52" i="52" s="1"/>
  <c r="Y42" i="7"/>
  <c r="Y42" i="64" s="1"/>
  <c r="AA11" i="7"/>
  <c r="H25" i="34" s="1"/>
  <c r="U41" i="6"/>
  <c r="U47" i="52" s="1"/>
  <c r="AB46" i="6"/>
  <c r="AB52" i="52" s="1"/>
  <c r="AC27" i="6"/>
  <c r="AC45" i="6"/>
  <c r="K21" i="6"/>
  <c r="K27" i="52" s="1"/>
  <c r="P11" i="7"/>
  <c r="H14" i="34" s="1"/>
  <c r="P46" i="6"/>
  <c r="P52" i="52" s="1"/>
  <c r="P30" i="7"/>
  <c r="P30" i="64" s="1"/>
  <c r="S21" i="6"/>
  <c r="S27" i="52" s="1"/>
  <c r="Z21" i="6"/>
  <c r="Z27" i="52" s="1"/>
  <c r="Y21" i="6"/>
  <c r="Y27" i="52" s="1"/>
  <c r="Y46" i="6"/>
  <c r="Y52" i="52" s="1"/>
  <c r="F29" i="6"/>
  <c r="F35" i="52" s="1"/>
  <c r="F42" i="7"/>
  <c r="F42" i="64" s="1"/>
  <c r="L30" i="7"/>
  <c r="L30" i="64" s="1"/>
  <c r="L42" i="7"/>
  <c r="L42" i="64" s="1"/>
  <c r="I10" i="6"/>
  <c r="I16" i="52" s="1"/>
  <c r="C14" i="22"/>
  <c r="Q22" i="7"/>
  <c r="Q22" i="64" s="1"/>
  <c r="O11" i="7"/>
  <c r="H13" i="34" s="1"/>
  <c r="O21" i="6"/>
  <c r="O27" i="52" s="1"/>
  <c r="O30" i="7"/>
  <c r="O30" i="64" s="1"/>
  <c r="J22" i="7"/>
  <c r="J22" i="64" s="1"/>
  <c r="W42" i="7"/>
  <c r="W42" i="64" s="1"/>
  <c r="AA21" i="6"/>
  <c r="AA27" i="52" s="1"/>
  <c r="AC14" i="6"/>
  <c r="AC37" i="7"/>
  <c r="AC35" i="7"/>
  <c r="K46" i="6"/>
  <c r="K52" i="52" s="1"/>
  <c r="N22" i="7"/>
  <c r="N22" i="64" s="1"/>
  <c r="P22" i="7"/>
  <c r="P22" i="64" s="1"/>
  <c r="P47" i="7"/>
  <c r="P47" i="64" s="1"/>
  <c r="P29" i="6"/>
  <c r="P35" i="52" s="1"/>
  <c r="P41" i="6"/>
  <c r="P47" i="52" s="1"/>
  <c r="Z46" i="6"/>
  <c r="Z52" i="52" s="1"/>
  <c r="Y47" i="7"/>
  <c r="Y47" i="64" s="1"/>
  <c r="Y41" i="6"/>
  <c r="Y47" i="52" s="1"/>
  <c r="T47" i="7"/>
  <c r="T47" i="64" s="1"/>
  <c r="X29" i="6"/>
  <c r="X35" i="52" s="1"/>
  <c r="V29" i="6"/>
  <c r="V35" i="52" s="1"/>
  <c r="V41" i="6"/>
  <c r="V47" i="52" s="1"/>
  <c r="S41" i="6"/>
  <c r="S47" i="52" s="1"/>
  <c r="C30" i="7"/>
  <c r="C30" i="64" s="1"/>
  <c r="R11" i="7"/>
  <c r="U22" i="7"/>
  <c r="U22" i="64" s="1"/>
  <c r="J46" i="6"/>
  <c r="J52" i="52" s="1"/>
  <c r="F31" i="34"/>
  <c r="D8" i="34"/>
  <c r="D31" i="34" s="1"/>
  <c r="R42" i="7"/>
  <c r="R42" i="64" s="1"/>
  <c r="M11" i="7"/>
  <c r="H11" i="34" s="1"/>
  <c r="M22" i="7"/>
  <c r="M22" i="64" s="1"/>
  <c r="M47" i="7"/>
  <c r="M47" i="64" s="1"/>
  <c r="M30" i="7"/>
  <c r="M30" i="64" s="1"/>
  <c r="M42" i="7"/>
  <c r="M42" i="64" s="1"/>
  <c r="X41" i="6"/>
  <c r="X47" i="52" s="1"/>
  <c r="W11" i="7"/>
  <c r="H21" i="34" s="1"/>
  <c r="Q42" i="7"/>
  <c r="Q42" i="64" s="1"/>
  <c r="U11" i="7"/>
  <c r="H19" i="34" s="1"/>
  <c r="U46" i="6"/>
  <c r="U52" i="52" s="1"/>
  <c r="T21" i="6"/>
  <c r="T27" i="52" s="1"/>
  <c r="T29" i="6"/>
  <c r="T35" i="52" s="1"/>
  <c r="J41" i="6"/>
  <c r="J47" i="52" s="1"/>
  <c r="C30" i="34"/>
  <c r="J10" i="6"/>
  <c r="J16" i="52" s="1"/>
  <c r="C15" i="22"/>
  <c r="AB21" i="6"/>
  <c r="AB27" i="52" s="1"/>
  <c r="X11" i="7"/>
  <c r="H22" i="34" s="1"/>
  <c r="R47" i="7"/>
  <c r="R47" i="64" s="1"/>
  <c r="AA47" i="7"/>
  <c r="AA47" i="64" s="1"/>
  <c r="AA29" i="6"/>
  <c r="AA35" i="52" s="1"/>
  <c r="X30" i="7"/>
  <c r="X30" i="64" s="1"/>
  <c r="E31" i="28"/>
  <c r="C21" i="34"/>
  <c r="V11" i="7"/>
  <c r="H20" i="34" s="1"/>
  <c r="V21" i="6"/>
  <c r="V27" i="52" s="1"/>
  <c r="V47" i="7"/>
  <c r="V47" i="64" s="1"/>
  <c r="V30" i="7"/>
  <c r="V30" i="64" s="1"/>
  <c r="V42" i="7"/>
  <c r="V42" i="64" s="1"/>
  <c r="N42" i="7"/>
  <c r="N42" i="64" s="1"/>
  <c r="S42" i="7"/>
  <c r="S42" i="64" s="1"/>
  <c r="C22" i="7"/>
  <c r="C22" i="64" s="1"/>
  <c r="C46" i="6"/>
  <c r="C52" i="52" s="1"/>
  <c r="C29" i="6"/>
  <c r="C35" i="52" s="1"/>
  <c r="W22" i="7"/>
  <c r="W22" i="64" s="1"/>
  <c r="W46" i="6"/>
  <c r="W52" i="52" s="1"/>
  <c r="W30" i="7"/>
  <c r="W30" i="64" s="1"/>
  <c r="U21" i="6"/>
  <c r="U27" i="52" s="1"/>
  <c r="U30" i="7"/>
  <c r="U30" i="64" s="1"/>
  <c r="J11" i="7"/>
  <c r="H30" i="34" s="1"/>
  <c r="J47" i="7"/>
  <c r="J47" i="64" s="1"/>
  <c r="N11" i="7"/>
  <c r="O41" i="6"/>
  <c r="O47" i="52" s="1"/>
  <c r="AB42" i="7"/>
  <c r="AB42" i="64" s="1"/>
  <c r="Z11" i="7"/>
  <c r="H24" i="34" s="1"/>
  <c r="N21" i="6"/>
  <c r="N27" i="52" s="1"/>
  <c r="N30" i="7"/>
  <c r="N30" i="64" s="1"/>
  <c r="P21" i="6"/>
  <c r="P27" i="52" s="1"/>
  <c r="S29" i="6"/>
  <c r="S35" i="52" s="1"/>
  <c r="Z29" i="6"/>
  <c r="Z35" i="52" s="1"/>
  <c r="Y11" i="7"/>
  <c r="H23" i="34" s="1"/>
  <c r="Y29" i="6"/>
  <c r="Y35" i="52" s="1"/>
  <c r="T41" i="6"/>
  <c r="T47" i="52" s="1"/>
  <c r="AB29" i="6"/>
  <c r="AB35" i="52" s="1"/>
  <c r="R30" i="7"/>
  <c r="R30" i="64" s="1"/>
  <c r="F11" i="7"/>
  <c r="H29" i="34" s="1"/>
  <c r="F22" i="7"/>
  <c r="F22" i="64" s="1"/>
  <c r="F47" i="7"/>
  <c r="F47" i="64" s="1"/>
  <c r="L11" i="7"/>
  <c r="H10" i="34" s="1"/>
  <c r="L22" i="7"/>
  <c r="L22" i="64" s="1"/>
  <c r="Q30" i="7"/>
  <c r="Q30" i="64" s="1"/>
  <c r="Z41" i="6"/>
  <c r="Z47" i="52" s="1"/>
  <c r="O47" i="7"/>
  <c r="O47" i="64" s="1"/>
  <c r="T11" i="7"/>
  <c r="H18" i="34" s="1"/>
  <c r="J29" i="6"/>
  <c r="J35" i="52" s="1"/>
  <c r="X21" i="6"/>
  <c r="X27" i="52" s="1"/>
  <c r="AC33" i="7"/>
  <c r="AC45" i="7"/>
  <c r="N47" i="7"/>
  <c r="N47" i="64" s="1"/>
  <c r="N29" i="6"/>
  <c r="N35" i="52" s="1"/>
  <c r="Q11" i="7"/>
  <c r="H15" i="34" s="1"/>
  <c r="Z22" i="7"/>
  <c r="Z22" i="64" s="1"/>
  <c r="Z30" i="7"/>
  <c r="Z30" i="64" s="1"/>
  <c r="Y22" i="7"/>
  <c r="Y22" i="64" s="1"/>
  <c r="Y30" i="7"/>
  <c r="Y30" i="64" s="1"/>
  <c r="T42" i="7"/>
  <c r="T42" i="64" s="1"/>
  <c r="AB30" i="7"/>
  <c r="AB30" i="64" s="1"/>
  <c r="R22" i="7"/>
  <c r="R22" i="64" s="1"/>
  <c r="R29" i="6"/>
  <c r="R35" i="52" s="1"/>
  <c r="V22" i="7"/>
  <c r="V22" i="64" s="1"/>
  <c r="V46" i="6"/>
  <c r="V52" i="52" s="1"/>
  <c r="N41" i="6"/>
  <c r="N47" i="52" s="1"/>
  <c r="C21" i="6"/>
  <c r="C27" i="52" s="1"/>
  <c r="W21" i="6"/>
  <c r="W27" i="52" s="1"/>
  <c r="W29" i="6"/>
  <c r="W35" i="52" s="1"/>
  <c r="U29" i="6"/>
  <c r="U35" i="52" s="1"/>
  <c r="O42" i="7"/>
  <c r="O42" i="64" s="1"/>
  <c r="X22" i="7"/>
  <c r="X22" i="64" s="1"/>
  <c r="E31" i="34"/>
  <c r="K41" i="6"/>
  <c r="K47" i="52" s="1"/>
  <c r="R41" i="6"/>
  <c r="R47" i="52" s="1"/>
  <c r="M21" i="6"/>
  <c r="M27" i="52" s="1"/>
  <c r="M46" i="6"/>
  <c r="M52" i="52" s="1"/>
  <c r="M29" i="6"/>
  <c r="M35" i="52" s="1"/>
  <c r="M41" i="6"/>
  <c r="M47" i="52" s="1"/>
  <c r="S22" i="7"/>
  <c r="S22" i="64" s="1"/>
  <c r="S30" i="7"/>
  <c r="S30" i="64" s="1"/>
  <c r="C11" i="7"/>
  <c r="X42" i="7"/>
  <c r="X42" i="64" s="1"/>
  <c r="Q41" i="6"/>
  <c r="Q47" i="52" s="1"/>
  <c r="E36" i="28"/>
  <c r="C25" i="34"/>
  <c r="U47" i="7"/>
  <c r="U47" i="64" s="1"/>
  <c r="T22" i="7"/>
  <c r="T22" i="64" s="1"/>
  <c r="T30" i="7"/>
  <c r="T30" i="64" s="1"/>
  <c r="J42" i="7"/>
  <c r="J42" i="64" s="1"/>
  <c r="AB22" i="7"/>
  <c r="AB22" i="64" s="1"/>
  <c r="R46" i="6"/>
  <c r="R52" i="52" s="1"/>
  <c r="AA46" i="6"/>
  <c r="AA52" i="52" s="1"/>
  <c r="AA30" i="7"/>
  <c r="AA30" i="64" s="1"/>
  <c r="C8" i="22"/>
  <c r="C10" i="6"/>
  <c r="C16" i="52" s="1"/>
  <c r="AC16" i="52" s="1"/>
  <c r="X46" i="6"/>
  <c r="X52" i="52" s="1"/>
  <c r="F21" i="6"/>
  <c r="F27" i="52" s="1"/>
  <c r="F46" i="6"/>
  <c r="F52" i="52" s="1"/>
  <c r="F30" i="7"/>
  <c r="F30" i="64" s="1"/>
  <c r="F41" i="6"/>
  <c r="F47" i="52" s="1"/>
  <c r="C11" i="22"/>
  <c r="F10" i="6"/>
  <c r="F16" i="52" s="1"/>
  <c r="C29" i="34"/>
  <c r="L21" i="6"/>
  <c r="L27" i="52" s="1"/>
  <c r="L46" i="6"/>
  <c r="L52" i="52" s="1"/>
  <c r="L29" i="6"/>
  <c r="L35" i="52" s="1"/>
  <c r="L41" i="6"/>
  <c r="L47" i="52" s="1"/>
  <c r="H11" i="7"/>
  <c r="H9" i="7" s="1"/>
  <c r="H10" i="6"/>
  <c r="H16" i="52" s="1"/>
  <c r="C13" i="22"/>
  <c r="G10" i="6"/>
  <c r="G16" i="52" s="1"/>
  <c r="C12" i="22"/>
  <c r="Q21" i="6"/>
  <c r="Q27" i="52" s="1"/>
  <c r="Q46" i="6"/>
  <c r="Q52" i="52" s="1"/>
  <c r="Q29" i="6"/>
  <c r="Q35" i="52" s="1"/>
  <c r="AB11" i="7"/>
  <c r="H26" i="34" s="1"/>
  <c r="Z42" i="7"/>
  <c r="Z42" i="64" s="1"/>
  <c r="O22" i="7"/>
  <c r="O22" i="64" s="1"/>
  <c r="O46" i="6"/>
  <c r="O52" i="52" s="1"/>
  <c r="O29" i="6"/>
  <c r="O35" i="52" s="1"/>
  <c r="J21" i="6"/>
  <c r="J27" i="52" s="1"/>
  <c r="J30" i="7"/>
  <c r="J30" i="64" s="1"/>
  <c r="C41" i="6"/>
  <c r="C47" i="52" s="1"/>
  <c r="W41" i="6"/>
  <c r="W47" i="52" s="1"/>
  <c r="AA22" i="7"/>
  <c r="AA22" i="64" s="1"/>
  <c r="S11" i="7"/>
  <c r="H17" i="34" s="1"/>
  <c r="AB41" i="6"/>
  <c r="AB47" i="52" s="1"/>
  <c r="D47" i="7"/>
  <c r="D47" i="64" s="1"/>
  <c r="AC48" i="7"/>
  <c r="AC30" i="6"/>
  <c r="D29" i="6"/>
  <c r="D35" i="52" s="1"/>
  <c r="E21" i="6"/>
  <c r="E27" i="52" s="1"/>
  <c r="E46" i="6"/>
  <c r="E52" i="52" s="1"/>
  <c r="AC18" i="7"/>
  <c r="AC13" i="7"/>
  <c r="AC28" i="6"/>
  <c r="AC27" i="7"/>
  <c r="AC24" i="6"/>
  <c r="AC22" i="6"/>
  <c r="D21" i="6"/>
  <c r="D27" i="52" s="1"/>
  <c r="AC49" i="7"/>
  <c r="AC41" i="7"/>
  <c r="AC39" i="7"/>
  <c r="AC31" i="7"/>
  <c r="D30" i="7"/>
  <c r="D30" i="64" s="1"/>
  <c r="AC46" i="7"/>
  <c r="AC43" i="6"/>
  <c r="D41" i="6"/>
  <c r="D47" i="52" s="1"/>
  <c r="AC42" i="6"/>
  <c r="E11" i="7"/>
  <c r="H28" i="34" s="1"/>
  <c r="E47" i="7"/>
  <c r="E47" i="64" s="1"/>
  <c r="E42" i="7"/>
  <c r="E42" i="64" s="1"/>
  <c r="K42" i="7"/>
  <c r="K42" i="64" s="1"/>
  <c r="K47" i="7"/>
  <c r="K47" i="64" s="1"/>
  <c r="K30" i="7"/>
  <c r="K30" i="64" s="1"/>
  <c r="AC12" i="7"/>
  <c r="D11" i="7"/>
  <c r="AC23" i="7"/>
  <c r="D22" i="7"/>
  <c r="D22" i="64" s="1"/>
  <c r="AC43" i="7"/>
  <c r="D42" i="7"/>
  <c r="D42" i="64" s="1"/>
  <c r="E30" i="7"/>
  <c r="E30" i="64" s="1"/>
  <c r="E41" i="6"/>
  <c r="E47" i="52" s="1"/>
  <c r="E10" i="6"/>
  <c r="E16" i="52" s="1"/>
  <c r="C10" i="22"/>
  <c r="C28" i="34"/>
  <c r="AC19" i="7"/>
  <c r="AC17" i="7"/>
  <c r="AC16" i="7"/>
  <c r="AC14" i="7"/>
  <c r="AC11" i="6"/>
  <c r="AC28" i="7"/>
  <c r="AC25" i="6"/>
  <c r="AC24" i="7"/>
  <c r="AC49" i="6"/>
  <c r="AC47" i="6"/>
  <c r="D46" i="6"/>
  <c r="D52" i="52" s="1"/>
  <c r="AC39" i="6"/>
  <c r="AC37" i="6"/>
  <c r="AC36" i="7"/>
  <c r="AC34" i="7"/>
  <c r="AC31" i="6"/>
  <c r="E22" i="7"/>
  <c r="E22" i="64" s="1"/>
  <c r="E29" i="6"/>
  <c r="E35" i="52" s="1"/>
  <c r="C9" i="34"/>
  <c r="C8" i="34" s="1"/>
  <c r="K29" i="6"/>
  <c r="K35" i="52" s="1"/>
  <c r="F16" i="22"/>
  <c r="D16" i="22"/>
  <c r="D10" i="6"/>
  <c r="D16" i="52" s="1"/>
  <c r="C27" i="34"/>
  <c r="AC3" i="6"/>
  <c r="C9" i="22"/>
  <c r="G9" i="40" s="1"/>
  <c r="G23" i="40" s="1"/>
  <c r="E8" i="28"/>
  <c r="K11" i="7"/>
  <c r="H9" i="34" s="1"/>
  <c r="K22" i="7"/>
  <c r="K22" i="64" s="1"/>
  <c r="G13" i="22" l="1"/>
  <c r="G13" i="40"/>
  <c r="G8" i="22"/>
  <c r="G8" i="40"/>
  <c r="G22" i="40" s="1"/>
  <c r="G10" i="22"/>
  <c r="G10" i="40"/>
  <c r="G11" i="22"/>
  <c r="G11" i="40"/>
  <c r="G25" i="40" s="1"/>
  <c r="AC42" i="64"/>
  <c r="AC47" i="52"/>
  <c r="AC27" i="52"/>
  <c r="AC22" i="64"/>
  <c r="AC47" i="64"/>
  <c r="AC35" i="52"/>
  <c r="AC30" i="64"/>
  <c r="G15" i="22"/>
  <c r="G15" i="40"/>
  <c r="G29" i="40" s="1"/>
  <c r="G12" i="22"/>
  <c r="G12" i="40"/>
  <c r="G26" i="40" s="1"/>
  <c r="AC52" i="52"/>
  <c r="G14" i="22"/>
  <c r="G14" i="40"/>
  <c r="G28" i="40" s="1"/>
  <c r="E17" i="28"/>
  <c r="Y20" i="6"/>
  <c r="J20" i="6"/>
  <c r="J9" i="6" s="1"/>
  <c r="J15" i="52" s="1"/>
  <c r="Y21" i="7"/>
  <c r="V21" i="7"/>
  <c r="C21" i="7"/>
  <c r="C21" i="64" s="1"/>
  <c r="F20" i="6"/>
  <c r="F9" i="6" s="1"/>
  <c r="F15" i="52" s="1"/>
  <c r="AA21" i="7"/>
  <c r="N20" i="6"/>
  <c r="N26" i="52" s="1"/>
  <c r="T21" i="7"/>
  <c r="Q20" i="6"/>
  <c r="R20" i="6"/>
  <c r="X20" i="6"/>
  <c r="F21" i="7"/>
  <c r="G9" i="6"/>
  <c r="G15" i="52" s="1"/>
  <c r="C20" i="6"/>
  <c r="Z21" i="7"/>
  <c r="Q9" i="6"/>
  <c r="Q15" i="52" s="1"/>
  <c r="T20" i="6"/>
  <c r="T26" i="52" s="1"/>
  <c r="O21" i="7"/>
  <c r="L20" i="6"/>
  <c r="L26" i="52" s="1"/>
  <c r="S21" i="7"/>
  <c r="W20" i="6"/>
  <c r="W26" i="52" s="1"/>
  <c r="L21" i="7"/>
  <c r="P21" i="7"/>
  <c r="K20" i="6"/>
  <c r="E21" i="7"/>
  <c r="H9" i="6"/>
  <c r="H15" i="52" s="1"/>
  <c r="M20" i="6"/>
  <c r="M26" i="52" s="1"/>
  <c r="H12" i="34"/>
  <c r="AB20" i="6"/>
  <c r="AB26" i="52" s="1"/>
  <c r="M21" i="7"/>
  <c r="J21" i="7"/>
  <c r="O20" i="6"/>
  <c r="O26" i="52" s="1"/>
  <c r="I9" i="6"/>
  <c r="I15" i="52" s="1"/>
  <c r="Z20" i="6"/>
  <c r="Z26" i="52" s="1"/>
  <c r="S20" i="6"/>
  <c r="S26" i="52" s="1"/>
  <c r="H16" i="34"/>
  <c r="AC46" i="6"/>
  <c r="AB21" i="7"/>
  <c r="X21" i="7"/>
  <c r="R21" i="7"/>
  <c r="P20" i="6"/>
  <c r="P26" i="52" s="1"/>
  <c r="U20" i="6"/>
  <c r="U26" i="52" s="1"/>
  <c r="W21" i="7"/>
  <c r="U21" i="7"/>
  <c r="V20" i="6"/>
  <c r="V26" i="52" s="1"/>
  <c r="N21" i="7"/>
  <c r="AA20" i="6"/>
  <c r="AA26" i="52" s="1"/>
  <c r="Q21" i="7"/>
  <c r="D21" i="7"/>
  <c r="AC22" i="7"/>
  <c r="AC10" i="6"/>
  <c r="AC30" i="7"/>
  <c r="C16" i="22"/>
  <c r="G9" i="22"/>
  <c r="C31" i="34"/>
  <c r="AC42" i="7"/>
  <c r="H27" i="34"/>
  <c r="AC11" i="7"/>
  <c r="AC41" i="6"/>
  <c r="AC21" i="6"/>
  <c r="D20" i="6"/>
  <c r="D26" i="52" s="1"/>
  <c r="AC29" i="6"/>
  <c r="K21" i="7"/>
  <c r="E20" i="6"/>
  <c r="AC47" i="7"/>
  <c r="P9" i="7" l="1"/>
  <c r="P21" i="64"/>
  <c r="P9" i="64" s="1"/>
  <c r="T9" i="7"/>
  <c r="T21" i="64"/>
  <c r="T9" i="64" s="1"/>
  <c r="G23" i="34"/>
  <c r="I23" i="34" s="1"/>
  <c r="Y26" i="52"/>
  <c r="U9" i="7"/>
  <c r="U21" i="64"/>
  <c r="U9" i="64" s="1"/>
  <c r="M9" i="7"/>
  <c r="M21" i="64"/>
  <c r="M9" i="64" s="1"/>
  <c r="C9" i="7"/>
  <c r="Z9" i="7"/>
  <c r="Z21" i="64"/>
  <c r="Z9" i="64" s="1"/>
  <c r="K9" i="7"/>
  <c r="K21" i="64"/>
  <c r="K9" i="64" s="1"/>
  <c r="L9" i="7"/>
  <c r="L21" i="64"/>
  <c r="L9" i="64" s="1"/>
  <c r="J9" i="7"/>
  <c r="J21" i="64"/>
  <c r="J9" i="64" s="1"/>
  <c r="W9" i="7"/>
  <c r="W21" i="64"/>
  <c r="W9" i="64" s="1"/>
  <c r="AA9" i="7"/>
  <c r="AA21" i="64"/>
  <c r="AA9" i="64" s="1"/>
  <c r="G29" i="34"/>
  <c r="I29" i="34" s="1"/>
  <c r="F26" i="52"/>
  <c r="C9" i="6"/>
  <c r="C15" i="52" s="1"/>
  <c r="C26" i="52"/>
  <c r="S9" i="7"/>
  <c r="S21" i="64"/>
  <c r="S9" i="64" s="1"/>
  <c r="F9" i="7"/>
  <c r="F21" i="64"/>
  <c r="F9" i="64" s="1"/>
  <c r="C9" i="64"/>
  <c r="D9" i="7"/>
  <c r="D21" i="64"/>
  <c r="D9" i="64" s="1"/>
  <c r="G28" i="34"/>
  <c r="I28" i="34" s="1"/>
  <c r="E26" i="52"/>
  <c r="Q9" i="7"/>
  <c r="Q21" i="64"/>
  <c r="Q9" i="64" s="1"/>
  <c r="R9" i="7"/>
  <c r="R21" i="64"/>
  <c r="R9" i="64" s="1"/>
  <c r="G22" i="34"/>
  <c r="I22" i="34" s="1"/>
  <c r="X26" i="52"/>
  <c r="V9" i="7"/>
  <c r="V21" i="64"/>
  <c r="V9" i="64" s="1"/>
  <c r="G16" i="34"/>
  <c r="R26" i="52"/>
  <c r="G16" i="40"/>
  <c r="G27" i="40"/>
  <c r="G30" i="40" s="1"/>
  <c r="X9" i="7"/>
  <c r="X21" i="64"/>
  <c r="X9" i="64" s="1"/>
  <c r="E9" i="7"/>
  <c r="E21" i="64"/>
  <c r="E9" i="64" s="1"/>
  <c r="O9" i="7"/>
  <c r="O21" i="64"/>
  <c r="O9" i="64" s="1"/>
  <c r="Y9" i="7"/>
  <c r="Y21" i="64"/>
  <c r="Y9" i="64" s="1"/>
  <c r="N9" i="7"/>
  <c r="N21" i="64"/>
  <c r="N9" i="64" s="1"/>
  <c r="AB9" i="7"/>
  <c r="AB21" i="64"/>
  <c r="AB9" i="64" s="1"/>
  <c r="K9" i="6"/>
  <c r="K15" i="52" s="1"/>
  <c r="K26" i="52"/>
  <c r="G15" i="34"/>
  <c r="I15" i="34" s="1"/>
  <c r="Q26" i="52"/>
  <c r="G30" i="34"/>
  <c r="I30" i="34" s="1"/>
  <c r="J26" i="52"/>
  <c r="Y9" i="6"/>
  <c r="Y15" i="52" s="1"/>
  <c r="R9" i="6"/>
  <c r="R15" i="52" s="1"/>
  <c r="X9" i="6"/>
  <c r="X15" i="52" s="1"/>
  <c r="H8" i="34"/>
  <c r="H31" i="34" s="1"/>
  <c r="G9" i="34"/>
  <c r="I9" i="34" s="1"/>
  <c r="G12" i="34"/>
  <c r="I12" i="34" s="1"/>
  <c r="N9" i="6"/>
  <c r="N15" i="52" s="1"/>
  <c r="G19" i="34"/>
  <c r="I19" i="34" s="1"/>
  <c r="U9" i="6"/>
  <c r="U15" i="52" s="1"/>
  <c r="G14" i="34"/>
  <c r="I14" i="34" s="1"/>
  <c r="P9" i="6"/>
  <c r="P15" i="52" s="1"/>
  <c r="G21" i="34"/>
  <c r="I21" i="34" s="1"/>
  <c r="W9" i="6"/>
  <c r="W15" i="52" s="1"/>
  <c r="G18" i="34"/>
  <c r="I18" i="34" s="1"/>
  <c r="T9" i="6"/>
  <c r="T15" i="52" s="1"/>
  <c r="G17" i="34"/>
  <c r="I17" i="34" s="1"/>
  <c r="S9" i="6"/>
  <c r="S15" i="52" s="1"/>
  <c r="G26" i="34"/>
  <c r="I26" i="34" s="1"/>
  <c r="AB9" i="6"/>
  <c r="AB15" i="52" s="1"/>
  <c r="G11" i="34"/>
  <c r="I11" i="34" s="1"/>
  <c r="M9" i="6"/>
  <c r="M15" i="52" s="1"/>
  <c r="G25" i="34"/>
  <c r="I25" i="34" s="1"/>
  <c r="AA9" i="6"/>
  <c r="AA15" i="52" s="1"/>
  <c r="G20" i="34"/>
  <c r="I20" i="34" s="1"/>
  <c r="V9" i="6"/>
  <c r="V15" i="52" s="1"/>
  <c r="G24" i="34"/>
  <c r="I24" i="34" s="1"/>
  <c r="Z9" i="6"/>
  <c r="Z15" i="52" s="1"/>
  <c r="G13" i="34"/>
  <c r="I13" i="34" s="1"/>
  <c r="O9" i="6"/>
  <c r="O15" i="52" s="1"/>
  <c r="G10" i="34"/>
  <c r="I10" i="34" s="1"/>
  <c r="L9" i="6"/>
  <c r="L15" i="52" s="1"/>
  <c r="I16" i="34"/>
  <c r="E9" i="6"/>
  <c r="E15" i="52" s="1"/>
  <c r="AC21" i="7"/>
  <c r="AC9" i="7" s="1"/>
  <c r="D9" i="6"/>
  <c r="D15" i="52" s="1"/>
  <c r="AC20" i="6"/>
  <c r="G27" i="34"/>
  <c r="G16" i="22"/>
  <c r="G8" i="34" l="1"/>
  <c r="AC26" i="52"/>
  <c r="AC15" i="52"/>
  <c r="AC21" i="64"/>
  <c r="AC9" i="64" s="1"/>
  <c r="AC9" i="6"/>
  <c r="I27" i="34"/>
  <c r="I8" i="34"/>
  <c r="G31" i="34"/>
  <c r="I31" i="34" l="1"/>
</calcChain>
</file>

<file path=xl/sharedStrings.xml><?xml version="1.0" encoding="utf-8"?>
<sst xmlns="http://schemas.openxmlformats.org/spreadsheetml/2006/main" count="1025" uniqueCount="318">
  <si>
    <t>VOLVER A INDICE</t>
  </si>
  <si>
    <t>ITEM</t>
  </si>
  <si>
    <t>ENERGÉTICOS PRIMARIOS</t>
  </si>
  <si>
    <t>DERIVADOS DE PETRÓLEO</t>
  </si>
  <si>
    <t>Electricidad</t>
  </si>
  <si>
    <t>DERIVADOS DE CARBÓN</t>
  </si>
  <si>
    <t>Gas Corriente</t>
  </si>
  <si>
    <t>Metanol</t>
  </si>
  <si>
    <t>TOTAL</t>
  </si>
  <si>
    <t>Petróleo Crudo</t>
  </si>
  <si>
    <t>Gas Natural</t>
  </si>
  <si>
    <t>Carbón</t>
  </si>
  <si>
    <t xml:space="preserve">Biomasa </t>
  </si>
  <si>
    <t>Energía Hídrica</t>
  </si>
  <si>
    <t>Energía Eólica</t>
  </si>
  <si>
    <t>Energía Solar</t>
  </si>
  <si>
    <t>Biogás</t>
  </si>
  <si>
    <t>Petróleo Diesel</t>
  </si>
  <si>
    <t>Petróleo Combustible</t>
  </si>
  <si>
    <t>Gasolina de Motor</t>
  </si>
  <si>
    <t>Kerosene</t>
  </si>
  <si>
    <t>Gas Licuado</t>
  </si>
  <si>
    <t>Gasolina de Aviación</t>
  </si>
  <si>
    <t>Kerosene de Aviación</t>
  </si>
  <si>
    <t>Nafta</t>
  </si>
  <si>
    <t>Gas de Refinería</t>
  </si>
  <si>
    <t>Coque de Petróleo</t>
  </si>
  <si>
    <t>D.I. de Petróleo</t>
  </si>
  <si>
    <t>Coque Mineral</t>
  </si>
  <si>
    <t>Gas Coque</t>
  </si>
  <si>
    <t>Alquitrán</t>
  </si>
  <si>
    <t>Gas de Altos Hornos</t>
  </si>
  <si>
    <t>Producción Primaria</t>
  </si>
  <si>
    <t>Importación</t>
  </si>
  <si>
    <t>Exportación</t>
  </si>
  <si>
    <t>Pérdidas</t>
  </si>
  <si>
    <t>Variación de Stock</t>
  </si>
  <si>
    <t>Error Estadístico</t>
  </si>
  <si>
    <t>Oferta Total</t>
  </si>
  <si>
    <t>Carbón y Leña</t>
  </si>
  <si>
    <t>Electricidad Servicio Público</t>
  </si>
  <si>
    <t>Electricidad Autoproducción</t>
  </si>
  <si>
    <t>Siderurgia Hornos de Coque</t>
  </si>
  <si>
    <t>Siderurgia Altos Hornos</t>
  </si>
  <si>
    <t>Plantas de Gas</t>
  </si>
  <si>
    <t>Refinería y Extracción Petr-Gn</t>
  </si>
  <si>
    <t>Producción de Metanol</t>
  </si>
  <si>
    <t>Consumo Final</t>
  </si>
  <si>
    <t>Sector Energético: Consumo Propio</t>
  </si>
  <si>
    <t>Sector Industrial y Minero</t>
  </si>
  <si>
    <t>Cobre</t>
  </si>
  <si>
    <t>Salitre</t>
  </si>
  <si>
    <t>Hierro</t>
  </si>
  <si>
    <t>Papel y Celulosa</t>
  </si>
  <si>
    <t>Siderurgia</t>
  </si>
  <si>
    <t>Petroquímica</t>
  </si>
  <si>
    <t>Cemento</t>
  </si>
  <si>
    <t>Azúcar</t>
  </si>
  <si>
    <t>Pesca</t>
  </si>
  <si>
    <t>Industrias Varias</t>
  </si>
  <si>
    <t>Minas Varias</t>
  </si>
  <si>
    <t>Sector Transporte</t>
  </si>
  <si>
    <t>Terrestre</t>
  </si>
  <si>
    <t>Ferroviario</t>
  </si>
  <si>
    <t>Marítimo</t>
  </si>
  <si>
    <t>Aéreo</t>
  </si>
  <si>
    <t>Sector Comercial, Público y Residencial</t>
  </si>
  <si>
    <t>Comercial</t>
  </si>
  <si>
    <t>Público</t>
  </si>
  <si>
    <t>Residencial</t>
  </si>
  <si>
    <t>Cons. No Energético - Industrial</t>
  </si>
  <si>
    <t>Gas lift</t>
  </si>
  <si>
    <t>Gas quemado</t>
  </si>
  <si>
    <t>Centro de Transformación</t>
  </si>
  <si>
    <t>Total</t>
  </si>
  <si>
    <t>Derivados de Petróleo</t>
  </si>
  <si>
    <t>Derivados de Carbón</t>
  </si>
  <si>
    <t>Índice</t>
  </si>
  <si>
    <t>BALANCE NACIONAL DE ENERGÍA</t>
  </si>
  <si>
    <t>Santiago - Chile</t>
  </si>
  <si>
    <t>División de Prospectiva y Política Energética</t>
  </si>
  <si>
    <t>Ministerio de Energía</t>
  </si>
  <si>
    <t>Consumo Total</t>
  </si>
  <si>
    <t>Consumo Sectorial de Energía</t>
  </si>
  <si>
    <t>(Teracalorías)</t>
  </si>
  <si>
    <t>Biomasa</t>
  </si>
  <si>
    <t>Energético</t>
  </si>
  <si>
    <t>Producción bruta</t>
  </si>
  <si>
    <t>Variación de stock</t>
  </si>
  <si>
    <t>Oferta Primaria</t>
  </si>
  <si>
    <t>Matriz Energética Primaria</t>
  </si>
  <si>
    <t>Año 2010</t>
  </si>
  <si>
    <t>Balance Nacional de Energía</t>
  </si>
  <si>
    <t>Producción Bruta de Energía</t>
  </si>
  <si>
    <t>Otros</t>
  </si>
  <si>
    <t>Energéticos primarios</t>
  </si>
  <si>
    <t>Energéticos secundarios</t>
  </si>
  <si>
    <t>Matriz Energética Secundaria</t>
  </si>
  <si>
    <t>Total Derivados de Petróleo</t>
  </si>
  <si>
    <t>Gasolina de Motor (*)</t>
  </si>
  <si>
    <t>Derivados Industriales de Petróleo</t>
  </si>
  <si>
    <t>Alquitrán (**)</t>
  </si>
  <si>
    <t>Gas de Alto Horno</t>
  </si>
  <si>
    <t>Consumo CTR</t>
  </si>
  <si>
    <t>OFERTA</t>
  </si>
  <si>
    <t>DEMANDA DE ENERGÍA</t>
  </si>
  <si>
    <t>C.TRANSFORMAC</t>
  </si>
  <si>
    <t>Petróleo Diésel</t>
  </si>
  <si>
    <t>Gas Natural*</t>
  </si>
  <si>
    <r>
      <t xml:space="preserve">(*)  La cifra correspondiente a variación de stock para el energético gas natural incluye los flujos de </t>
    </r>
    <r>
      <rPr>
        <i/>
        <sz val="8"/>
        <color theme="1"/>
        <rFont val="Calibri"/>
        <family val="2"/>
        <scheme val="minor"/>
      </rPr>
      <t>gas lift</t>
    </r>
    <r>
      <rPr>
        <sz val="8"/>
        <color theme="1"/>
        <rFont val="Calibri"/>
        <family val="2"/>
        <scheme val="minor"/>
      </rPr>
      <t xml:space="preserve"> y </t>
    </r>
    <r>
      <rPr>
        <i/>
        <sz val="8"/>
        <color theme="1"/>
        <rFont val="Calibri"/>
        <family val="2"/>
        <scheme val="minor"/>
      </rPr>
      <t>gas quemado</t>
    </r>
  </si>
  <si>
    <t>Producto</t>
  </si>
  <si>
    <t>Densidad Ton/m3</t>
  </si>
  <si>
    <t>Poder Calorífico KCal/Kg</t>
  </si>
  <si>
    <t>Petróleo Crudo Nacional</t>
  </si>
  <si>
    <t>(*)</t>
  </si>
  <si>
    <t>Petróleo Crudo Importado</t>
  </si>
  <si>
    <t>Petróleo Combustible 5</t>
  </si>
  <si>
    <t>Petróleo Combustible IFO 180</t>
  </si>
  <si>
    <t>Petróleo Combustible  6</t>
  </si>
  <si>
    <t>Gasolina Motor</t>
  </si>
  <si>
    <t>Gas Natural Procesado</t>
  </si>
  <si>
    <t>-</t>
  </si>
  <si>
    <t xml:space="preserve">  (**)</t>
  </si>
  <si>
    <t>Coque</t>
  </si>
  <si>
    <t xml:space="preserve"> (**)</t>
  </si>
  <si>
    <t>(***)(1)</t>
  </si>
  <si>
    <t>Notas:</t>
  </si>
  <si>
    <t>(*)     Promedio Isla, Continente y Costa Afuera</t>
  </si>
  <si>
    <t>(**)    KCal/m3</t>
  </si>
  <si>
    <t>(***)  KCal/KWh (Equivelente Calórico Teórico Internacional)</t>
  </si>
  <si>
    <t>(1) Equivalente Calórico práctico para Chile 2.750 KCal/KWh hasta 1997</t>
  </si>
  <si>
    <t>(1) Equivalente Calórico práctico para Chile 2.504 KCal/KWh desde 1998</t>
  </si>
  <si>
    <t>Petróleo Crudo (Mil m3)</t>
  </si>
  <si>
    <t>Gas Natural* (Millones m3)</t>
  </si>
  <si>
    <t>Carbón (Mil ton)</t>
  </si>
  <si>
    <t>Biomasa (Mil ton)</t>
  </si>
  <si>
    <t>Energía Hídrica (Gwh)</t>
  </si>
  <si>
    <t>Energía Eólica (Gwh)</t>
  </si>
  <si>
    <t>Energía Solar (Gwh)</t>
  </si>
  <si>
    <t>Biogás (Millones m3)</t>
  </si>
  <si>
    <t>*</t>
  </si>
  <si>
    <t>Derivados industriales del petróleo</t>
  </si>
  <si>
    <t>Gas corriente</t>
  </si>
  <si>
    <t>(Unidades físicas)</t>
  </si>
  <si>
    <t>Petróleo Diésel (Mil m3)</t>
  </si>
  <si>
    <t>Petróleo Combustible (Mil ton)</t>
  </si>
  <si>
    <t>Gasolina de Motor (*) (Mil m3)</t>
  </si>
  <si>
    <t>Kerosene (Mil m3)</t>
  </si>
  <si>
    <t>Gas Licuado (Mil ton)</t>
  </si>
  <si>
    <t>Gasolina de Aviación (Mil m3)</t>
  </si>
  <si>
    <t>Kerosene de Aviación (Mil m3)</t>
  </si>
  <si>
    <t>Nafta (Mil m3)</t>
  </si>
  <si>
    <t>Coque de Petróleo (Mil ton)</t>
  </si>
  <si>
    <t>Gas de Refinería (Mil m3)</t>
  </si>
  <si>
    <t>Derivados Industriales de Petróleo (Mil ton)</t>
  </si>
  <si>
    <t>Electricidad (Gwh)</t>
  </si>
  <si>
    <t>Coque Mineral (Mil ton)</t>
  </si>
  <si>
    <t>Gas Coque (Mil m3)</t>
  </si>
  <si>
    <t>Alquitrán (**) (Mil m3)</t>
  </si>
  <si>
    <t>Gas de Alto Horno (Mil m3)</t>
  </si>
  <si>
    <t>Gas Corriente (Millones m3)</t>
  </si>
  <si>
    <t>Metanol (Mil ton)</t>
  </si>
  <si>
    <t>Gas Natural (Millones m3)</t>
  </si>
  <si>
    <t>Petróleo Diesel (Mil m3)</t>
  </si>
  <si>
    <t>Gasolina de Motor (Mil m3)</t>
  </si>
  <si>
    <t>D.I. de Petróleo (Mil ton)</t>
  </si>
  <si>
    <t>Alquitrán (Mil m3)</t>
  </si>
  <si>
    <t>Gas de Altos Hornos (Mil m3)</t>
  </si>
  <si>
    <t>(u.físicas)</t>
  </si>
  <si>
    <t>Densidades y Poderes Caloríficos</t>
  </si>
  <si>
    <t>Utilizados en el Balance</t>
  </si>
  <si>
    <t>Tabla de Conversión unidades energéticas Internacionales  (OLADE) (*)</t>
  </si>
  <si>
    <t>Conversión de / a</t>
  </si>
  <si>
    <t>Beep</t>
  </si>
  <si>
    <t>Tep</t>
  </si>
  <si>
    <t>Tcal</t>
  </si>
  <si>
    <t>Tjoule</t>
  </si>
  <si>
    <r>
      <t>10E+3</t>
    </r>
    <r>
      <rPr>
        <b/>
        <vertAlign val="superscript"/>
        <sz val="8"/>
        <rFont val="Arial"/>
        <family val="2"/>
      </rPr>
      <t xml:space="preserve"> </t>
    </r>
    <r>
      <rPr>
        <b/>
        <sz val="8"/>
        <rFont val="Arial"/>
        <family val="2"/>
      </rPr>
      <t>BTU</t>
    </r>
  </si>
  <si>
    <t>MWh</t>
  </si>
  <si>
    <t>Kg GLP</t>
  </si>
  <si>
    <r>
      <t>M</t>
    </r>
    <r>
      <rPr>
        <b/>
        <sz val="8"/>
        <rFont val="Calibri"/>
        <family val="2"/>
      </rPr>
      <t>³</t>
    </r>
    <r>
      <rPr>
        <b/>
        <sz val="8"/>
        <rFont val="Arial"/>
        <family val="2"/>
      </rPr>
      <t xml:space="preserve"> Gas Natural</t>
    </r>
  </si>
  <si>
    <r>
      <t>Pie</t>
    </r>
    <r>
      <rPr>
        <b/>
        <sz val="8"/>
        <rFont val="Calibri"/>
        <family val="2"/>
      </rPr>
      <t>³</t>
    </r>
    <r>
      <rPr>
        <b/>
        <sz val="8"/>
        <rFont val="Arial"/>
        <family val="2"/>
      </rPr>
      <t xml:space="preserve"> Gas Natural</t>
    </r>
  </si>
  <si>
    <r>
      <t>10</t>
    </r>
    <r>
      <rPr>
        <vertAlign val="superscript"/>
        <sz val="8"/>
        <rFont val="Calibri"/>
        <family val="2"/>
        <scheme val="minor"/>
      </rPr>
      <t xml:space="preserve">3 </t>
    </r>
    <r>
      <rPr>
        <sz val="8"/>
        <rFont val="Calibri"/>
        <family val="2"/>
        <scheme val="minor"/>
      </rPr>
      <t>BTU</t>
    </r>
  </si>
  <si>
    <r>
      <t>M</t>
    </r>
    <r>
      <rPr>
        <vertAlign val="superscript"/>
        <sz val="8"/>
        <rFont val="Calibri"/>
        <family val="2"/>
        <scheme val="minor"/>
      </rPr>
      <t>3</t>
    </r>
    <r>
      <rPr>
        <sz val="8"/>
        <rFont val="Calibri"/>
        <family val="2"/>
        <scheme val="minor"/>
      </rPr>
      <t xml:space="preserve"> Gas Natural</t>
    </r>
  </si>
  <si>
    <r>
      <t>Pie</t>
    </r>
    <r>
      <rPr>
        <vertAlign val="superscript"/>
        <sz val="8"/>
        <rFont val="Calibri"/>
        <family val="2"/>
        <scheme val="minor"/>
      </rPr>
      <t>3</t>
    </r>
    <r>
      <rPr>
        <sz val="8"/>
        <rFont val="Calibri"/>
        <family val="2"/>
        <scheme val="minor"/>
      </rPr>
      <t xml:space="preserve"> Gas Natural</t>
    </r>
  </si>
  <si>
    <t>(Nota: E + x = 10 elevado a x )</t>
  </si>
  <si>
    <t>Abreviaturas</t>
  </si>
  <si>
    <t>Equivalencia Olade</t>
  </si>
  <si>
    <t>Equivalencia Balance Nacional</t>
  </si>
  <si>
    <t>Equivalencia</t>
  </si>
  <si>
    <t>Símbolo</t>
  </si>
  <si>
    <t>1 Bbl GLP</t>
  </si>
  <si>
    <t>0,670 Bep</t>
  </si>
  <si>
    <t>1 Bpe</t>
  </si>
  <si>
    <t>1,05 Beep</t>
  </si>
  <si>
    <t>Barril Equivalente de Petróleo</t>
  </si>
  <si>
    <r>
      <t>0,15893 m</t>
    </r>
    <r>
      <rPr>
        <vertAlign val="superscript"/>
        <sz val="8"/>
        <rFont val="Calibri"/>
        <family val="2"/>
        <scheme val="minor"/>
      </rPr>
      <t>3</t>
    </r>
  </si>
  <si>
    <r>
      <t>1 m</t>
    </r>
    <r>
      <rPr>
        <vertAlign val="superscript"/>
        <sz val="8"/>
        <rFont val="Calibri"/>
        <family val="2"/>
        <scheme val="minor"/>
      </rPr>
      <t>3</t>
    </r>
    <r>
      <rPr>
        <sz val="8"/>
        <rFont val="Calibri"/>
        <family val="2"/>
        <scheme val="minor"/>
      </rPr>
      <t xml:space="preserve"> Gas Nat.</t>
    </r>
  </si>
  <si>
    <r>
      <t>1,13 m</t>
    </r>
    <r>
      <rPr>
        <vertAlign val="superscript"/>
        <sz val="8"/>
        <rFont val="Calibri"/>
        <family val="2"/>
        <scheme val="minor"/>
      </rPr>
      <t>3</t>
    </r>
    <r>
      <rPr>
        <sz val="8"/>
        <rFont val="Calibri"/>
        <family val="2"/>
        <scheme val="minor"/>
      </rPr>
      <t xml:space="preserve"> Gas Nat.</t>
    </r>
  </si>
  <si>
    <t>Tonelada Equivalente de Petróleo</t>
  </si>
  <si>
    <r>
      <t>1 m</t>
    </r>
    <r>
      <rPr>
        <vertAlign val="superscript"/>
        <sz val="8"/>
        <rFont val="Calibri"/>
        <family val="2"/>
        <scheme val="minor"/>
      </rPr>
      <t>3</t>
    </r>
    <r>
      <rPr>
        <sz val="8"/>
        <rFont val="Calibri"/>
        <family val="2"/>
        <scheme val="minor"/>
      </rPr>
      <t xml:space="preserve"> GLP</t>
    </r>
  </si>
  <si>
    <t>552,4 Kg</t>
  </si>
  <si>
    <t>Barriles</t>
  </si>
  <si>
    <t>Bbl</t>
  </si>
  <si>
    <r>
      <t>1 Pie</t>
    </r>
    <r>
      <rPr>
        <vertAlign val="superscript"/>
        <sz val="8"/>
        <rFont val="Calibri"/>
        <family val="2"/>
        <scheme val="minor"/>
      </rPr>
      <t>3</t>
    </r>
  </si>
  <si>
    <r>
      <t>0,028317 m</t>
    </r>
    <r>
      <rPr>
        <vertAlign val="superscript"/>
        <sz val="8"/>
        <rFont val="Calibri"/>
        <family val="2"/>
        <scheme val="minor"/>
      </rPr>
      <t>3</t>
    </r>
  </si>
  <si>
    <t>(Bpe = Barril de Petroleo Equivalente, Balance)</t>
  </si>
  <si>
    <t>Metros Cúbicos</t>
  </si>
  <si>
    <r>
      <t>m</t>
    </r>
    <r>
      <rPr>
        <vertAlign val="superscript"/>
        <sz val="8"/>
        <rFont val="Calibri"/>
        <family val="2"/>
        <scheme val="minor"/>
      </rPr>
      <t>3</t>
    </r>
  </si>
  <si>
    <t>Teracalorías</t>
  </si>
  <si>
    <t>Múltiplos</t>
  </si>
  <si>
    <t>Toneladas Métricas</t>
  </si>
  <si>
    <t>Ton</t>
  </si>
  <si>
    <t>Prefijo</t>
  </si>
  <si>
    <t>Factor</t>
  </si>
  <si>
    <t>GigaWatts</t>
  </si>
  <si>
    <t>GW</t>
  </si>
  <si>
    <t>K</t>
  </si>
  <si>
    <t>Kilo</t>
  </si>
  <si>
    <t>TeraWatts-hora</t>
  </si>
  <si>
    <t>TWh</t>
  </si>
  <si>
    <t>M</t>
  </si>
  <si>
    <t>Mega</t>
  </si>
  <si>
    <t>GigaWatts-hora</t>
  </si>
  <si>
    <t>GWh</t>
  </si>
  <si>
    <t>G</t>
  </si>
  <si>
    <t>Giga</t>
  </si>
  <si>
    <t>KiloWatts-hora</t>
  </si>
  <si>
    <t>KWh</t>
  </si>
  <si>
    <t>T</t>
  </si>
  <si>
    <t>Tera</t>
  </si>
  <si>
    <t>MegaWatts-hora</t>
  </si>
  <si>
    <t>P</t>
  </si>
  <si>
    <t>Peta</t>
  </si>
  <si>
    <t xml:space="preserve">(*) Para obtener equivalencias internacionales, se deben tener en cuenta las equivalencias del balance nacional de energía, principalmente </t>
  </si>
  <si>
    <t xml:space="preserve"> respecto a poderes caloríficos y densidades</t>
  </si>
  <si>
    <t>Glosario</t>
  </si>
  <si>
    <t>ENERGÍA</t>
  </si>
  <si>
    <t xml:space="preserve"> Primaria</t>
  </si>
  <si>
    <t xml:space="preserve">Se entiende por energía primaria a las fuentes de energía en su estado natural, es decir que no han sufrido ningún tipo de transformación física o química mediante la intervención humana. Se le puede obtener de la naturaleza, ya sea: en forma directa como en el caso de la energía hidráulica,  solar, leña y otro combustibles vegetales; o después de un proceso de extracción como el petróleo, carbón mineral, geoenergía, etc. </t>
  </si>
  <si>
    <t xml:space="preserve"> Secundaria</t>
  </si>
  <si>
    <t>Se denomina energía secundaria a los productos energéticos que se obtienen mediante la transformación de fuentes de origen primario o de otras fuentes secundarias. Las fuentes y formas de energía secundaria consideradas para el balance energético, se les ha clasificado de acuerdo a la fuente primaria de la proviene y son las siguientes:  electricidad, productos petroleros secundarios, derivados de carbón mineral, derivados de biomasa o bio-combustibles.</t>
  </si>
  <si>
    <t>ENERGÉTICOS</t>
  </si>
  <si>
    <t>Es un hidrocarburo sólido, semi-sólido o viscoso con estructura coloidal, de café a negro en color, obtenido como residuo en la destilación del carbón, por destilación al vacío de los residuos petroleros de la destilación atmosférica. Se usa principalmente para construir carreteras e impermeabilizar los techos.</t>
  </si>
  <si>
    <t xml:space="preserve">Es el gas, principalmente metano, obtenido de la fermentación anaeróbica de desechos biomásicos y de rellenos sanitarios. Se lo emplea como combustible de motores de combustión interna acoplados a generadores de electricidad. </t>
  </si>
  <si>
    <t xml:space="preserve">Es un mineral combustible sólido, de color negro o marrón oscuro que contiene esencialmente carbono, así como pequeñas cantidades de hidrógeno y oxígeno, nitrógeno, azufre y otros elementos. Resulta de la degradación de los restos de organismos vegetales durante largos periodos, por la acción del calor, presión y otros fenómenos físicos químicos naturales. </t>
  </si>
  <si>
    <t xml:space="preserve">Debido a que se dan distintos grados de cambio en el proceso, el carbón mineral no es un mineral uniforme y se clasifican por rangos de acuerdo a su grado de degradación, en series que van desde lignitos a antracitas, pasando por los sub-bituminosos y los bituminosos, los cuales presentan diferencias considerables en su contenido de volátiles, carbono fijo y poder calorífico. </t>
  </si>
  <si>
    <t xml:space="preserve">En términos de uso final, el carbón mineral se puede dividir en dos clases: a) carbón coquizable o </t>
  </si>
  <si>
    <t>metalúrgico y b) carbón térmico de vapor</t>
  </si>
  <si>
    <t>El coque mineral (o coque metalúrgico) es un subproducto energético que se obtiene a partir de un proceso de destilación de carbón mineral. Proporciona calor para las reacciones de reducción y para la fusión de material reducido y escoria.</t>
  </si>
  <si>
    <t xml:space="preserve">Es un combustible sólido y poroso no fundible generalmente de color negro, con un alto contenido de carbono (90% - 95%) y que se obtiene como residuo de la refinación del petróleo. Se usa como insumo en coquerías para la industria siderúrgica, en la elaboración de electrodos y en la producción de químicos y como combustible para calefacción. </t>
  </si>
  <si>
    <t xml:space="preserve">Combustibles líquidos que se obtienen de la destilación atmosférica del petróleo entre los 200 y 380 grados centígrados, son más pesados que el kerosene y es utilizado en motores de combustión interna tipo diésel (automóviles, camiones, generación eléctrica, motores marinos y ferroviarios), para calefacción en usos industriales y comerciales. Se incluyen dentro de este grupo otros gasóleos más pesados que destilan a 380 y 450 grados centígrados que se usan como insumos petroquímicos. </t>
  </si>
  <si>
    <t xml:space="preserve">Es la energía transmitida por electrones en movimiento. Se incluye la energía eléctrica generada con cualquier recurso, sea primario o secundario, renovable o no renovable, en los diferentes tipos de plantas de generación eléctrica. </t>
  </si>
  <si>
    <t xml:space="preserve">Se obtiene como un subproducto de la actividad de producción de acero en altos hornos, siendo usado </t>
  </si>
  <si>
    <t xml:space="preserve">generalmente como combustible para fines de calentamiento en la planta. </t>
  </si>
  <si>
    <t xml:space="preserve">Es el gas obtenido como producto secundario en el calentamiento intenso del carbón mineral o coque, con una mezcla de aire y vapor, en las coquerías. Está compuesto de monóxido de carbono, nitrógeno y pequeñas cantidades de hidrógeno y dióxido de carbono. </t>
  </si>
  <si>
    <t>Corresponde a una mescla de biogás o propano enriquecida con GLP o con gas natural. Su medio de distribución es por la red cañería de los gasómetros. Utilizada para cocinar alimentos, calentar agua, climatizar viviendas, entre otros usos. La gran parte del uso de este combustible es en el sector CPR.</t>
  </si>
  <si>
    <t xml:space="preserve">Gas no condensable, obtenido de la refinación del petróleo crudo, compuesto principalmente de hidrógeno, metano y etano. Es usado como fuente de energía en el propio proceso de refinación. </t>
  </si>
  <si>
    <t>Es una mezcla gaseosa de hidrocarburos. Incluye tanto el gas natural libre como el asociado y se presenta también en las minas de carbón o zonas de geopresión.</t>
  </si>
  <si>
    <t xml:space="preserve">Para objetivos del balance energético se les considera dentro de una misma fuente, tanto al gas libre como al gas asociado neto producido, por ser de naturaleza y usos similares.   </t>
  </si>
  <si>
    <t>Mezcla de hidrocarburos líquidos, livianos, obtenidos desde la destilación del petróleo y/o del tratamiento del gas natural, cuyo rango de ebullición se encuentra generalmente entre los 30-200 grados centígrados. Dentro de este grupo incluyen las gasolinas de 93, 95 y 97 octanos.</t>
  </si>
  <si>
    <t xml:space="preserve">Es una mezcla de naftas reformadas de elevado octanaje, de alta volátiles y estabilidad y de un bajo </t>
  </si>
  <si>
    <t xml:space="preserve">punto de congelamiento, que se usa en aviones de hélice con motores de pistón. </t>
  </si>
  <si>
    <t>Gas Licuado de Petróleo</t>
  </si>
  <si>
    <t>Consiste en una mezcla de hidrocarburos livianos, que se obtienen como productos de los precios de refinación, de estabilización de petróleo crudo y de fraccionamiento de líquidos de gas natural. Puede ser de tres tipos:</t>
  </si>
  <si>
    <t>Mezcla de hidrocarburos del grupo C3 (propano, propeno, propileno)</t>
  </si>
  <si>
    <t>Mezcla de hidrocarburos del grupo C4 (butano, buteno, butileno)</t>
  </si>
  <si>
    <t xml:space="preserve">Mezcla de C3 y C4 en cualesquiera proporciones </t>
  </si>
  <si>
    <t xml:space="preserve">El GLP normalmente se licua bajo presión para el transporte y almacenamiento. </t>
  </si>
  <si>
    <t xml:space="preserve">Es un combustible que se utiliza para cocción de alimentos, en alumbrado, motores, en equipos de refrigeración y como solvente para asfalto e insecticidas de uso doméstico. </t>
  </si>
  <si>
    <t xml:space="preserve">Es un combustible líquido compuesto por la fracción del petróleo que se destila entre 150 y 300 grados centígrados. </t>
  </si>
  <si>
    <t>Posee un grado especial de refinación que le otorga un punto de congelación más abajo que el de kerosene común. Se utiliza como combustible en motores de reacción y turbo hélic</t>
  </si>
  <si>
    <t xml:space="preserve">El metanol es un líquido petroquímico compuesto de cuatro partes de hidrógeno, una de oxígeno, y una de carbono. Es una sustancia que se da naturalmente y que puede ser producida tanto de combustibles fósiles renovables como de los no renovables (ejemplo gas natural) que contengan carbono e hidrógeno. </t>
  </si>
  <si>
    <t xml:space="preserve">Es una fracción ligera del petróleo que se obtiene mediante destilación directa entre los 30 y 210°C, </t>
  </si>
  <si>
    <t>se utiliza como insumo tanto en la fabricación de gasolina, como en la industria petroquímica.</t>
  </si>
  <si>
    <t xml:space="preserve"> Además se emplea como solvente en la industria química (fabricación de pinturas y barnices) </t>
  </si>
  <si>
    <t xml:space="preserve">Es un combustible residual de la refinación del petróleo y comprende a todos los productos pesados (incluyendo los obtenidos por mezcla). Generalmente es utilizado en calderas, plantas de generación eléctrica y en motores utilizados en navegación. </t>
  </si>
  <si>
    <t>Es una mezcla compleja de hidrocarburos, de distinto peso molecular en la que hay una fracción generalmente pequeña de compuestos que contienen azufre y nitrógeno. La composición del petróleo es variable y puede dividirse en tres clases de acuerdo a los residuos de la destilación: como parafinas, asfaltos o una mezcla de ambos.</t>
  </si>
  <si>
    <t xml:space="preserve">En su estado natural se encuentra en fase líquida y permanece líquido en condiciones normales de presión y temperatura, aunque en el yacimiento, puede estar asociado con hidrocarburos gaseosos. En este concepto se incluyen los líquidos del gas asociado que se condensan al salir a la superficie, en las instalaciones de producción (condensados de petróleo) u otros hidrocarburos líquidos que sean mezclados en el caudal comercial de petróleo crudo. </t>
  </si>
  <si>
    <t xml:space="preserve">El petróleo crudo, es el principal insumo a las refinerías, para la elaboración de los productos petroleros </t>
  </si>
  <si>
    <t xml:space="preserve">o derivados. </t>
  </si>
  <si>
    <t>Introducción BNE</t>
  </si>
  <si>
    <t>Introducción</t>
  </si>
  <si>
    <t>Descripción del BNE</t>
  </si>
  <si>
    <t>Descripción</t>
  </si>
  <si>
    <t>A. Balance Calórico (Teracalorías)</t>
  </si>
  <si>
    <t>B. Balance Físico (Unidades Físicas)</t>
  </si>
  <si>
    <t>C. Anexos</t>
  </si>
  <si>
    <t>CUADRO1</t>
  </si>
  <si>
    <t>CUADRO2</t>
  </si>
  <si>
    <t>Producción Bruta</t>
  </si>
  <si>
    <t>Matriz Primaria</t>
  </si>
  <si>
    <t>Matriz Secundaria</t>
  </si>
  <si>
    <t>Balance de Energía</t>
  </si>
  <si>
    <t>4. Cuadro Consolidado de Consumos Sectoriales</t>
  </si>
  <si>
    <t>Matriz Primaria (u.físicas)</t>
  </si>
  <si>
    <t>Matriz Secundaria (u.físicas)</t>
  </si>
  <si>
    <t>Producción Bruta (u.físicas)</t>
  </si>
  <si>
    <t>Matriz de Consumos (u.físicas)</t>
  </si>
  <si>
    <t>Balance Energético (u.físicas)</t>
  </si>
  <si>
    <t>1. Cuadro Densidades y Poderes Caloríficos usados.</t>
  </si>
  <si>
    <t>3. Glosario</t>
  </si>
  <si>
    <t>1. Matriz Energética Primaria.</t>
  </si>
  <si>
    <t>2. Matriz Energética Secundaria.</t>
  </si>
  <si>
    <t>2. Cuadro Factores Internacionales de Conversión</t>
  </si>
  <si>
    <t>1. Matriz Energética Primaria</t>
  </si>
  <si>
    <t>2. Matriz Energética Secundaria</t>
  </si>
  <si>
    <t>3. Producción Bruta de Energía</t>
  </si>
  <si>
    <t>5. Balance de Energía Global</t>
  </si>
  <si>
    <t xml:space="preserve"> </t>
  </si>
  <si>
    <t>Matriz de Consumos</t>
  </si>
  <si>
    <t>IR A ÍNDICE</t>
  </si>
  <si>
    <t xml:space="preserve">La División de Prospectiva y Política Energética del Ministerio de Energía presenta el Balance Nacional de Energía de Chile (BNE) año 2016.                                                                                                                                                                                                                                                                                                             El Balance Nacional de Energía representa una herramienta útil que permite conocer la realidad del país en materia energética ya que, de forma integrada y comparativa, presenta los diferentes flujos de energía desde la producción hasta el consumo ocurridos en el transcurso del año 2016.                                                                          La información contenida en el BNE tiene como objetivo la difusión de la estructura del sector energético por sus fuentes y usos de una manera clara y cuantitativa, además de mostrar la dinámica de la oferta y la demanda de energía en el contexto económico actual del país.                                                                                                                                              </t>
  </si>
  <si>
    <t xml:space="preserve">Contacto: </t>
  </si>
  <si>
    <t>bne@minenergia.cl</t>
  </si>
  <si>
    <t>AÑO 2010</t>
  </si>
  <si>
    <r>
      <rPr>
        <b/>
        <sz val="9"/>
        <rFont val="Calibri"/>
        <family val="2"/>
        <scheme val="minor"/>
      </rPr>
      <t>3.</t>
    </r>
    <r>
      <rPr>
        <sz val="9"/>
        <rFont val="Calibri"/>
        <family val="2"/>
        <scheme val="minor"/>
      </rPr>
      <t xml:space="preserve"> Producción Bruta de Energía</t>
    </r>
  </si>
  <si>
    <r>
      <rPr>
        <b/>
        <sz val="9"/>
        <rFont val="Calibri"/>
        <family val="2"/>
        <scheme val="minor"/>
      </rPr>
      <t>5.</t>
    </r>
    <r>
      <rPr>
        <sz val="9"/>
        <rFont val="Calibri"/>
        <family val="2"/>
        <scheme val="minor"/>
      </rPr>
      <t xml:space="preserve"> Balance de Energía Global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</si>
</sst>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1" formatCode="_ * #,##0_ ;_ * \-#,##0_ ;_ * &quot;-&quot;_ ;_ @_ "/>
    <numFmt numFmtId="164" formatCode="_-* #,##0.00_-;\-* #,##0.00_-;_-* &quot;-&quot;??_-;_-@_-"/>
    <numFmt numFmtId="165" formatCode="#,##0.0"/>
    <numFmt numFmtId="166" formatCode="#,##0.0000"/>
    <numFmt numFmtId="167" formatCode="#,##0.000000"/>
    <numFmt numFmtId="168" formatCode="#,##0.00;\-#,##0.00;&quot;-&quot;"/>
    <numFmt numFmtId="169" formatCode="_ * #,##0.00_ ;_ * \-#,##0.00_ ;_ * &quot;-&quot;_ ;_ @_ "/>
    <numFmt numFmtId="170" formatCode="_ * #,##0.000_ ;_ * \-#,##0.000_ ;_ * &quot;-&quot;_ ;_ @_ "/>
    <numFmt numFmtId="171" formatCode="_ * #,##0.00000_ ;_ * \-#,##0.00000_ ;_ * &quot;-&quot;_ ;_ @_ "/>
    <numFmt numFmtId="172" formatCode="0.000"/>
  </numFmts>
  <fonts count="54">
    <font>
      <sz val="11"/>
      <color theme="1"/>
      <name val="Calibri"/>
      <family val="2"/>
      <scheme val="minor"/>
    </font>
    <font>
      <sz val="10"/>
      <name val="Arial"/>
      <family val="2"/>
    </font>
    <font>
      <sz val="11"/>
      <color indexed="8"/>
      <name val="Calibri"/>
      <family val="2"/>
    </font>
    <font>
      <sz val="10"/>
      <name val="Arial"/>
      <family val="2"/>
    </font>
    <font>
      <sz val="10"/>
      <name val="Geneva"/>
    </font>
    <font>
      <u/>
      <sz val="10"/>
      <color indexed="12"/>
      <name val="Arial"/>
      <family val="2"/>
    </font>
    <font>
      <sz val="10"/>
      <name val="Courier"/>
      <family val="3"/>
    </font>
    <font>
      <u/>
      <sz val="10"/>
      <color rgb="FF0000FF"/>
      <name val="Arial"/>
      <family val="2"/>
    </font>
    <font>
      <sz val="8"/>
      <color theme="1"/>
      <name val="Calibri"/>
      <family val="2"/>
      <scheme val="minor"/>
    </font>
    <font>
      <sz val="11"/>
      <color theme="1"/>
      <name val="Calibri"/>
      <family val="2"/>
      <scheme val="minor"/>
    </font>
    <font>
      <b/>
      <sz val="8"/>
      <name val="Arial"/>
      <family val="2"/>
    </font>
    <font>
      <sz val="8"/>
      <name val="Arial"/>
      <family val="2"/>
    </font>
    <font>
      <sz val="8"/>
      <name val="Geneva"/>
    </font>
    <font>
      <b/>
      <sz val="8"/>
      <color theme="0"/>
      <name val="Arial"/>
      <family val="2"/>
    </font>
    <font>
      <sz val="8"/>
      <color indexed="12"/>
      <name val="Arial"/>
      <family val="2"/>
    </font>
    <font>
      <u/>
      <sz val="8"/>
      <color indexed="12"/>
      <name val="Arial"/>
      <family val="2"/>
    </font>
    <font>
      <b/>
      <sz val="8"/>
      <color indexed="12"/>
      <name val="Arial"/>
      <family val="2"/>
    </font>
    <font>
      <b/>
      <sz val="8"/>
      <name val="Geneva"/>
    </font>
    <font>
      <b/>
      <sz val="8"/>
      <color theme="1"/>
      <name val="Arial"/>
      <family val="2"/>
    </font>
    <font>
      <u/>
      <sz val="9"/>
      <color indexed="12"/>
      <name val="Arial"/>
      <family val="2"/>
    </font>
    <font>
      <sz val="10"/>
      <name val="MS Sans Serif"/>
      <family val="2"/>
    </font>
    <font>
      <sz val="8"/>
      <color theme="1"/>
      <name val="Arial"/>
      <family val="2"/>
    </font>
    <font>
      <i/>
      <sz val="8"/>
      <color theme="1"/>
      <name val="Calibri"/>
      <family val="2"/>
      <scheme val="minor"/>
    </font>
    <font>
      <b/>
      <sz val="8"/>
      <name val="Calibri"/>
      <family val="2"/>
      <scheme val="minor"/>
    </font>
    <font>
      <sz val="8"/>
      <name val="Calibri"/>
      <family val="2"/>
      <scheme val="minor"/>
    </font>
    <font>
      <b/>
      <sz val="8"/>
      <color theme="0"/>
      <name val="Calibri"/>
      <family val="2"/>
      <scheme val="minor"/>
    </font>
    <font>
      <b/>
      <sz val="11"/>
      <color theme="1"/>
      <name val="Calibri"/>
      <family val="2"/>
      <scheme val="minor"/>
    </font>
    <font>
      <b/>
      <vertAlign val="superscript"/>
      <sz val="8"/>
      <name val="Arial"/>
      <family val="2"/>
    </font>
    <font>
      <b/>
      <sz val="8"/>
      <name val="Calibri"/>
      <family val="2"/>
    </font>
    <font>
      <sz val="8"/>
      <color indexed="8"/>
      <name val="Calibri"/>
      <family val="2"/>
      <scheme val="minor"/>
    </font>
    <font>
      <vertAlign val="superscript"/>
      <sz val="8"/>
      <name val="Calibri"/>
      <family val="2"/>
      <scheme val="minor"/>
    </font>
    <font>
      <sz val="8"/>
      <name val="MS Sans Serif"/>
      <family val="2"/>
    </font>
    <font>
      <sz val="8"/>
      <color theme="0" tint="-0.499984740745262"/>
      <name val="Arial"/>
      <family val="2"/>
    </font>
    <font>
      <b/>
      <sz val="9"/>
      <color theme="1"/>
      <name val="Calibri"/>
      <family val="2"/>
      <scheme val="minor"/>
    </font>
    <font>
      <b/>
      <sz val="8"/>
      <color theme="1"/>
      <name val="Calibri"/>
      <family val="2"/>
      <scheme val="minor"/>
    </font>
    <font>
      <sz val="10"/>
      <name val="Calibri"/>
      <family val="2"/>
      <scheme val="minor"/>
    </font>
    <font>
      <b/>
      <sz val="9"/>
      <name val="Calibri"/>
      <family val="2"/>
      <scheme val="minor"/>
    </font>
    <font>
      <b/>
      <sz val="9"/>
      <color theme="1"/>
      <name val="Arial"/>
      <family val="2"/>
    </font>
    <font>
      <sz val="20"/>
      <name val="Arial"/>
      <family val="2"/>
    </font>
    <font>
      <sz val="9"/>
      <name val="Calibri"/>
      <family val="2"/>
      <scheme val="minor"/>
    </font>
    <font>
      <b/>
      <sz val="10"/>
      <name val="Arial"/>
      <family val="2"/>
    </font>
    <font>
      <b/>
      <sz val="10"/>
      <color theme="0"/>
      <name val="Arial"/>
      <family val="2"/>
    </font>
    <font>
      <b/>
      <sz val="11"/>
      <color theme="1"/>
      <name val="Arial"/>
      <family val="2"/>
    </font>
    <font>
      <b/>
      <sz val="12"/>
      <name val="Arial"/>
      <family val="2"/>
    </font>
    <font>
      <sz val="11"/>
      <name val="Arial"/>
      <family val="2"/>
    </font>
    <font>
      <b/>
      <sz val="26"/>
      <name val="Arial"/>
      <family val="2"/>
    </font>
    <font>
      <b/>
      <sz val="18"/>
      <name val="Arial"/>
      <family val="2"/>
    </font>
    <font>
      <b/>
      <sz val="20"/>
      <color theme="0" tint="-0.499984740745262"/>
      <name val="Arial"/>
      <family val="2"/>
    </font>
    <font>
      <b/>
      <sz val="17"/>
      <color theme="0" tint="-0.499984740745262"/>
      <name val="Arial"/>
      <family val="2"/>
    </font>
    <font>
      <sz val="12"/>
      <color theme="0" tint="-0.499984740745262"/>
      <name val="Arial"/>
      <family val="2"/>
    </font>
    <font>
      <b/>
      <sz val="14"/>
      <name val="Arial"/>
      <family val="2"/>
    </font>
    <font>
      <sz val="9"/>
      <name val="Arial"/>
      <family val="2"/>
    </font>
    <font>
      <u/>
      <sz val="9"/>
      <color indexed="12"/>
      <name val="Calibri"/>
      <family val="2"/>
      <scheme val="minor"/>
    </font>
    <font>
      <sz val="9"/>
      <color theme="1"/>
      <name val="Arial"/>
      <family val="2"/>
    </font>
  </fonts>
  <fills count="19">
    <fill>
      <patternFill patternType="none"/>
    </fill>
    <fill>
      <patternFill patternType="gray125"/>
    </fill>
    <fill>
      <patternFill patternType="solid">
        <fgColor indexed="27"/>
        <bgColor indexed="64"/>
      </patternFill>
    </fill>
    <fill>
      <patternFill patternType="solid">
        <fgColor theme="0"/>
        <bgColor indexed="64"/>
      </patternFill>
    </fill>
    <fill>
      <patternFill patternType="solid">
        <fgColor rgb="FFF4823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9"/>
        <bgColor indexed="64"/>
      </patternFill>
    </fill>
    <fill>
      <patternFill patternType="solid">
        <fgColor theme="0" tint="-4.9989318521683403E-2"/>
        <bgColor indexed="64"/>
      </patternFill>
    </fill>
    <fill>
      <patternFill patternType="solid">
        <fgColor indexed="9"/>
        <bgColor indexed="64"/>
      </patternFill>
    </fill>
    <fill>
      <patternFill patternType="solid">
        <fgColor indexed="65"/>
        <bgColor indexed="64"/>
      </patternFill>
    </fill>
    <fill>
      <patternFill patternType="solid">
        <fgColor theme="6" tint="-0.249977111117893"/>
        <bgColor indexed="64"/>
      </patternFill>
    </fill>
    <fill>
      <patternFill patternType="solid">
        <fgColor theme="8" tint="-0.249977111117893"/>
        <bgColor indexed="64"/>
      </patternFill>
    </fill>
    <fill>
      <patternFill patternType="solid">
        <fgColor theme="6" tint="0.59999389629810485"/>
        <bgColor indexed="64"/>
      </patternFill>
    </fill>
    <fill>
      <patternFill patternType="solid">
        <fgColor theme="8" tint="0.59999389629810485"/>
        <bgColor indexed="64"/>
      </patternFill>
    </fill>
  </fills>
  <borders count="45">
    <border>
      <left/>
      <right/>
      <top/>
      <bottom/>
      <diagonal/>
    </border>
    <border>
      <left/>
      <right/>
      <top style="thin">
        <color theme="9" tint="-0.499984740745262"/>
      </top>
      <bottom/>
      <diagonal/>
    </border>
    <border>
      <left style="thin">
        <color theme="9" tint="-0.499984740745262"/>
      </left>
      <right/>
      <top/>
      <bottom/>
      <diagonal/>
    </border>
    <border>
      <left/>
      <right style="thin">
        <color theme="9" tint="-0.499984740745262"/>
      </right>
      <top/>
      <bottom/>
      <diagonal/>
    </border>
    <border>
      <left style="thin">
        <color theme="9" tint="-0.499984740745262"/>
      </left>
      <right style="thin">
        <color theme="9" tint="-0.499984740745262"/>
      </right>
      <top/>
      <bottom/>
      <diagonal/>
    </border>
    <border>
      <left/>
      <right/>
      <top style="thin">
        <color theme="4" tint="0.39994506668294322"/>
      </top>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thin">
        <color theme="9" tint="-0.499984740745262"/>
      </left>
      <right style="thin">
        <color theme="9" tint="-0.499984740745262"/>
      </right>
      <top style="thin">
        <color indexed="64"/>
      </top>
      <bottom/>
      <diagonal/>
    </border>
    <border>
      <left style="thin">
        <color theme="9" tint="-0.249977111117893"/>
      </left>
      <right/>
      <top style="thin">
        <color theme="9" tint="-0.249977111117893"/>
      </top>
      <bottom style="thin">
        <color theme="9" tint="-0.249977111117893"/>
      </bottom>
      <diagonal/>
    </border>
    <border>
      <left/>
      <right/>
      <top style="thin">
        <color theme="9" tint="-0.249977111117893"/>
      </top>
      <bottom style="thin">
        <color theme="9" tint="-0.249977111117893"/>
      </bottom>
      <diagonal/>
    </border>
    <border>
      <left style="thin">
        <color theme="9" tint="-0.249977111117893"/>
      </left>
      <right style="thin">
        <color theme="9" tint="-0.249977111117893"/>
      </right>
      <top style="thin">
        <color theme="9" tint="-0.249977111117893"/>
      </top>
      <bottom/>
      <diagonal/>
    </border>
    <border>
      <left style="thin">
        <color theme="9" tint="-0.249977111117893"/>
      </left>
      <right style="thin">
        <color theme="9" tint="-0.249977111117893"/>
      </right>
      <top/>
      <bottom/>
      <diagonal/>
    </border>
    <border>
      <left/>
      <right/>
      <top style="thin">
        <color theme="9" tint="-0.249977111117893"/>
      </top>
      <bottom/>
      <diagonal/>
    </border>
    <border>
      <left style="thin">
        <color theme="9" tint="-0.499984740745262"/>
      </left>
      <right style="thin">
        <color theme="9" tint="-0.499984740745262"/>
      </right>
      <top style="thin">
        <color theme="9" tint="-0.249977111117893"/>
      </top>
      <bottom/>
      <diagonal/>
    </border>
    <border>
      <left style="thin">
        <color theme="9" tint="-0.499984740745262"/>
      </left>
      <right style="thin">
        <color theme="9" tint="-0.249977111117893"/>
      </right>
      <top style="thin">
        <color theme="9" tint="-0.249977111117893"/>
      </top>
      <bottom/>
      <diagonal/>
    </border>
    <border>
      <left style="thin">
        <color theme="9" tint="-0.249977111117893"/>
      </left>
      <right/>
      <top/>
      <bottom/>
      <diagonal/>
    </border>
    <border>
      <left style="thin">
        <color theme="9" tint="-0.499984740745262"/>
      </left>
      <right style="thin">
        <color theme="9" tint="-0.249977111117893"/>
      </right>
      <top/>
      <bottom/>
      <diagonal/>
    </border>
    <border>
      <left/>
      <right style="thin">
        <color theme="9" tint="-0.249977111117893"/>
      </right>
      <top style="thin">
        <color theme="9" tint="-0.249977111117893"/>
      </top>
      <bottom style="thin">
        <color theme="9" tint="-0.249977111117893"/>
      </bottom>
      <diagonal/>
    </border>
    <border>
      <left style="thin">
        <color theme="9" tint="-0.249977111117893"/>
      </left>
      <right style="thin">
        <color indexed="64"/>
      </right>
      <top style="thin">
        <color theme="9" tint="-0.249977111117893"/>
      </top>
      <bottom style="thin">
        <color theme="9" tint="-0.249977111117893"/>
      </bottom>
      <diagonal/>
    </border>
    <border>
      <left style="thin">
        <color indexed="64"/>
      </left>
      <right style="thin">
        <color indexed="64"/>
      </right>
      <top style="thin">
        <color theme="9" tint="-0.249977111117893"/>
      </top>
      <bottom style="thin">
        <color theme="9" tint="-0.249977111117893"/>
      </bottom>
      <diagonal/>
    </border>
    <border>
      <left style="thin">
        <color indexed="64"/>
      </left>
      <right style="thin">
        <color theme="9" tint="-0.249977111117893"/>
      </right>
      <top style="thin">
        <color theme="9" tint="-0.249977111117893"/>
      </top>
      <bottom style="thin">
        <color theme="9" tint="-0.249977111117893"/>
      </bottom>
      <diagonal/>
    </border>
    <border>
      <left style="thin">
        <color theme="9" tint="-0.249977111117893"/>
      </left>
      <right/>
      <top style="thin">
        <color theme="9" tint="-0.249977111117893"/>
      </top>
      <bottom/>
      <diagonal/>
    </border>
    <border>
      <left/>
      <right/>
      <top/>
      <bottom style="thin">
        <color theme="9" tint="-0.249977111117893"/>
      </bottom>
      <diagonal/>
    </border>
    <border>
      <left style="thin">
        <color theme="9" tint="-0.249977111117893"/>
      </left>
      <right style="thin">
        <color theme="9" tint="-0.249977111117893"/>
      </right>
      <top/>
      <bottom style="thin">
        <color theme="9" tint="-0.249977111117893"/>
      </bottom>
      <diagonal/>
    </border>
    <border>
      <left style="thin">
        <color theme="9" tint="-0.249977111117893"/>
      </left>
      <right/>
      <top/>
      <bottom style="thin">
        <color theme="9" tint="-0.249977111117893"/>
      </bottom>
      <diagonal/>
    </border>
    <border>
      <left/>
      <right style="thin">
        <color theme="9" tint="-0.249977111117893"/>
      </right>
      <top/>
      <bottom/>
      <diagonal/>
    </border>
    <border>
      <left/>
      <right style="thin">
        <color theme="9" tint="-0.249977111117893"/>
      </right>
      <top/>
      <bottom style="thin">
        <color theme="9" tint="-0.249977111117893"/>
      </bottom>
      <diagonal/>
    </border>
    <border>
      <left/>
      <right/>
      <top style="thin">
        <color theme="9" tint="-0.249977111117893"/>
      </top>
      <bottom style="thin">
        <color indexed="64"/>
      </bottom>
      <diagonal/>
    </border>
    <border>
      <left/>
      <right style="thin">
        <color indexed="64"/>
      </right>
      <top style="thin">
        <color theme="9" tint="-0.249977111117893"/>
      </top>
      <bottom style="thin">
        <color theme="9" tint="-0.249977111117893"/>
      </bottom>
      <diagonal/>
    </border>
    <border>
      <left style="thin">
        <color theme="9" tint="-0.249977111117893"/>
      </left>
      <right style="thin">
        <color theme="9" tint="-0.249977111117893"/>
      </right>
      <top style="thin">
        <color theme="9" tint="-0.249977111117893"/>
      </top>
      <bottom style="thin">
        <color indexed="64"/>
      </bottom>
      <diagonal/>
    </border>
    <border>
      <left style="thin">
        <color theme="9" tint="-0.249977111117893"/>
      </left>
      <right style="thin">
        <color theme="9" tint="-0.249977111117893"/>
      </right>
      <top style="thin">
        <color indexed="64"/>
      </top>
      <bottom style="thin">
        <color theme="9" tint="-0.249977111117893"/>
      </bottom>
      <diagonal/>
    </border>
    <border>
      <left style="thin">
        <color theme="9" tint="-0.249977111117893"/>
      </left>
      <right style="thin">
        <color theme="9" tint="-0.499984740745262"/>
      </right>
      <top style="thin">
        <color theme="9" tint="-0.249977111117893"/>
      </top>
      <bottom/>
      <diagonal/>
    </border>
    <border>
      <left/>
      <right style="thin">
        <color theme="9" tint="-0.499984740745262"/>
      </right>
      <top/>
      <bottom style="thin">
        <color theme="9" tint="-0.249977111117893"/>
      </bottom>
      <diagonal/>
    </border>
    <border>
      <left/>
      <right style="thin">
        <color theme="9" tint="-0.249977111117893"/>
      </right>
      <top style="thin">
        <color theme="9" tint="-0.249977111117893"/>
      </top>
      <bottom/>
      <diagonal/>
    </border>
    <border>
      <left style="thin">
        <color theme="9" tint="-0.249977111117893"/>
      </left>
      <right style="thin">
        <color theme="9" tint="-0.499984740745262"/>
      </right>
      <top style="thin">
        <color theme="9" tint="-0.249977111117893"/>
      </top>
      <bottom style="thin">
        <color theme="9" tint="-0.249977111117893"/>
      </bottom>
      <diagonal/>
    </border>
    <border>
      <left/>
      <right style="thin">
        <color theme="9"/>
      </right>
      <top style="thin">
        <color theme="9" tint="-0.249977111117893"/>
      </top>
      <bottom/>
      <diagonal/>
    </border>
    <border>
      <left style="thin">
        <color theme="9"/>
      </left>
      <right style="thin">
        <color theme="9"/>
      </right>
      <top style="thin">
        <color theme="9" tint="-0.249977111117893"/>
      </top>
      <bottom/>
      <diagonal/>
    </border>
    <border>
      <left style="thin">
        <color theme="9" tint="-0.249977111117893"/>
      </left>
      <right/>
      <top style="thin">
        <color theme="9" tint="-0.499984740745262"/>
      </top>
      <bottom style="thin">
        <color theme="9" tint="-0.249977111117893"/>
      </bottom>
      <diagonal/>
    </border>
    <border>
      <left/>
      <right/>
      <top style="thin">
        <color theme="9" tint="-0.499984740745262"/>
      </top>
      <bottom style="thin">
        <color theme="9" tint="-0.249977111117893"/>
      </bottom>
      <diagonal/>
    </border>
    <border>
      <left/>
      <right style="thin">
        <color theme="9" tint="-0.249977111117893"/>
      </right>
      <top style="thin">
        <color theme="9" tint="-0.499984740745262"/>
      </top>
      <bottom style="thin">
        <color theme="9" tint="-0.249977111117893"/>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style="thin">
        <color theme="0"/>
      </left>
      <right style="thin">
        <color theme="0"/>
      </right>
      <top/>
      <bottom/>
      <diagonal/>
    </border>
    <border>
      <left style="thin">
        <color theme="0"/>
      </left>
      <right style="thin">
        <color theme="0"/>
      </right>
      <top/>
      <bottom style="thin">
        <color theme="0"/>
      </bottom>
      <diagonal/>
    </border>
  </borders>
  <cellStyleXfs count="21">
    <xf numFmtId="0" fontId="0" fillId="0" borderId="0"/>
    <xf numFmtId="0" fontId="1" fillId="0" borderId="0"/>
    <xf numFmtId="0" fontId="6" fillId="0" borderId="0"/>
    <xf numFmtId="0" fontId="5"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164" fontId="3" fillId="0" borderId="0" applyFont="0" applyFill="0" applyBorder="0" applyAlignment="0" applyProtection="0"/>
    <xf numFmtId="0" fontId="3" fillId="0" borderId="0"/>
    <xf numFmtId="0" fontId="3" fillId="0" borderId="0"/>
    <xf numFmtId="0" fontId="3" fillId="0" borderId="0">
      <alignment vertical="center"/>
    </xf>
    <xf numFmtId="0" fontId="4" fillId="0" borderId="0"/>
    <xf numFmtId="9" fontId="3" fillId="0" borderId="0" applyFont="0" applyFill="0" applyBorder="0" applyAlignment="0" applyProtection="0"/>
    <xf numFmtId="0" fontId="2" fillId="2" borderId="0" applyNumberFormat="0" applyBorder="0" applyAlignment="0" applyProtection="0"/>
    <xf numFmtId="164" fontId="1" fillId="0" borderId="0" applyFont="0" applyFill="0" applyBorder="0" applyAlignment="0" applyProtection="0"/>
    <xf numFmtId="0" fontId="1" fillId="0" borderId="0"/>
    <xf numFmtId="0" fontId="1" fillId="0" borderId="0"/>
    <xf numFmtId="0" fontId="1" fillId="0" borderId="0">
      <alignment vertical="center"/>
    </xf>
    <xf numFmtId="9" fontId="1" fillId="0" borderId="0" applyFont="0" applyFill="0" applyBorder="0" applyAlignment="0" applyProtection="0"/>
    <xf numFmtId="41" fontId="9" fillId="0" borderId="0" applyFont="0" applyFill="0" applyBorder="0" applyAlignment="0" applyProtection="0"/>
    <xf numFmtId="38" fontId="20" fillId="0" borderId="0" applyFont="0" applyFill="0" applyBorder="0" applyAlignment="0" applyProtection="0"/>
    <xf numFmtId="0" fontId="4" fillId="0" borderId="0"/>
    <xf numFmtId="0" fontId="20" fillId="0" borderId="0"/>
  </cellStyleXfs>
  <cellXfs count="346">
    <xf numFmtId="0" fontId="0" fillId="0" borderId="0" xfId="0"/>
    <xf numFmtId="0" fontId="5" fillId="3" borderId="0" xfId="3" applyFill="1" applyBorder="1" applyAlignment="1" applyProtection="1"/>
    <xf numFmtId="0" fontId="0" fillId="3" borderId="0" xfId="0" applyFill="1"/>
    <xf numFmtId="0" fontId="8" fillId="3" borderId="0" xfId="0" applyFont="1" applyFill="1"/>
    <xf numFmtId="0" fontId="5" fillId="3" borderId="0" xfId="3" applyFill="1" applyAlignment="1" applyProtection="1"/>
    <xf numFmtId="0" fontId="11" fillId="3" borderId="0" xfId="1" applyFont="1" applyFill="1"/>
    <xf numFmtId="165" fontId="14" fillId="3" borderId="0" xfId="1" applyNumberFormat="1" applyFont="1" applyFill="1" applyAlignment="1">
      <alignment horizontal="center"/>
    </xf>
    <xf numFmtId="165" fontId="11" fillId="3" borderId="0" xfId="1" applyNumberFormat="1" applyFont="1" applyFill="1" applyAlignment="1">
      <alignment horizontal="center"/>
    </xf>
    <xf numFmtId="0" fontId="15" fillId="3" borderId="0" xfId="3" applyFont="1" applyFill="1" applyBorder="1" applyAlignment="1" applyProtection="1"/>
    <xf numFmtId="0" fontId="11" fillId="0" borderId="0" xfId="1" applyFont="1"/>
    <xf numFmtId="165" fontId="14" fillId="3" borderId="0" xfId="1" applyNumberFormat="1" applyFont="1" applyFill="1"/>
    <xf numFmtId="165" fontId="16" fillId="3" borderId="0" xfId="1" applyNumberFormat="1" applyFont="1" applyFill="1"/>
    <xf numFmtId="165" fontId="16" fillId="3" borderId="0" xfId="1" applyNumberFormat="1" applyFont="1" applyFill="1" applyAlignment="1">
      <alignment horizontal="center"/>
    </xf>
    <xf numFmtId="4" fontId="11" fillId="3" borderId="0" xfId="1" applyNumberFormat="1" applyFont="1" applyFill="1"/>
    <xf numFmtId="165" fontId="14" fillId="3" borderId="0" xfId="1" applyNumberFormat="1" applyFont="1" applyFill="1" applyAlignment="1">
      <alignment horizontal="center" vertical="center" wrapText="1"/>
    </xf>
    <xf numFmtId="0" fontId="11" fillId="3" borderId="0" xfId="1" applyFont="1" applyFill="1" applyAlignment="1">
      <alignment vertical="center"/>
    </xf>
    <xf numFmtId="3" fontId="11" fillId="3" borderId="0" xfId="1" applyNumberFormat="1" applyFont="1" applyFill="1"/>
    <xf numFmtId="9" fontId="11" fillId="3" borderId="0" xfId="10" applyFont="1" applyFill="1"/>
    <xf numFmtId="4" fontId="10" fillId="3" borderId="0" xfId="1" applyNumberFormat="1" applyFont="1" applyFill="1" applyBorder="1" applyAlignment="1">
      <alignment horizontal="center" vertical="center" textRotation="90"/>
    </xf>
    <xf numFmtId="4" fontId="10" fillId="3" borderId="0" xfId="3" applyNumberFormat="1" applyFont="1" applyFill="1" applyBorder="1" applyAlignment="1" applyProtection="1">
      <alignment vertical="center"/>
    </xf>
    <xf numFmtId="164" fontId="10" fillId="3" borderId="0" xfId="5" applyFont="1" applyFill="1" applyBorder="1" applyAlignment="1">
      <alignment horizontal="center" vertical="center"/>
    </xf>
    <xf numFmtId="4" fontId="11" fillId="3" borderId="0" xfId="1" applyNumberFormat="1" applyFont="1" applyFill="1" applyBorder="1" applyAlignment="1">
      <alignment horizontal="center" vertical="center"/>
    </xf>
    <xf numFmtId="4" fontId="17" fillId="3" borderId="0" xfId="9" applyNumberFormat="1" applyFont="1" applyFill="1" applyBorder="1"/>
    <xf numFmtId="166" fontId="11" fillId="3" borderId="0" xfId="1" applyNumberFormat="1" applyFont="1" applyFill="1"/>
    <xf numFmtId="167" fontId="11" fillId="3" borderId="0" xfId="1" applyNumberFormat="1" applyFont="1" applyFill="1"/>
    <xf numFmtId="4" fontId="11" fillId="10" borderId="0" xfId="1" applyNumberFormat="1" applyFont="1" applyFill="1" applyBorder="1" applyAlignment="1">
      <alignment horizontal="center" vertical="center" wrapText="1"/>
    </xf>
    <xf numFmtId="4" fontId="11" fillId="10" borderId="3" xfId="1" applyNumberFormat="1" applyFont="1" applyFill="1" applyBorder="1" applyAlignment="1">
      <alignment horizontal="center" vertical="center" wrapText="1"/>
    </xf>
    <xf numFmtId="4" fontId="11" fillId="10" borderId="0" xfId="1" quotePrefix="1" applyNumberFormat="1" applyFont="1" applyFill="1" applyBorder="1" applyAlignment="1">
      <alignment horizontal="center" vertical="center" wrapText="1"/>
    </xf>
    <xf numFmtId="4" fontId="12" fillId="10" borderId="0" xfId="9" applyNumberFormat="1" applyFont="1" applyFill="1" applyBorder="1" applyAlignment="1">
      <alignment horizontal="center" vertical="center" wrapText="1"/>
    </xf>
    <xf numFmtId="4" fontId="12" fillId="10" borderId="3" xfId="9" applyNumberFormat="1" applyFont="1" applyFill="1" applyBorder="1" applyAlignment="1">
      <alignment horizontal="center" vertical="center" wrapText="1"/>
    </xf>
    <xf numFmtId="0" fontId="8" fillId="3" borderId="0" xfId="0" applyFont="1" applyFill="1" applyBorder="1"/>
    <xf numFmtId="4" fontId="11" fillId="3" borderId="0" xfId="3" applyNumberFormat="1" applyFont="1" applyFill="1" applyBorder="1" applyAlignment="1" applyProtection="1">
      <alignment vertical="center"/>
    </xf>
    <xf numFmtId="164" fontId="8" fillId="3" borderId="0" xfId="0" applyNumberFormat="1" applyFont="1" applyFill="1" applyBorder="1"/>
    <xf numFmtId="168" fontId="11" fillId="3" borderId="0" xfId="1" applyNumberFormat="1" applyFont="1" applyFill="1" applyBorder="1" applyAlignment="1">
      <alignment horizontal="center" vertical="center"/>
    </xf>
    <xf numFmtId="0" fontId="18" fillId="3" borderId="0" xfId="0" applyFont="1" applyFill="1"/>
    <xf numFmtId="0" fontId="19" fillId="3" borderId="0" xfId="3" applyFont="1" applyFill="1" applyBorder="1" applyAlignment="1" applyProtection="1"/>
    <xf numFmtId="0" fontId="0" fillId="3" borderId="0" xfId="0" applyFill="1" applyBorder="1"/>
    <xf numFmtId="0" fontId="18" fillId="3" borderId="0" xfId="0" applyFont="1" applyFill="1" applyAlignment="1">
      <alignment horizontal="left"/>
    </xf>
    <xf numFmtId="4" fontId="10" fillId="5" borderId="5" xfId="18" applyNumberFormat="1" applyFont="1" applyFill="1" applyBorder="1" applyAlignment="1">
      <alignment horizontal="right" vertical="center" indent="1"/>
    </xf>
    <xf numFmtId="169" fontId="8" fillId="3" borderId="0" xfId="17" applyNumberFormat="1" applyFont="1" applyFill="1"/>
    <xf numFmtId="170" fontId="8" fillId="3" borderId="0" xfId="17" applyNumberFormat="1" applyFont="1" applyFill="1"/>
    <xf numFmtId="171" fontId="8" fillId="3" borderId="0" xfId="0" applyNumberFormat="1" applyFont="1" applyFill="1"/>
    <xf numFmtId="4" fontId="10" fillId="5" borderId="5" xfId="18" applyNumberFormat="1" applyFont="1" applyFill="1" applyBorder="1" applyAlignment="1">
      <alignment horizontal="left" vertical="center" indent="1"/>
    </xf>
    <xf numFmtId="4" fontId="10" fillId="5" borderId="0" xfId="18" applyNumberFormat="1" applyFont="1" applyFill="1" applyBorder="1" applyAlignment="1">
      <alignment horizontal="right" vertical="center" indent="1"/>
    </xf>
    <xf numFmtId="0" fontId="0" fillId="10" borderId="0" xfId="0" applyFill="1"/>
    <xf numFmtId="4" fontId="10" fillId="5" borderId="0" xfId="18" applyNumberFormat="1" applyFont="1" applyFill="1" applyBorder="1" applyAlignment="1">
      <alignment horizontal="left" vertical="center" indent="1"/>
    </xf>
    <xf numFmtId="0" fontId="21" fillId="10" borderId="0" xfId="0" applyFont="1" applyFill="1"/>
    <xf numFmtId="4" fontId="10" fillId="5" borderId="0" xfId="18" applyNumberFormat="1" applyFont="1" applyFill="1" applyBorder="1" applyAlignment="1">
      <alignment horizontal="left" vertical="center"/>
    </xf>
    <xf numFmtId="169" fontId="8" fillId="3" borderId="0" xfId="17" applyNumberFormat="1" applyFont="1" applyFill="1" applyAlignment="1">
      <alignment horizontal="left" indent="2"/>
    </xf>
    <xf numFmtId="169" fontId="8" fillId="9" borderId="0" xfId="17" applyNumberFormat="1" applyFont="1" applyFill="1"/>
    <xf numFmtId="4" fontId="10" fillId="9" borderId="0" xfId="0" applyNumberFormat="1" applyFont="1" applyFill="1" applyBorder="1" applyAlignment="1">
      <alignment vertical="center"/>
    </xf>
    <xf numFmtId="169" fontId="21" fillId="9" borderId="0" xfId="17" applyNumberFormat="1" applyFont="1" applyFill="1" applyAlignment="1">
      <alignment horizontal="left" vertical="center"/>
    </xf>
    <xf numFmtId="0" fontId="21" fillId="10" borderId="0" xfId="0" applyFont="1" applyFill="1" applyAlignment="1">
      <alignment horizontal="left" vertical="center"/>
    </xf>
    <xf numFmtId="4" fontId="11" fillId="9" borderId="0" xfId="0" applyNumberFormat="1" applyFont="1" applyFill="1" applyBorder="1" applyAlignment="1">
      <alignment vertical="center"/>
    </xf>
    <xf numFmtId="169" fontId="8" fillId="9" borderId="0" xfId="0" applyNumberFormat="1" applyFont="1" applyFill="1"/>
    <xf numFmtId="4" fontId="11" fillId="3" borderId="0" xfId="18" applyNumberFormat="1" applyFont="1" applyFill="1" applyBorder="1" applyAlignment="1">
      <alignment horizontal="right" vertical="center"/>
    </xf>
    <xf numFmtId="0" fontId="21" fillId="3" borderId="0" xfId="0" applyFont="1" applyFill="1" applyAlignment="1">
      <alignment horizontal="right" vertical="center"/>
    </xf>
    <xf numFmtId="4" fontId="11" fillId="3" borderId="0" xfId="18" applyNumberFormat="1" applyFont="1" applyFill="1" applyBorder="1" applyAlignment="1">
      <alignment horizontal="right" vertical="center" indent="1"/>
    </xf>
    <xf numFmtId="169" fontId="11" fillId="3" borderId="0" xfId="17" applyNumberFormat="1" applyFont="1" applyFill="1" applyBorder="1" applyAlignment="1">
      <alignment horizontal="right" vertical="center" indent="1"/>
    </xf>
    <xf numFmtId="169" fontId="21" fillId="3" borderId="0" xfId="17" applyNumberFormat="1" applyFont="1" applyFill="1"/>
    <xf numFmtId="170" fontId="21" fillId="3" borderId="0" xfId="17" applyNumberFormat="1" applyFont="1" applyFill="1"/>
    <xf numFmtId="4" fontId="10" fillId="10" borderId="0" xfId="18" applyNumberFormat="1" applyFont="1" applyFill="1" applyBorder="1" applyAlignment="1">
      <alignment horizontal="left" vertical="center"/>
    </xf>
    <xf numFmtId="4" fontId="11" fillId="10" borderId="0" xfId="18" applyNumberFormat="1" applyFont="1" applyFill="1" applyBorder="1" applyAlignment="1">
      <alignment horizontal="right" vertical="center" indent="1"/>
    </xf>
    <xf numFmtId="169" fontId="11" fillId="10" borderId="0" xfId="17" applyNumberFormat="1" applyFont="1" applyFill="1" applyBorder="1" applyAlignment="1">
      <alignment horizontal="right" vertical="center" indent="1"/>
    </xf>
    <xf numFmtId="169" fontId="21" fillId="10" borderId="0" xfId="17" applyNumberFormat="1" applyFont="1" applyFill="1"/>
    <xf numFmtId="0" fontId="18" fillId="10" borderId="0" xfId="0" applyFont="1" applyFill="1" applyAlignment="1">
      <alignment vertical="center"/>
    </xf>
    <xf numFmtId="170" fontId="21" fillId="10" borderId="0" xfId="17" applyNumberFormat="1" applyFont="1" applyFill="1"/>
    <xf numFmtId="0" fontId="21" fillId="3" borderId="0" xfId="0" applyFont="1" applyFill="1"/>
    <xf numFmtId="4" fontId="12" fillId="10" borderId="2" xfId="9" applyNumberFormat="1" applyFont="1" applyFill="1" applyBorder="1" applyAlignment="1">
      <alignment horizontal="center" vertical="center" wrapText="1"/>
    </xf>
    <xf numFmtId="169" fontId="11" fillId="7" borderId="0" xfId="17" applyNumberFormat="1" applyFont="1" applyFill="1" applyBorder="1" applyAlignment="1">
      <alignment horizontal="center" vertical="center"/>
    </xf>
    <xf numFmtId="169" fontId="11" fillId="3" borderId="0" xfId="17" applyNumberFormat="1" applyFont="1" applyFill="1" applyBorder="1" applyAlignment="1">
      <alignment horizontal="center" vertical="center"/>
    </xf>
    <xf numFmtId="169" fontId="11" fillId="3" borderId="3" xfId="17" applyNumberFormat="1" applyFont="1" applyFill="1" applyBorder="1" applyAlignment="1">
      <alignment horizontal="center" vertical="center"/>
    </xf>
    <xf numFmtId="169" fontId="8" fillId="3" borderId="0" xfId="17" applyNumberFormat="1" applyFont="1" applyFill="1" applyBorder="1"/>
    <xf numFmtId="169" fontId="11" fillId="3" borderId="0" xfId="17" quotePrefix="1" applyNumberFormat="1" applyFont="1" applyFill="1" applyBorder="1" applyAlignment="1">
      <alignment horizontal="center" vertical="center"/>
    </xf>
    <xf numFmtId="4" fontId="10" fillId="5" borderId="8" xfId="3" applyNumberFormat="1" applyFont="1" applyFill="1" applyBorder="1" applyAlignment="1" applyProtection="1">
      <alignment vertical="center"/>
    </xf>
    <xf numFmtId="169" fontId="8" fillId="5" borderId="9" xfId="17" applyNumberFormat="1" applyFont="1" applyFill="1" applyBorder="1"/>
    <xf numFmtId="0" fontId="8" fillId="11" borderId="10" xfId="0" applyFont="1" applyFill="1" applyBorder="1"/>
    <xf numFmtId="0" fontId="8" fillId="11" borderId="11" xfId="0" applyFont="1" applyFill="1" applyBorder="1"/>
    <xf numFmtId="4" fontId="10" fillId="5" borderId="6" xfId="3" applyNumberFormat="1" applyFont="1" applyFill="1" applyBorder="1" applyAlignment="1" applyProtection="1">
      <alignment vertical="center"/>
    </xf>
    <xf numFmtId="4" fontId="11" fillId="10" borderId="15" xfId="1" applyNumberFormat="1" applyFont="1" applyFill="1" applyBorder="1" applyAlignment="1">
      <alignment horizontal="center" vertical="center" wrapText="1"/>
    </xf>
    <xf numFmtId="169" fontId="8" fillId="5" borderId="8" xfId="17" applyNumberFormat="1" applyFont="1" applyFill="1" applyBorder="1"/>
    <xf numFmtId="169" fontId="11" fillId="6" borderId="6" xfId="17" applyNumberFormat="1" applyFont="1" applyFill="1" applyBorder="1" applyAlignment="1">
      <alignment horizontal="center" vertical="center"/>
    </xf>
    <xf numFmtId="169" fontId="8" fillId="3" borderId="22" xfId="17" applyNumberFormat="1" applyFont="1" applyFill="1" applyBorder="1"/>
    <xf numFmtId="169" fontId="11" fillId="3" borderId="22" xfId="17" applyNumberFormat="1" applyFont="1" applyFill="1" applyBorder="1" applyAlignment="1">
      <alignment horizontal="center" vertical="center"/>
    </xf>
    <xf numFmtId="169" fontId="11" fillId="6" borderId="10" xfId="17" applyNumberFormat="1" applyFont="1" applyFill="1" applyBorder="1" applyAlignment="1">
      <alignment horizontal="center" vertical="center"/>
    </xf>
    <xf numFmtId="169" fontId="11" fillId="6" borderId="11" xfId="17" applyNumberFormat="1" applyFont="1" applyFill="1" applyBorder="1" applyAlignment="1">
      <alignment horizontal="center" vertical="center"/>
    </xf>
    <xf numFmtId="169" fontId="11" fillId="6" borderId="23" xfId="17" applyNumberFormat="1" applyFont="1" applyFill="1" applyBorder="1" applyAlignment="1">
      <alignment horizontal="center" vertical="center"/>
    </xf>
    <xf numFmtId="4" fontId="11" fillId="6" borderId="10" xfId="3" applyNumberFormat="1" applyFont="1" applyFill="1" applyBorder="1" applyAlignment="1" applyProtection="1">
      <alignment vertical="center"/>
    </xf>
    <xf numFmtId="4" fontId="11" fillId="6" borderId="11" xfId="3" applyNumberFormat="1" applyFont="1" applyFill="1" applyBorder="1" applyAlignment="1" applyProtection="1">
      <alignment vertical="center"/>
    </xf>
    <xf numFmtId="4" fontId="11" fillId="6" borderId="23" xfId="3" applyNumberFormat="1" applyFont="1" applyFill="1" applyBorder="1" applyAlignment="1" applyProtection="1">
      <alignment vertical="center"/>
    </xf>
    <xf numFmtId="169" fontId="8" fillId="5" borderId="6" xfId="17" applyNumberFormat="1" applyFont="1" applyFill="1" applyBorder="1"/>
    <xf numFmtId="169" fontId="8" fillId="3" borderId="11" xfId="17" applyNumberFormat="1" applyFont="1" applyFill="1" applyBorder="1"/>
    <xf numFmtId="169" fontId="8" fillId="3" borderId="23" xfId="17" applyNumberFormat="1" applyFont="1" applyFill="1" applyBorder="1"/>
    <xf numFmtId="169" fontId="8" fillId="5" borderId="17" xfId="17" applyNumberFormat="1" applyFont="1" applyFill="1" applyBorder="1"/>
    <xf numFmtId="4" fontId="11" fillId="6" borderId="21" xfId="3" applyNumberFormat="1" applyFont="1" applyFill="1" applyBorder="1" applyAlignment="1" applyProtection="1">
      <alignment vertical="center"/>
    </xf>
    <xf numFmtId="4" fontId="11" fillId="6" borderId="15" xfId="3" applyNumberFormat="1" applyFont="1" applyFill="1" applyBorder="1" applyAlignment="1" applyProtection="1">
      <alignment vertical="center"/>
    </xf>
    <xf numFmtId="4" fontId="11" fillId="6" borderId="24" xfId="3" applyNumberFormat="1" applyFont="1" applyFill="1" applyBorder="1" applyAlignment="1" applyProtection="1">
      <alignment vertical="center"/>
    </xf>
    <xf numFmtId="169" fontId="8" fillId="3" borderId="15" xfId="17" applyNumberFormat="1" applyFont="1" applyFill="1" applyBorder="1"/>
    <xf numFmtId="169" fontId="8" fillId="3" borderId="25" xfId="17" applyNumberFormat="1" applyFont="1" applyFill="1" applyBorder="1"/>
    <xf numFmtId="169" fontId="8" fillId="3" borderId="24" xfId="17" applyNumberFormat="1" applyFont="1" applyFill="1" applyBorder="1"/>
    <xf numFmtId="169" fontId="8" fillId="3" borderId="26" xfId="17" applyNumberFormat="1" applyFont="1" applyFill="1" applyBorder="1"/>
    <xf numFmtId="169" fontId="11" fillId="7" borderId="22" xfId="17" applyNumberFormat="1" applyFont="1" applyFill="1" applyBorder="1" applyAlignment="1">
      <alignment horizontal="center" vertical="center"/>
    </xf>
    <xf numFmtId="4" fontId="10" fillId="7" borderId="15" xfId="3" applyNumberFormat="1" applyFont="1" applyFill="1" applyBorder="1" applyAlignment="1" applyProtection="1">
      <alignment vertical="center"/>
    </xf>
    <xf numFmtId="4" fontId="12" fillId="6" borderId="15" xfId="9" applyNumberFormat="1" applyFont="1" applyFill="1" applyBorder="1" applyAlignment="1">
      <alignment vertical="center"/>
    </xf>
    <xf numFmtId="4" fontId="10" fillId="7" borderId="15" xfId="1" applyNumberFormat="1" applyFont="1" applyFill="1" applyBorder="1" applyAlignment="1">
      <alignment vertical="center" wrapText="1"/>
    </xf>
    <xf numFmtId="4" fontId="10" fillId="7" borderId="24" xfId="1" applyNumberFormat="1" applyFont="1" applyFill="1" applyBorder="1" applyAlignment="1">
      <alignment vertical="center" wrapText="1"/>
    </xf>
    <xf numFmtId="169" fontId="11" fillId="7" borderId="15" xfId="17" applyNumberFormat="1" applyFont="1" applyFill="1" applyBorder="1" applyAlignment="1">
      <alignment horizontal="center" vertical="center"/>
    </xf>
    <xf numFmtId="169" fontId="11" fillId="7" borderId="25" xfId="17" applyNumberFormat="1" applyFont="1" applyFill="1" applyBorder="1" applyAlignment="1">
      <alignment horizontal="center" vertical="center"/>
    </xf>
    <xf numFmtId="169" fontId="11" fillId="3" borderId="15" xfId="17" applyNumberFormat="1" applyFont="1" applyFill="1" applyBorder="1" applyAlignment="1">
      <alignment horizontal="center" vertical="center"/>
    </xf>
    <xf numFmtId="169" fontId="11" fillId="3" borderId="25" xfId="17" applyNumberFormat="1" applyFont="1" applyFill="1" applyBorder="1" applyAlignment="1">
      <alignment horizontal="center" vertical="center"/>
    </xf>
    <xf numFmtId="169" fontId="10" fillId="7" borderId="15" xfId="17" applyNumberFormat="1" applyFont="1" applyFill="1" applyBorder="1" applyAlignment="1">
      <alignment horizontal="center" vertical="center"/>
    </xf>
    <xf numFmtId="169" fontId="11" fillId="7" borderId="24" xfId="17" applyNumberFormat="1" applyFont="1" applyFill="1" applyBorder="1" applyAlignment="1">
      <alignment horizontal="center" vertical="center"/>
    </xf>
    <xf numFmtId="169" fontId="11" fillId="7" borderId="26" xfId="17" applyNumberFormat="1" applyFont="1" applyFill="1" applyBorder="1" applyAlignment="1">
      <alignment horizontal="center" vertical="center"/>
    </xf>
    <xf numFmtId="169" fontId="11" fillId="3" borderId="15" xfId="17" quotePrefix="1" applyNumberFormat="1" applyFont="1" applyFill="1" applyBorder="1" applyAlignment="1">
      <alignment horizontal="center" vertical="center"/>
    </xf>
    <xf numFmtId="169" fontId="11" fillId="6" borderId="17" xfId="17" applyNumberFormat="1" applyFont="1" applyFill="1" applyBorder="1" applyAlignment="1">
      <alignment horizontal="center" vertical="center"/>
    </xf>
    <xf numFmtId="169" fontId="11" fillId="6" borderId="25" xfId="17" applyNumberFormat="1" applyFont="1" applyFill="1" applyBorder="1" applyAlignment="1">
      <alignment horizontal="center" vertical="center"/>
    </xf>
    <xf numFmtId="169" fontId="11" fillId="6" borderId="26" xfId="17" applyNumberFormat="1" applyFont="1" applyFill="1" applyBorder="1" applyAlignment="1">
      <alignment horizontal="center" vertical="center"/>
    </xf>
    <xf numFmtId="169" fontId="11" fillId="7" borderId="11" xfId="17" applyNumberFormat="1" applyFont="1" applyFill="1" applyBorder="1" applyAlignment="1">
      <alignment horizontal="center" vertical="center"/>
    </xf>
    <xf numFmtId="169" fontId="11" fillId="3" borderId="11" xfId="17" applyNumberFormat="1" applyFont="1" applyFill="1" applyBorder="1" applyAlignment="1">
      <alignment horizontal="center" vertical="center"/>
    </xf>
    <xf numFmtId="169" fontId="11" fillId="7" borderId="23" xfId="17" applyNumberFormat="1" applyFont="1" applyFill="1" applyBorder="1" applyAlignment="1">
      <alignment horizontal="center" vertical="center"/>
    </xf>
    <xf numFmtId="169" fontId="10" fillId="6" borderId="6" xfId="17" applyNumberFormat="1" applyFont="1" applyFill="1" applyBorder="1" applyAlignment="1">
      <alignment horizontal="center" vertical="center"/>
    </xf>
    <xf numFmtId="169" fontId="10" fillId="6" borderId="17" xfId="17" applyNumberFormat="1" applyFont="1" applyFill="1" applyBorder="1" applyAlignment="1">
      <alignment horizontal="center" vertical="center"/>
    </xf>
    <xf numFmtId="169" fontId="10" fillId="6" borderId="25" xfId="17" applyNumberFormat="1" applyFont="1" applyFill="1" applyBorder="1" applyAlignment="1">
      <alignment horizontal="center" vertical="center"/>
    </xf>
    <xf numFmtId="169" fontId="10" fillId="6" borderId="26" xfId="17" applyNumberFormat="1" applyFont="1" applyFill="1" applyBorder="1" applyAlignment="1">
      <alignment horizontal="center" vertical="center"/>
    </xf>
    <xf numFmtId="169" fontId="11" fillId="3" borderId="24" xfId="17" applyNumberFormat="1" applyFont="1" applyFill="1" applyBorder="1" applyAlignment="1">
      <alignment horizontal="center" vertical="center"/>
    </xf>
    <xf numFmtId="169" fontId="11" fillId="3" borderId="26" xfId="17" applyNumberFormat="1" applyFont="1" applyFill="1" applyBorder="1" applyAlignment="1">
      <alignment horizontal="center" vertical="center"/>
    </xf>
    <xf numFmtId="169" fontId="11" fillId="3" borderId="23" xfId="17" applyNumberFormat="1" applyFont="1" applyFill="1" applyBorder="1" applyAlignment="1">
      <alignment horizontal="center" vertical="center"/>
    </xf>
    <xf numFmtId="4" fontId="12" fillId="6" borderId="24" xfId="9" applyNumberFormat="1" applyFont="1" applyFill="1" applyBorder="1" applyAlignment="1">
      <alignment vertical="center"/>
    </xf>
    <xf numFmtId="4" fontId="11" fillId="5" borderId="8" xfId="1" applyNumberFormat="1" applyFont="1" applyFill="1" applyBorder="1" applyAlignment="1">
      <alignment horizontal="center" vertical="center" wrapText="1"/>
    </xf>
    <xf numFmtId="4" fontId="11" fillId="5" borderId="9" xfId="1" applyNumberFormat="1" applyFont="1" applyFill="1" applyBorder="1" applyAlignment="1">
      <alignment horizontal="center" vertical="center" wrapText="1"/>
    </xf>
    <xf numFmtId="4" fontId="11" fillId="5" borderId="9" xfId="1" quotePrefix="1" applyNumberFormat="1" applyFont="1" applyFill="1" applyBorder="1" applyAlignment="1">
      <alignment horizontal="center" vertical="center" wrapText="1"/>
    </xf>
    <xf numFmtId="4" fontId="11" fillId="5" borderId="17" xfId="1" applyNumberFormat="1" applyFont="1" applyFill="1" applyBorder="1" applyAlignment="1">
      <alignment horizontal="center" vertical="center" wrapText="1"/>
    </xf>
    <xf numFmtId="4" fontId="12" fillId="5" borderId="8" xfId="9" applyNumberFormat="1" applyFont="1" applyFill="1" applyBorder="1" applyAlignment="1">
      <alignment horizontal="center" vertical="center" wrapText="1"/>
    </xf>
    <xf numFmtId="4" fontId="12" fillId="5" borderId="9" xfId="9" applyNumberFormat="1" applyFont="1" applyFill="1" applyBorder="1" applyAlignment="1">
      <alignment horizontal="center" vertical="center" wrapText="1"/>
    </xf>
    <xf numFmtId="4" fontId="11" fillId="6" borderId="11" xfId="3" applyNumberFormat="1" applyFont="1" applyFill="1" applyBorder="1" applyAlignment="1" applyProtection="1">
      <alignment horizontal="left" vertical="center"/>
    </xf>
    <xf numFmtId="4" fontId="10" fillId="6" borderId="34" xfId="3" applyNumberFormat="1" applyFont="1" applyFill="1" applyBorder="1" applyAlignment="1" applyProtection="1">
      <alignment vertical="center"/>
    </xf>
    <xf numFmtId="4" fontId="10" fillId="7" borderId="21" xfId="3" applyNumberFormat="1" applyFont="1" applyFill="1" applyBorder="1" applyAlignment="1" applyProtection="1">
      <alignment vertical="center"/>
    </xf>
    <xf numFmtId="4" fontId="10" fillId="12" borderId="24" xfId="3" applyNumberFormat="1" applyFont="1" applyFill="1" applyBorder="1" applyAlignment="1" applyProtection="1">
      <alignment vertical="center"/>
    </xf>
    <xf numFmtId="4" fontId="10" fillId="12" borderId="31" xfId="3" applyNumberFormat="1" applyFont="1" applyFill="1" applyBorder="1" applyAlignment="1" applyProtection="1">
      <alignment vertical="center"/>
    </xf>
    <xf numFmtId="4" fontId="11" fillId="12" borderId="8" xfId="3" applyNumberFormat="1" applyFont="1" applyFill="1" applyBorder="1" applyAlignment="1" applyProtection="1">
      <alignment horizontal="left" vertical="center"/>
    </xf>
    <xf numFmtId="4" fontId="10" fillId="6" borderId="8" xfId="3" applyNumberFormat="1" applyFont="1" applyFill="1" applyBorder="1" applyAlignment="1" applyProtection="1">
      <alignment vertical="center"/>
    </xf>
    <xf numFmtId="4" fontId="12" fillId="6" borderId="23" xfId="9" applyNumberFormat="1" applyFont="1" applyFill="1" applyBorder="1" applyAlignment="1">
      <alignment vertical="center"/>
    </xf>
    <xf numFmtId="169" fontId="11" fillId="3" borderId="21" xfId="17" applyNumberFormat="1" applyFont="1" applyFill="1" applyBorder="1" applyAlignment="1">
      <alignment horizontal="center" vertical="center"/>
    </xf>
    <xf numFmtId="169" fontId="11" fillId="3" borderId="12" xfId="17" applyNumberFormat="1" applyFont="1" applyFill="1" applyBorder="1" applyAlignment="1">
      <alignment horizontal="center" vertical="center"/>
    </xf>
    <xf numFmtId="169" fontId="11" fillId="3" borderId="33" xfId="17" applyNumberFormat="1" applyFont="1" applyFill="1" applyBorder="1" applyAlignment="1">
      <alignment horizontal="center" vertical="center"/>
    </xf>
    <xf numFmtId="169" fontId="11" fillId="8" borderId="12" xfId="17" applyNumberFormat="1" applyFont="1" applyFill="1" applyBorder="1" applyAlignment="1">
      <alignment horizontal="center" vertical="center"/>
    </xf>
    <xf numFmtId="169" fontId="11" fillId="8" borderId="10" xfId="17" applyNumberFormat="1" applyFont="1" applyFill="1" applyBorder="1" applyAlignment="1">
      <alignment horizontal="center" vertical="center"/>
    </xf>
    <xf numFmtId="169" fontId="11" fillId="8" borderId="0" xfId="17" applyNumberFormat="1" applyFont="1" applyFill="1" applyBorder="1" applyAlignment="1">
      <alignment horizontal="center" vertical="center"/>
    </xf>
    <xf numFmtId="169" fontId="11" fillId="8" borderId="25" xfId="17" applyNumberFormat="1" applyFont="1" applyFill="1" applyBorder="1" applyAlignment="1">
      <alignment horizontal="center" vertical="center"/>
    </xf>
    <xf numFmtId="169" fontId="11" fillId="8" borderId="11" xfId="17" applyNumberFormat="1" applyFont="1" applyFill="1" applyBorder="1" applyAlignment="1">
      <alignment horizontal="center" vertical="center"/>
    </xf>
    <xf numFmtId="169" fontId="11" fillId="12" borderId="9" xfId="17" applyNumberFormat="1" applyFont="1" applyFill="1" applyBorder="1" applyAlignment="1">
      <alignment horizontal="center" vertical="center"/>
    </xf>
    <xf numFmtId="169" fontId="11" fillId="12" borderId="17" xfId="17" applyNumberFormat="1" applyFont="1" applyFill="1" applyBorder="1" applyAlignment="1">
      <alignment horizontal="center" vertical="center"/>
    </xf>
    <xf numFmtId="169" fontId="11" fillId="12" borderId="0" xfId="17" applyNumberFormat="1" applyFont="1" applyFill="1" applyBorder="1" applyAlignment="1">
      <alignment horizontal="center" vertical="center"/>
    </xf>
    <xf numFmtId="169" fontId="11" fillId="12" borderId="10" xfId="17" applyNumberFormat="1" applyFont="1" applyFill="1" applyBorder="1" applyAlignment="1">
      <alignment horizontal="center" vertical="center"/>
    </xf>
    <xf numFmtId="169" fontId="11" fillId="6" borderId="9" xfId="17" applyNumberFormat="1" applyFont="1" applyFill="1" applyBorder="1" applyAlignment="1">
      <alignment horizontal="center" vertical="center"/>
    </xf>
    <xf numFmtId="169" fontId="11" fillId="3" borderId="10" xfId="17" applyNumberFormat="1" applyFont="1" applyFill="1" applyBorder="1" applyAlignment="1">
      <alignment horizontal="center" vertical="center"/>
    </xf>
    <xf numFmtId="169" fontId="11" fillId="12" borderId="25" xfId="17" applyNumberFormat="1" applyFont="1" applyFill="1" applyBorder="1" applyAlignment="1">
      <alignment horizontal="center" vertical="center"/>
    </xf>
    <xf numFmtId="169" fontId="11" fillId="12" borderId="4" xfId="17" applyNumberFormat="1" applyFont="1" applyFill="1" applyBorder="1" applyAlignment="1">
      <alignment horizontal="center" vertical="center"/>
    </xf>
    <xf numFmtId="169" fontId="11" fillId="12" borderId="2" xfId="17" applyNumberFormat="1" applyFont="1" applyFill="1" applyBorder="1" applyAlignment="1">
      <alignment horizontal="center" vertical="center"/>
    </xf>
    <xf numFmtId="169" fontId="11" fillId="12" borderId="3" xfId="17" applyNumberFormat="1" applyFont="1" applyFill="1" applyBorder="1" applyAlignment="1">
      <alignment horizontal="center" vertical="center"/>
    </xf>
    <xf numFmtId="169" fontId="11" fillId="7" borderId="21" xfId="17" applyNumberFormat="1" applyFont="1" applyFill="1" applyBorder="1" applyAlignment="1">
      <alignment horizontal="center" vertical="center"/>
    </xf>
    <xf numFmtId="169" fontId="11" fillId="7" borderId="12" xfId="17" applyNumberFormat="1" applyFont="1" applyFill="1" applyBorder="1" applyAlignment="1">
      <alignment horizontal="center" vertical="center"/>
    </xf>
    <xf numFmtId="169" fontId="11" fillId="7" borderId="33" xfId="17" applyNumberFormat="1" applyFont="1" applyFill="1" applyBorder="1" applyAlignment="1">
      <alignment horizontal="center" vertical="center"/>
    </xf>
    <xf numFmtId="169" fontId="11" fillId="7" borderId="10" xfId="17" applyNumberFormat="1" applyFont="1" applyFill="1" applyBorder="1" applyAlignment="1">
      <alignment horizontal="center" vertical="center"/>
    </xf>
    <xf numFmtId="169" fontId="11" fillId="3" borderId="32" xfId="17" applyNumberFormat="1" applyFont="1" applyFill="1" applyBorder="1" applyAlignment="1">
      <alignment horizontal="center" vertical="center"/>
    </xf>
    <xf numFmtId="169" fontId="11" fillId="12" borderId="24" xfId="17" applyNumberFormat="1" applyFont="1" applyFill="1" applyBorder="1" applyAlignment="1">
      <alignment horizontal="center" vertical="center"/>
    </xf>
    <xf numFmtId="169" fontId="11" fillId="12" borderId="22" xfId="17" applyNumberFormat="1" applyFont="1" applyFill="1" applyBorder="1" applyAlignment="1">
      <alignment horizontal="center" vertical="center"/>
    </xf>
    <xf numFmtId="169" fontId="11" fillId="12" borderId="26" xfId="17" applyNumberFormat="1" applyFont="1" applyFill="1" applyBorder="1" applyAlignment="1">
      <alignment horizontal="center" vertical="center"/>
    </xf>
    <xf numFmtId="169" fontId="11" fillId="12" borderId="23" xfId="17" applyNumberFormat="1" applyFont="1" applyFill="1" applyBorder="1" applyAlignment="1">
      <alignment horizontal="center" vertical="center"/>
    </xf>
    <xf numFmtId="169" fontId="11" fillId="12" borderId="32" xfId="17" applyNumberFormat="1" applyFont="1" applyFill="1" applyBorder="1" applyAlignment="1">
      <alignment horizontal="center" vertical="center"/>
    </xf>
    <xf numFmtId="169" fontId="10" fillId="6" borderId="23" xfId="17" applyNumberFormat="1" applyFont="1" applyFill="1" applyBorder="1" applyAlignment="1">
      <alignment horizontal="center" vertical="center"/>
    </xf>
    <xf numFmtId="169" fontId="10" fillId="6" borderId="11" xfId="17" applyNumberFormat="1" applyFont="1" applyFill="1" applyBorder="1" applyAlignment="1">
      <alignment horizontal="center" vertical="center"/>
    </xf>
    <xf numFmtId="169" fontId="10" fillId="6" borderId="10" xfId="17" applyNumberFormat="1" applyFont="1" applyFill="1" applyBorder="1" applyAlignment="1">
      <alignment horizontal="center" vertical="center"/>
    </xf>
    <xf numFmtId="0" fontId="24" fillId="3" borderId="0" xfId="19" applyFont="1" applyFill="1" applyBorder="1" applyAlignment="1">
      <alignment vertical="center"/>
    </xf>
    <xf numFmtId="172" fontId="24" fillId="3" borderId="0" xfId="19" applyNumberFormat="1" applyFont="1" applyFill="1" applyBorder="1" applyAlignment="1">
      <alignment horizontal="center" vertical="center"/>
    </xf>
    <xf numFmtId="3" fontId="24" fillId="3" borderId="0" xfId="19" applyNumberFormat="1" applyFont="1" applyFill="1" applyBorder="1" applyAlignment="1">
      <alignment horizontal="center" vertical="center"/>
    </xf>
    <xf numFmtId="0" fontId="23" fillId="5" borderId="0" xfId="19" applyFont="1" applyFill="1" applyBorder="1" applyAlignment="1">
      <alignment horizontal="right" vertical="center" indent="1"/>
    </xf>
    <xf numFmtId="0" fontId="24" fillId="3" borderId="0" xfId="19" applyFont="1" applyFill="1" applyBorder="1" applyAlignment="1">
      <alignment horizontal="center" vertical="center"/>
    </xf>
    <xf numFmtId="0" fontId="1" fillId="3" borderId="0" xfId="19" applyFont="1" applyFill="1" applyBorder="1" applyAlignment="1">
      <alignment vertical="center"/>
    </xf>
    <xf numFmtId="0" fontId="1" fillId="3" borderId="0" xfId="19" applyFont="1" applyFill="1" applyBorder="1" applyAlignment="1">
      <alignment horizontal="right" vertical="center" indent="1"/>
    </xf>
    <xf numFmtId="3" fontId="1" fillId="3" borderId="0" xfId="19" applyNumberFormat="1" applyFont="1" applyFill="1" applyBorder="1" applyAlignment="1">
      <alignment horizontal="right" vertical="center" indent="1"/>
    </xf>
    <xf numFmtId="0" fontId="4" fillId="13" borderId="0" xfId="19" applyFill="1" applyAlignment="1">
      <alignment vertical="center"/>
    </xf>
    <xf numFmtId="169" fontId="8" fillId="10" borderId="0" xfId="17" applyNumberFormat="1" applyFont="1" applyFill="1"/>
    <xf numFmtId="169" fontId="8" fillId="3" borderId="35" xfId="17" applyNumberFormat="1" applyFont="1" applyFill="1" applyBorder="1"/>
    <xf numFmtId="169" fontId="8" fillId="3" borderId="36" xfId="17" applyNumberFormat="1" applyFont="1" applyFill="1" applyBorder="1"/>
    <xf numFmtId="4" fontId="24" fillId="5" borderId="8" xfId="1" applyNumberFormat="1" applyFont="1" applyFill="1" applyBorder="1" applyAlignment="1">
      <alignment horizontal="center" vertical="center" wrapText="1"/>
    </xf>
    <xf numFmtId="4" fontId="24" fillId="5" borderId="9" xfId="1" applyNumberFormat="1" applyFont="1" applyFill="1" applyBorder="1" applyAlignment="1">
      <alignment horizontal="center" vertical="center" wrapText="1"/>
    </xf>
    <xf numFmtId="4" fontId="24" fillId="5" borderId="17" xfId="1" applyNumberFormat="1" applyFont="1" applyFill="1" applyBorder="1" applyAlignment="1">
      <alignment horizontal="center" vertical="center" wrapText="1"/>
    </xf>
    <xf numFmtId="4" fontId="24" fillId="5" borderId="9" xfId="1" quotePrefix="1" applyNumberFormat="1" applyFont="1" applyFill="1" applyBorder="1" applyAlignment="1">
      <alignment horizontal="center" vertical="center" wrapText="1"/>
    </xf>
    <xf numFmtId="4" fontId="24" fillId="5" borderId="8" xfId="9" applyNumberFormat="1" applyFont="1" applyFill="1" applyBorder="1" applyAlignment="1">
      <alignment horizontal="center" vertical="center" wrapText="1"/>
    </xf>
    <xf numFmtId="4" fontId="24" fillId="5" borderId="9" xfId="9" applyNumberFormat="1" applyFont="1" applyFill="1" applyBorder="1" applyAlignment="1">
      <alignment horizontal="center" vertical="center" wrapText="1"/>
    </xf>
    <xf numFmtId="0" fontId="15" fillId="13" borderId="0" xfId="3" applyNumberFormat="1" applyFont="1" applyFill="1" applyAlignment="1" applyProtection="1">
      <alignment vertical="center"/>
    </xf>
    <xf numFmtId="0" fontId="10" fillId="5" borderId="0" xfId="19" applyFont="1" applyFill="1" applyBorder="1" applyAlignment="1">
      <alignment vertical="center"/>
    </xf>
    <xf numFmtId="0" fontId="10" fillId="5" borderId="0" xfId="19" applyFont="1" applyFill="1" applyBorder="1" applyAlignment="1">
      <alignment horizontal="right" vertical="center" indent="1"/>
    </xf>
    <xf numFmtId="0" fontId="24" fillId="3" borderId="0" xfId="20" applyNumberFormat="1" applyFont="1" applyFill="1" applyBorder="1" applyAlignment="1">
      <alignment horizontal="left" vertical="center"/>
    </xf>
    <xf numFmtId="11" fontId="29" fillId="3" borderId="0" xfId="20" applyNumberFormat="1" applyFont="1" applyFill="1" applyBorder="1" applyAlignment="1">
      <alignment horizontal="right" vertical="center" indent="1"/>
    </xf>
    <xf numFmtId="49" fontId="29" fillId="3" borderId="0" xfId="20" applyNumberFormat="1" applyFont="1" applyFill="1" applyBorder="1" applyAlignment="1">
      <alignment horizontal="right" vertical="center" indent="1"/>
    </xf>
    <xf numFmtId="0" fontId="1" fillId="14" borderId="0" xfId="14" applyFill="1"/>
    <xf numFmtId="0" fontId="31" fillId="13" borderId="0" xfId="20" applyFont="1" applyFill="1"/>
    <xf numFmtId="0" fontId="10" fillId="5" borderId="0" xfId="19" applyFont="1" applyFill="1" applyBorder="1" applyAlignment="1">
      <alignment horizontal="left" vertical="center"/>
    </xf>
    <xf numFmtId="0" fontId="10" fillId="5" borderId="0" xfId="19" applyFont="1" applyFill="1" applyBorder="1" applyAlignment="1">
      <alignment horizontal="left" vertical="center" indent="1"/>
    </xf>
    <xf numFmtId="0" fontId="24" fillId="3" borderId="0" xfId="20" applyFont="1" applyFill="1" applyBorder="1" applyAlignment="1"/>
    <xf numFmtId="0" fontId="24" fillId="3" borderId="0" xfId="20" applyNumberFormat="1" applyFont="1" applyFill="1" applyBorder="1" applyAlignment="1">
      <alignment horizontal="left"/>
    </xf>
    <xf numFmtId="0" fontId="24" fillId="3" borderId="0" xfId="20" applyNumberFormat="1" applyFont="1" applyFill="1" applyBorder="1" applyAlignment="1">
      <alignment horizontal="left" indent="1"/>
    </xf>
    <xf numFmtId="0" fontId="24" fillId="3" borderId="0" xfId="19" applyFont="1" applyFill="1" applyBorder="1" applyAlignment="1">
      <alignment horizontal="left" vertical="center"/>
    </xf>
    <xf numFmtId="0" fontId="24" fillId="3" borderId="0" xfId="20" applyFont="1" applyFill="1" applyBorder="1" applyAlignment="1">
      <alignment horizontal="left"/>
    </xf>
    <xf numFmtId="0" fontId="24" fillId="3" borderId="0" xfId="20" applyFont="1" applyFill="1" applyBorder="1" applyAlignment="1">
      <alignment horizontal="left" indent="1"/>
    </xf>
    <xf numFmtId="0" fontId="32" fillId="13" borderId="0" xfId="14" applyFont="1" applyFill="1"/>
    <xf numFmtId="0" fontId="31" fillId="13" borderId="0" xfId="20" applyFont="1" applyFill="1" applyBorder="1"/>
    <xf numFmtId="0" fontId="10" fillId="5" borderId="0" xfId="19" applyFont="1" applyFill="1" applyBorder="1" applyAlignment="1">
      <alignment horizontal="left" vertical="center" indent="2"/>
    </xf>
    <xf numFmtId="0" fontId="29" fillId="3" borderId="0" xfId="20" applyFont="1" applyFill="1" applyBorder="1" applyAlignment="1"/>
    <xf numFmtId="0" fontId="29" fillId="3" borderId="0" xfId="20" applyFont="1" applyFill="1" applyBorder="1" applyAlignment="1">
      <alignment horizontal="left" indent="2"/>
    </xf>
    <xf numFmtId="11" fontId="29" fillId="3" borderId="0" xfId="20" applyNumberFormat="1" applyFont="1" applyFill="1" applyBorder="1" applyAlignment="1">
      <alignment horizontal="right" indent="1"/>
    </xf>
    <xf numFmtId="0" fontId="31" fillId="3" borderId="0" xfId="20" applyFont="1" applyFill="1" applyBorder="1"/>
    <xf numFmtId="0" fontId="24" fillId="3" borderId="0" xfId="19" applyFont="1" applyFill="1" applyBorder="1" applyAlignment="1">
      <alignment horizontal="left" vertical="center" indent="1"/>
    </xf>
    <xf numFmtId="0" fontId="29" fillId="3" borderId="0" xfId="20" applyNumberFormat="1" applyFont="1" applyFill="1" applyBorder="1" applyAlignment="1"/>
    <xf numFmtId="0" fontId="29" fillId="3" borderId="0" xfId="20" applyNumberFormat="1" applyFont="1" applyFill="1" applyBorder="1" applyAlignment="1">
      <alignment horizontal="left" indent="2"/>
    </xf>
    <xf numFmtId="0" fontId="31" fillId="3" borderId="0" xfId="20" applyNumberFormat="1" applyFont="1" applyFill="1" applyBorder="1"/>
    <xf numFmtId="0" fontId="31" fillId="13" borderId="0" xfId="20" applyNumberFormat="1" applyFont="1" applyFill="1"/>
    <xf numFmtId="0" fontId="33" fillId="3" borderId="0" xfId="0" applyFont="1" applyFill="1" applyAlignment="1">
      <alignment vertical="center"/>
    </xf>
    <xf numFmtId="0" fontId="34" fillId="3" borderId="0" xfId="0" applyFont="1" applyFill="1" applyAlignment="1">
      <alignment vertical="center"/>
    </xf>
    <xf numFmtId="0" fontId="36" fillId="5" borderId="40" xfId="14" applyFont="1" applyFill="1" applyBorder="1" applyAlignment="1">
      <alignment horizontal="center" vertical="center"/>
    </xf>
    <xf numFmtId="0" fontId="24" fillId="10" borderId="40" xfId="14" applyFont="1" applyFill="1" applyBorder="1" applyAlignment="1">
      <alignment horizontal="justify" vertical="center"/>
    </xf>
    <xf numFmtId="0" fontId="1" fillId="3" borderId="0" xfId="14" applyFill="1"/>
    <xf numFmtId="0" fontId="1" fillId="3" borderId="40" xfId="14" applyFill="1" applyBorder="1" applyAlignment="1">
      <alignment horizontal="center"/>
    </xf>
    <xf numFmtId="0" fontId="11" fillId="3" borderId="40" xfId="14" applyFont="1" applyFill="1" applyBorder="1"/>
    <xf numFmtId="0" fontId="24" fillId="10" borderId="41" xfId="14" applyFont="1" applyFill="1" applyBorder="1" applyAlignment="1">
      <alignment horizontal="justify" vertical="center"/>
    </xf>
    <xf numFmtId="0" fontId="36" fillId="5" borderId="42" xfId="14" applyFont="1" applyFill="1" applyBorder="1" applyAlignment="1">
      <alignment horizontal="center" vertical="center"/>
    </xf>
    <xf numFmtId="0" fontId="24" fillId="10" borderId="43" xfId="14" applyFont="1" applyFill="1" applyBorder="1" applyAlignment="1">
      <alignment horizontal="justify" vertical="center"/>
    </xf>
    <xf numFmtId="0" fontId="24" fillId="10" borderId="43" xfId="14" applyFont="1" applyFill="1" applyBorder="1"/>
    <xf numFmtId="0" fontId="24" fillId="10" borderId="44" xfId="14" applyFont="1" applyFill="1" applyBorder="1"/>
    <xf numFmtId="0" fontId="24" fillId="10" borderId="41" xfId="14" applyFont="1" applyFill="1" applyBorder="1" applyAlignment="1">
      <alignment vertical="center"/>
    </xf>
    <xf numFmtId="0" fontId="24" fillId="10" borderId="40" xfId="14" applyFont="1" applyFill="1" applyBorder="1" applyAlignment="1">
      <alignment wrapText="1"/>
    </xf>
    <xf numFmtId="0" fontId="24" fillId="10" borderId="41" xfId="14" applyFont="1" applyFill="1" applyBorder="1" applyAlignment="1">
      <alignment horizontal="left" vertical="center" wrapText="1"/>
    </xf>
    <xf numFmtId="0" fontId="24" fillId="10" borderId="44" xfId="14" applyFont="1" applyFill="1" applyBorder="1" applyAlignment="1">
      <alignment horizontal="left" vertical="center" wrapText="1"/>
    </xf>
    <xf numFmtId="49" fontId="24" fillId="10" borderId="43" xfId="14" applyNumberFormat="1" applyFont="1" applyFill="1" applyBorder="1" applyAlignment="1">
      <alignment horizontal="left" vertical="center" indent="1"/>
    </xf>
    <xf numFmtId="0" fontId="24" fillId="10" borderId="43" xfId="14" applyFont="1" applyFill="1" applyBorder="1" applyAlignment="1">
      <alignment horizontal="left" vertical="center" indent="1"/>
    </xf>
    <xf numFmtId="49" fontId="24" fillId="10" borderId="44" xfId="14" applyNumberFormat="1" applyFont="1" applyFill="1" applyBorder="1" applyAlignment="1">
      <alignment vertical="center"/>
    </xf>
    <xf numFmtId="0" fontId="24" fillId="10" borderId="41" xfId="14" applyFont="1" applyFill="1" applyBorder="1" applyAlignment="1">
      <alignment vertical="center" wrapText="1"/>
    </xf>
    <xf numFmtId="0" fontId="24" fillId="10" borderId="44" xfId="14" applyFont="1" applyFill="1" applyBorder="1" applyAlignment="1">
      <alignment horizontal="left" wrapText="1"/>
    </xf>
    <xf numFmtId="0" fontId="24" fillId="10" borderId="40" xfId="14" applyFont="1" applyFill="1" applyBorder="1" applyAlignment="1">
      <alignment horizontal="left" vertical="center" wrapText="1"/>
    </xf>
    <xf numFmtId="0" fontId="24" fillId="10" borderId="43" xfId="14" applyFont="1" applyFill="1" applyBorder="1" applyAlignment="1">
      <alignment vertical="center"/>
    </xf>
    <xf numFmtId="0" fontId="24" fillId="10" borderId="40" xfId="14" applyFont="1" applyFill="1" applyBorder="1" applyAlignment="1">
      <alignment vertical="center" wrapText="1"/>
    </xf>
    <xf numFmtId="0" fontId="24" fillId="10" borderId="43" xfId="14" applyFont="1" applyFill="1" applyBorder="1" applyAlignment="1">
      <alignment vertical="center" wrapText="1"/>
    </xf>
    <xf numFmtId="0" fontId="1" fillId="13" borderId="0" xfId="14" applyFont="1" applyFill="1"/>
    <xf numFmtId="0" fontId="1" fillId="13" borderId="0" xfId="14" applyFill="1"/>
    <xf numFmtId="0" fontId="1" fillId="9" borderId="0" xfId="14" applyFont="1" applyFill="1" applyBorder="1"/>
    <xf numFmtId="0" fontId="38" fillId="9" borderId="0" xfId="14" applyFont="1" applyFill="1" applyBorder="1"/>
    <xf numFmtId="0" fontId="1" fillId="13" borderId="0" xfId="14" applyFont="1" applyFill="1" applyBorder="1"/>
    <xf numFmtId="0" fontId="1" fillId="13" borderId="0" xfId="14" applyFill="1" applyBorder="1"/>
    <xf numFmtId="0" fontId="11" fillId="13" borderId="0" xfId="14" applyFont="1" applyFill="1" applyBorder="1"/>
    <xf numFmtId="1" fontId="13" fillId="15" borderId="0" xfId="18" applyNumberFormat="1" applyFont="1" applyFill="1" applyBorder="1" applyAlignment="1">
      <alignment vertical="center"/>
    </xf>
    <xf numFmtId="0" fontId="39" fillId="6" borderId="0" xfId="14" applyFont="1" applyFill="1" applyBorder="1" applyAlignment="1">
      <alignment vertical="center"/>
    </xf>
    <xf numFmtId="0" fontId="40" fillId="3" borderId="0" xfId="14" applyFont="1" applyFill="1"/>
    <xf numFmtId="0" fontId="1" fillId="3" borderId="0" xfId="14" applyFill="1" applyBorder="1"/>
    <xf numFmtId="0" fontId="40" fillId="3" borderId="0" xfId="14" applyFont="1" applyFill="1" applyBorder="1"/>
    <xf numFmtId="0" fontId="40" fillId="0" borderId="0" xfId="14" applyFont="1"/>
    <xf numFmtId="0" fontId="1" fillId="0" borderId="0" xfId="14"/>
    <xf numFmtId="1" fontId="41" fillId="15" borderId="0" xfId="18" applyNumberFormat="1" applyFont="1" applyFill="1" applyBorder="1" applyAlignment="1">
      <alignment vertical="center"/>
    </xf>
    <xf numFmtId="0" fontId="42" fillId="3" borderId="0" xfId="0" applyFont="1" applyFill="1"/>
    <xf numFmtId="0" fontId="1" fillId="9" borderId="0" xfId="14" applyFont="1" applyFill="1" applyBorder="1" applyAlignment="1">
      <alignment vertical="center"/>
    </xf>
    <xf numFmtId="0" fontId="37" fillId="3" borderId="0" xfId="0" applyFont="1" applyFill="1" applyAlignment="1">
      <alignment vertical="center"/>
    </xf>
    <xf numFmtId="0" fontId="42" fillId="3" borderId="0" xfId="0" applyFont="1" applyFill="1" applyAlignment="1">
      <alignment vertical="center"/>
    </xf>
    <xf numFmtId="0" fontId="5" fillId="9" borderId="0" xfId="3" applyFont="1" applyFill="1" applyBorder="1" applyAlignment="1" applyProtection="1">
      <alignment horizontal="left" vertical="center"/>
    </xf>
    <xf numFmtId="0" fontId="5" fillId="9" borderId="0" xfId="3" applyFill="1" applyBorder="1" applyAlignment="1" applyProtection="1">
      <alignment horizontal="left" vertical="center"/>
    </xf>
    <xf numFmtId="0" fontId="43" fillId="13" borderId="0" xfId="14" applyFont="1" applyFill="1" applyBorder="1"/>
    <xf numFmtId="0" fontId="44" fillId="13" borderId="0" xfId="14" applyFont="1" applyFill="1" applyBorder="1"/>
    <xf numFmtId="17" fontId="45" fillId="3" borderId="0" xfId="14" applyNumberFormat="1" applyFont="1" applyFill="1" applyBorder="1" applyAlignment="1">
      <alignment horizontal="center"/>
    </xf>
    <xf numFmtId="0" fontId="44" fillId="3" borderId="0" xfId="14" applyFont="1" applyFill="1" applyBorder="1"/>
    <xf numFmtId="0" fontId="46" fillId="3" borderId="0" xfId="14" applyFont="1" applyFill="1" applyBorder="1" applyAlignment="1">
      <alignment horizontal="left" vertical="center"/>
    </xf>
    <xf numFmtId="0" fontId="46" fillId="3" borderId="0" xfId="14" applyFont="1" applyFill="1" applyBorder="1" applyAlignment="1">
      <alignment vertical="center"/>
    </xf>
    <xf numFmtId="0" fontId="47" fillId="3" borderId="0" xfId="14" applyFont="1" applyFill="1" applyBorder="1" applyAlignment="1">
      <alignment horizontal="center"/>
    </xf>
    <xf numFmtId="0" fontId="48" fillId="13" borderId="0" xfId="14" applyFont="1" applyFill="1" applyBorder="1" applyAlignment="1">
      <alignment horizontal="center"/>
    </xf>
    <xf numFmtId="0" fontId="49" fillId="3" borderId="0" xfId="0" applyFont="1" applyFill="1"/>
    <xf numFmtId="0" fontId="26" fillId="3" borderId="0" xfId="0" applyFont="1" applyFill="1" applyAlignment="1">
      <alignment horizontal="left"/>
    </xf>
    <xf numFmtId="0" fontId="26" fillId="3" borderId="0" xfId="0" applyFont="1" applyFill="1" applyAlignment="1">
      <alignment horizontal="left" vertical="center"/>
    </xf>
    <xf numFmtId="0" fontId="50" fillId="13" borderId="0" xfId="14" applyFont="1" applyFill="1" applyBorder="1"/>
    <xf numFmtId="0" fontId="43" fillId="13" borderId="0" xfId="14" applyFont="1" applyFill="1" applyBorder="1" applyAlignment="1">
      <alignment horizontal="center"/>
    </xf>
    <xf numFmtId="0" fontId="44" fillId="13" borderId="0" xfId="14" applyFont="1" applyFill="1" applyBorder="1" applyAlignment="1">
      <alignment horizontal="left"/>
    </xf>
    <xf numFmtId="0" fontId="11" fillId="13" borderId="0" xfId="14" applyFont="1" applyFill="1" applyBorder="1" applyAlignment="1">
      <alignment horizontal="left"/>
    </xf>
    <xf numFmtId="0" fontId="1" fillId="13" borderId="0" xfId="14" applyFont="1" applyFill="1" applyAlignment="1">
      <alignment horizontal="center"/>
    </xf>
    <xf numFmtId="0" fontId="51" fillId="6" borderId="0" xfId="14" applyFont="1" applyFill="1" applyBorder="1" applyAlignment="1">
      <alignment vertical="center"/>
    </xf>
    <xf numFmtId="0" fontId="19" fillId="6" borderId="0" xfId="3" applyFont="1" applyFill="1" applyBorder="1" applyAlignment="1" applyProtection="1">
      <alignment vertical="center"/>
    </xf>
    <xf numFmtId="0" fontId="51" fillId="13" borderId="0" xfId="14" applyFont="1" applyFill="1" applyBorder="1"/>
    <xf numFmtId="0" fontId="39" fillId="17" borderId="0" xfId="14" applyFont="1" applyFill="1" applyBorder="1" applyAlignment="1">
      <alignment vertical="center"/>
    </xf>
    <xf numFmtId="0" fontId="19" fillId="17" borderId="0" xfId="3" applyFont="1" applyFill="1" applyBorder="1" applyAlignment="1" applyProtection="1">
      <alignment vertical="center"/>
    </xf>
    <xf numFmtId="0" fontId="52" fillId="17" borderId="0" xfId="3" applyFont="1" applyFill="1" applyBorder="1" applyAlignment="1" applyProtection="1">
      <alignment vertical="center"/>
    </xf>
    <xf numFmtId="0" fontId="19" fillId="18" borderId="0" xfId="3" applyFont="1" applyFill="1" applyBorder="1" applyAlignment="1" applyProtection="1">
      <alignment vertical="center"/>
    </xf>
    <xf numFmtId="0" fontId="53" fillId="3" borderId="0" xfId="0" applyFont="1" applyFill="1"/>
    <xf numFmtId="0" fontId="39" fillId="18" borderId="0" xfId="14" applyFont="1" applyFill="1" applyBorder="1" applyAlignment="1">
      <alignment vertical="center"/>
    </xf>
    <xf numFmtId="0" fontId="1" fillId="13" borderId="0" xfId="14" applyFont="1" applyFill="1" applyAlignment="1">
      <alignment horizontal="left" vertical="top" wrapText="1"/>
    </xf>
    <xf numFmtId="0" fontId="1" fillId="13" borderId="0" xfId="14" applyFill="1" applyAlignment="1">
      <alignment horizontal="left" vertical="top" wrapText="1"/>
    </xf>
    <xf numFmtId="1" fontId="41" fillId="4" borderId="0" xfId="18" applyNumberFormat="1" applyFont="1" applyFill="1" applyBorder="1" applyAlignment="1">
      <alignment horizontal="left" vertical="center"/>
    </xf>
    <xf numFmtId="1" fontId="41" fillId="16" borderId="0" xfId="18" applyNumberFormat="1" applyFont="1" applyFill="1" applyBorder="1" applyAlignment="1">
      <alignment horizontal="left" vertical="center"/>
    </xf>
    <xf numFmtId="0" fontId="39" fillId="18" borderId="0" xfId="14" applyFont="1" applyFill="1" applyBorder="1" applyAlignment="1">
      <alignment horizontal="left" vertical="center"/>
    </xf>
    <xf numFmtId="4" fontId="12" fillId="10" borderId="13" xfId="9" applyNumberFormat="1" applyFont="1" applyFill="1" applyBorder="1" applyAlignment="1">
      <alignment horizontal="center" vertical="center" wrapText="1"/>
    </xf>
    <xf numFmtId="4" fontId="12" fillId="10" borderId="4" xfId="9" applyNumberFormat="1" applyFont="1" applyFill="1" applyBorder="1" applyAlignment="1">
      <alignment horizontal="center" vertical="center" wrapText="1"/>
    </xf>
    <xf numFmtId="4" fontId="12" fillId="10" borderId="14" xfId="9" applyNumberFormat="1" applyFont="1" applyFill="1" applyBorder="1" applyAlignment="1">
      <alignment horizontal="center" vertical="center" wrapText="1"/>
    </xf>
    <xf numFmtId="4" fontId="12" fillId="10" borderId="16" xfId="9" applyNumberFormat="1" applyFont="1" applyFill="1" applyBorder="1" applyAlignment="1">
      <alignment horizontal="center" vertical="center" wrapText="1"/>
    </xf>
    <xf numFmtId="4" fontId="13" fillId="4" borderId="18" xfId="1" applyNumberFormat="1" applyFont="1" applyFill="1" applyBorder="1" applyAlignment="1">
      <alignment horizontal="center" vertical="center"/>
    </xf>
    <xf numFmtId="4" fontId="13" fillId="4" borderId="19" xfId="1" applyNumberFormat="1" applyFont="1" applyFill="1" applyBorder="1" applyAlignment="1">
      <alignment horizontal="center" vertical="center"/>
    </xf>
    <xf numFmtId="4" fontId="13" fillId="4" borderId="20" xfId="1" applyNumberFormat="1" applyFont="1" applyFill="1" applyBorder="1" applyAlignment="1">
      <alignment horizontal="center" vertical="center"/>
    </xf>
    <xf numFmtId="4" fontId="12" fillId="10" borderId="27" xfId="9" applyNumberFormat="1" applyFont="1" applyFill="1" applyBorder="1" applyAlignment="1">
      <alignment horizontal="center" vertical="center" wrapText="1"/>
    </xf>
    <xf numFmtId="4" fontId="12" fillId="10" borderId="7" xfId="9" applyNumberFormat="1" applyFont="1" applyFill="1" applyBorder="1" applyAlignment="1">
      <alignment horizontal="center" vertical="center" wrapText="1"/>
    </xf>
    <xf numFmtId="4" fontId="13" fillId="4" borderId="8" xfId="1" applyNumberFormat="1" applyFont="1" applyFill="1" applyBorder="1" applyAlignment="1">
      <alignment horizontal="center" vertical="center"/>
    </xf>
    <xf numFmtId="4" fontId="13" fillId="4" borderId="9" xfId="1" applyNumberFormat="1" applyFont="1" applyFill="1" applyBorder="1" applyAlignment="1">
      <alignment horizontal="center" vertical="center"/>
    </xf>
    <xf numFmtId="4" fontId="13" fillId="4" borderId="17" xfId="1" applyNumberFormat="1" applyFont="1" applyFill="1" applyBorder="1" applyAlignment="1">
      <alignment horizontal="center" vertical="center"/>
    </xf>
    <xf numFmtId="4" fontId="12" fillId="10" borderId="12" xfId="9" applyNumberFormat="1" applyFont="1" applyFill="1" applyBorder="1" applyAlignment="1">
      <alignment horizontal="center" vertical="center" wrapText="1"/>
    </xf>
    <xf numFmtId="4" fontId="12" fillId="10" borderId="2" xfId="9" applyNumberFormat="1" applyFont="1" applyFill="1" applyBorder="1" applyAlignment="1">
      <alignment horizontal="center" vertical="center" wrapText="1"/>
    </xf>
    <xf numFmtId="165" fontId="10" fillId="3" borderId="0" xfId="1" applyNumberFormat="1" applyFont="1" applyFill="1" applyAlignment="1">
      <alignment horizontal="center"/>
    </xf>
    <xf numFmtId="4" fontId="13" fillId="4" borderId="10" xfId="1" applyNumberFormat="1" applyFont="1" applyFill="1" applyBorder="1" applyAlignment="1">
      <alignment horizontal="center" vertical="center" wrapText="1"/>
    </xf>
    <xf numFmtId="4" fontId="13" fillId="4" borderId="23" xfId="1" applyNumberFormat="1" applyFont="1" applyFill="1" applyBorder="1" applyAlignment="1">
      <alignment horizontal="center" vertical="center" wrapText="1"/>
    </xf>
    <xf numFmtId="4" fontId="13" fillId="4" borderId="28" xfId="1" applyNumberFormat="1" applyFont="1" applyFill="1" applyBorder="1" applyAlignment="1">
      <alignment horizontal="center" vertical="center"/>
    </xf>
    <xf numFmtId="4" fontId="12" fillId="5" borderId="29" xfId="9" applyNumberFormat="1" applyFont="1" applyFill="1" applyBorder="1" applyAlignment="1">
      <alignment horizontal="center" vertical="center" wrapText="1"/>
    </xf>
    <xf numFmtId="4" fontId="12" fillId="5" borderId="30" xfId="9" applyNumberFormat="1" applyFont="1" applyFill="1" applyBorder="1" applyAlignment="1">
      <alignment horizontal="center" vertical="center" wrapText="1"/>
    </xf>
    <xf numFmtId="4" fontId="11" fillId="3" borderId="0" xfId="1" applyNumberFormat="1" applyFont="1" applyFill="1" applyAlignment="1">
      <alignment horizontal="left" vertical="center"/>
    </xf>
    <xf numFmtId="4" fontId="12" fillId="5" borderId="10" xfId="9" applyNumberFormat="1" applyFont="1" applyFill="1" applyBorder="1" applyAlignment="1">
      <alignment horizontal="center" vertical="center" wrapText="1"/>
    </xf>
    <xf numFmtId="4" fontId="12" fillId="5" borderId="23" xfId="9" applyNumberFormat="1" applyFont="1" applyFill="1" applyBorder="1" applyAlignment="1">
      <alignment horizontal="center" vertical="center" wrapText="1"/>
    </xf>
    <xf numFmtId="4" fontId="11" fillId="4" borderId="21" xfId="1" applyNumberFormat="1" applyFont="1" applyFill="1" applyBorder="1" applyAlignment="1">
      <alignment horizontal="center" vertical="center" textRotation="90"/>
    </xf>
    <xf numFmtId="4" fontId="11" fillId="4" borderId="15" xfId="1" applyNumberFormat="1" applyFont="1" applyFill="1" applyBorder="1" applyAlignment="1">
      <alignment horizontal="center" vertical="center" textRotation="90"/>
    </xf>
    <xf numFmtId="4" fontId="11" fillId="4" borderId="24" xfId="1" applyNumberFormat="1" applyFont="1" applyFill="1" applyBorder="1" applyAlignment="1">
      <alignment horizontal="center" vertical="center" textRotation="90"/>
    </xf>
    <xf numFmtId="4" fontId="12" fillId="3" borderId="0" xfId="9" applyNumberFormat="1" applyFont="1" applyFill="1" applyBorder="1" applyAlignment="1">
      <alignment horizontal="left" vertical="center" wrapText="1"/>
    </xf>
    <xf numFmtId="4" fontId="13" fillId="4" borderId="1" xfId="1" applyNumberFormat="1" applyFont="1" applyFill="1" applyBorder="1" applyAlignment="1">
      <alignment horizontal="center" vertical="center"/>
    </xf>
    <xf numFmtId="4" fontId="11" fillId="3" borderId="0" xfId="1" applyNumberFormat="1" applyFont="1" applyFill="1" applyAlignment="1">
      <alignment horizontal="left" vertical="center" wrapText="1"/>
    </xf>
    <xf numFmtId="4" fontId="11" fillId="4" borderId="10" xfId="1" applyNumberFormat="1" applyFont="1" applyFill="1" applyBorder="1" applyAlignment="1">
      <alignment horizontal="center" vertical="center" textRotation="90"/>
    </xf>
    <xf numFmtId="4" fontId="11" fillId="4" borderId="11" xfId="1" applyNumberFormat="1" applyFont="1" applyFill="1" applyBorder="1" applyAlignment="1">
      <alignment horizontal="center" vertical="center" textRotation="90"/>
    </xf>
    <xf numFmtId="4" fontId="11" fillId="4" borderId="23" xfId="1" applyNumberFormat="1" applyFont="1" applyFill="1" applyBorder="1" applyAlignment="1">
      <alignment horizontal="center" vertical="center" textRotation="90"/>
    </xf>
    <xf numFmtId="4" fontId="11" fillId="3" borderId="0" xfId="1" applyNumberFormat="1" applyFont="1" applyFill="1" applyAlignment="1">
      <alignment horizontal="left"/>
    </xf>
    <xf numFmtId="4" fontId="11" fillId="3" borderId="0" xfId="1" applyNumberFormat="1" applyFont="1" applyFill="1" applyAlignment="1">
      <alignment horizontal="left" wrapText="1"/>
    </xf>
    <xf numFmtId="0" fontId="23" fillId="5" borderId="0" xfId="19" applyFont="1" applyFill="1" applyBorder="1" applyAlignment="1">
      <alignment horizontal="center" vertical="center" wrapText="1"/>
    </xf>
    <xf numFmtId="4" fontId="24" fillId="5" borderId="10" xfId="9" applyNumberFormat="1" applyFont="1" applyFill="1" applyBorder="1" applyAlignment="1">
      <alignment horizontal="center" vertical="center" wrapText="1"/>
    </xf>
    <xf numFmtId="4" fontId="24" fillId="5" borderId="23" xfId="9" applyNumberFormat="1" applyFont="1" applyFill="1" applyBorder="1" applyAlignment="1">
      <alignment horizontal="center" vertical="center" wrapText="1"/>
    </xf>
    <xf numFmtId="4" fontId="25" fillId="4" borderId="8" xfId="1" applyNumberFormat="1" applyFont="1" applyFill="1" applyBorder="1" applyAlignment="1">
      <alignment horizontal="center" vertical="center"/>
    </xf>
    <xf numFmtId="4" fontId="25" fillId="4" borderId="9" xfId="1" applyNumberFormat="1" applyFont="1" applyFill="1" applyBorder="1" applyAlignment="1">
      <alignment horizontal="center" vertical="center"/>
    </xf>
    <xf numFmtId="4" fontId="25" fillId="4" borderId="17" xfId="1" applyNumberFormat="1" applyFont="1" applyFill="1" applyBorder="1" applyAlignment="1">
      <alignment horizontal="center" vertical="center"/>
    </xf>
    <xf numFmtId="4" fontId="25" fillId="4" borderId="37" xfId="1" applyNumberFormat="1" applyFont="1" applyFill="1" applyBorder="1" applyAlignment="1">
      <alignment horizontal="center" vertical="center"/>
    </xf>
    <xf numFmtId="4" fontId="25" fillId="4" borderId="38" xfId="1" applyNumberFormat="1" applyFont="1" applyFill="1" applyBorder="1" applyAlignment="1">
      <alignment horizontal="center" vertical="center"/>
    </xf>
    <xf numFmtId="4" fontId="25" fillId="4" borderId="39" xfId="1" applyNumberFormat="1" applyFont="1" applyFill="1" applyBorder="1" applyAlignment="1">
      <alignment horizontal="center" vertical="center"/>
    </xf>
    <xf numFmtId="0" fontId="10" fillId="5" borderId="0" xfId="19" applyFont="1" applyFill="1" applyBorder="1" applyAlignment="1">
      <alignment horizontal="center" vertical="center"/>
    </xf>
    <xf numFmtId="0" fontId="24" fillId="10" borderId="40" xfId="14" applyFont="1" applyFill="1" applyBorder="1" applyAlignment="1">
      <alignment horizontal="left" vertical="center" wrapText="1"/>
    </xf>
    <xf numFmtId="0" fontId="35" fillId="4" borderId="0" xfId="14" applyFont="1" applyFill="1" applyBorder="1" applyAlignment="1">
      <alignment horizontal="center" vertical="center" wrapText="1"/>
    </xf>
    <xf numFmtId="0" fontId="36" fillId="5" borderId="42" xfId="14" applyFont="1" applyFill="1" applyBorder="1" applyAlignment="1">
      <alignment horizontal="center" vertical="center"/>
    </xf>
    <xf numFmtId="0" fontId="36" fillId="5" borderId="42" xfId="14" applyFont="1" applyFill="1" applyBorder="1" applyAlignment="1">
      <alignment horizontal="center" vertical="center" wrapText="1"/>
    </xf>
    <xf numFmtId="0" fontId="24" fillId="10" borderId="43" xfId="14" applyFont="1" applyFill="1" applyBorder="1" applyAlignment="1">
      <alignment horizontal="left" vertical="center" wrapText="1"/>
    </xf>
    <xf numFmtId="0" fontId="24" fillId="10" borderId="44" xfId="14" applyFont="1" applyFill="1" applyBorder="1" applyAlignment="1">
      <alignment horizontal="left" vertical="center" wrapText="1"/>
    </xf>
    <xf numFmtId="0" fontId="36" fillId="5" borderId="40" xfId="14" applyFont="1" applyFill="1" applyBorder="1" applyAlignment="1">
      <alignment horizontal="center" vertical="center" wrapText="1"/>
    </xf>
  </cellXfs>
  <cellStyles count="21">
    <cellStyle name="Estilo 1" xfId="2"/>
    <cellStyle name="Hipervínculo" xfId="3" builtinId="8"/>
    <cellStyle name="Hipervínculo 2" xfId="4"/>
    <cellStyle name="Millares [0]" xfId="17" builtinId="6"/>
    <cellStyle name="Millares [0]_CUADRO3" xfId="18"/>
    <cellStyle name="Millares 2" xfId="5"/>
    <cellStyle name="Millares 3" xfId="12"/>
    <cellStyle name="Normal" xfId="0" builtinId="0"/>
    <cellStyle name="Normal 2" xfId="6"/>
    <cellStyle name="Normal 2 2" xfId="7"/>
    <cellStyle name="Normal 2 2 2" xfId="14"/>
    <cellStyle name="Normal 2 3" xfId="13"/>
    <cellStyle name="Normal 3" xfId="8"/>
    <cellStyle name="Normal 3 2" xfId="15"/>
    <cellStyle name="Normal 4" xfId="1"/>
    <cellStyle name="Normal_ANEXOA1-1" xfId="9"/>
    <cellStyle name="Normal_Cuadroa2" xfId="19"/>
    <cellStyle name="Normal_CUADROA3" xfId="20"/>
    <cellStyle name="Porcentaje 2" xfId="11"/>
    <cellStyle name="Porcentaje 3" xfId="10"/>
    <cellStyle name="Porcentaje 4" xfId="1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66676</xdr:colOff>
      <xdr:row>0</xdr:row>
      <xdr:rowOff>190500</xdr:rowOff>
    </xdr:from>
    <xdr:to>
      <xdr:col>2</xdr:col>
      <xdr:colOff>763426</xdr:colOff>
      <xdr:row>5</xdr:row>
      <xdr:rowOff>1425</xdr:rowOff>
    </xdr:to>
    <xdr:pic>
      <xdr:nvPicPr>
        <xdr:cNvPr id="2" name="2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3851" y="190500"/>
          <a:ext cx="792000" cy="79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bne@minenergia.cl"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E49"/>
  <sheetViews>
    <sheetView workbookViewId="0"/>
  </sheetViews>
  <sheetFormatPr baseColWidth="10" defaultRowHeight="12.75"/>
  <cols>
    <col min="1" max="1" width="1.7109375" style="245" customWidth="1"/>
    <col min="2" max="2" width="2.140625" style="245" customWidth="1"/>
    <col min="3" max="3" width="62.7109375" style="245" customWidth="1"/>
    <col min="4" max="4" width="1.85546875" style="245" customWidth="1"/>
    <col min="5" max="16384" width="11.42578125" style="245"/>
  </cols>
  <sheetData>
    <row r="1" spans="1:5" ht="15.75">
      <c r="A1" s="244"/>
      <c r="B1" s="265"/>
      <c r="C1" s="265"/>
      <c r="D1" s="248"/>
      <c r="E1" s="244"/>
    </row>
    <row r="2" spans="1:5" ht="15.75">
      <c r="A2" s="244"/>
      <c r="B2" s="265"/>
      <c r="C2" s="265"/>
      <c r="D2" s="248"/>
      <c r="E2" s="244"/>
    </row>
    <row r="3" spans="1:5" ht="15.75">
      <c r="A3" s="244"/>
      <c r="B3" s="265"/>
      <c r="C3" s="265"/>
      <c r="D3" s="265"/>
      <c r="E3" s="244"/>
    </row>
    <row r="4" spans="1:5" ht="15.75">
      <c r="A4" s="244"/>
      <c r="B4" s="266"/>
      <c r="C4" s="249"/>
      <c r="D4" s="265"/>
      <c r="E4" s="244"/>
    </row>
    <row r="5" spans="1:5" ht="14.25">
      <c r="A5" s="244"/>
      <c r="B5" s="266"/>
      <c r="C5" s="249"/>
      <c r="D5" s="266"/>
      <c r="E5" s="244"/>
    </row>
    <row r="6" spans="1:5" ht="33.75">
      <c r="A6" s="244"/>
      <c r="B6" s="266"/>
      <c r="C6" s="267"/>
      <c r="D6" s="248"/>
      <c r="E6" s="244"/>
    </row>
    <row r="7" spans="1:5" ht="14.25">
      <c r="A7" s="244"/>
      <c r="B7" s="266"/>
      <c r="C7" s="268"/>
      <c r="D7" s="248"/>
      <c r="E7" s="244"/>
    </row>
    <row r="8" spans="1:5" ht="27" customHeight="1">
      <c r="A8" s="244"/>
      <c r="B8" s="266"/>
      <c r="C8" s="269" t="s">
        <v>78</v>
      </c>
      <c r="D8" s="248"/>
      <c r="E8" s="244"/>
    </row>
    <row r="9" spans="1:5" ht="23.25">
      <c r="A9" s="244"/>
      <c r="B9" s="266"/>
      <c r="C9" s="270" t="s">
        <v>315</v>
      </c>
      <c r="D9" s="248"/>
      <c r="E9" s="244"/>
    </row>
    <row r="10" spans="1:5" ht="18.75" customHeight="1">
      <c r="A10" s="244"/>
      <c r="B10" s="266"/>
      <c r="C10" s="271"/>
      <c r="D10" s="248"/>
      <c r="E10" s="244"/>
    </row>
    <row r="11" spans="1:5" ht="18.75" customHeight="1">
      <c r="A11" s="244"/>
      <c r="B11" s="266"/>
      <c r="C11" s="271"/>
      <c r="D11" s="248"/>
      <c r="E11" s="244"/>
    </row>
    <row r="12" spans="1:5" ht="18.75" customHeight="1">
      <c r="A12" s="244"/>
      <c r="B12" s="266"/>
      <c r="C12" s="272"/>
      <c r="D12" s="248"/>
      <c r="E12" s="244"/>
    </row>
    <row r="13" spans="1:5" ht="18.75" customHeight="1">
      <c r="A13" s="244"/>
      <c r="B13" s="266"/>
      <c r="C13" s="273" t="s">
        <v>80</v>
      </c>
      <c r="D13" s="248"/>
      <c r="E13" s="244"/>
    </row>
    <row r="14" spans="1:5" ht="18.75" customHeight="1">
      <c r="A14" s="244"/>
      <c r="B14" s="266"/>
      <c r="C14" s="273" t="s">
        <v>81</v>
      </c>
      <c r="D14" s="248"/>
      <c r="E14" s="244"/>
    </row>
    <row r="15" spans="1:5" ht="18.75" customHeight="1">
      <c r="A15" s="244"/>
      <c r="B15" s="266"/>
      <c r="C15" s="274" t="s">
        <v>79</v>
      </c>
      <c r="D15" s="248"/>
      <c r="E15" s="244"/>
    </row>
    <row r="16" spans="1:5" ht="18.75" customHeight="1">
      <c r="A16" s="244"/>
      <c r="B16" s="266"/>
      <c r="C16" s="275">
        <v>2018</v>
      </c>
      <c r="D16" s="248"/>
      <c r="E16" s="244"/>
    </row>
    <row r="17" spans="1:5" ht="18.75" customHeight="1">
      <c r="A17" s="244"/>
      <c r="B17" s="276"/>
      <c r="C17" s="277"/>
      <c r="D17" s="248"/>
      <c r="E17" s="244"/>
    </row>
    <row r="18" spans="1:5" ht="14.25">
      <c r="A18" s="244"/>
      <c r="B18" s="278"/>
      <c r="C18" s="279" t="s">
        <v>313</v>
      </c>
      <c r="D18" s="248"/>
      <c r="E18" s="244"/>
    </row>
    <row r="19" spans="1:5">
      <c r="A19" s="244"/>
      <c r="B19" s="248"/>
      <c r="C19" s="1" t="s">
        <v>314</v>
      </c>
      <c r="D19" s="248"/>
      <c r="E19" s="248"/>
    </row>
    <row r="20" spans="1:5">
      <c r="A20" s="244"/>
      <c r="B20" s="244"/>
      <c r="C20" s="244"/>
      <c r="D20" s="280"/>
      <c r="E20" s="244"/>
    </row>
    <row r="49" spans="3:3">
      <c r="C49" s="244"/>
    </row>
  </sheetData>
  <hyperlinks>
    <hyperlink ref="C19"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51"/>
  <sheetViews>
    <sheetView workbookViewId="0"/>
  </sheetViews>
  <sheetFormatPr baseColWidth="10" defaultRowHeight="15"/>
  <cols>
    <col min="1" max="1" width="4.42578125" customWidth="1"/>
    <col min="31" max="34" width="11.42578125" hidden="1" customWidth="1"/>
  </cols>
  <sheetData>
    <row r="1" spans="1:34">
      <c r="A1" s="3"/>
      <c r="B1" s="3"/>
      <c r="C1" s="3"/>
      <c r="D1" s="3"/>
      <c r="E1" s="3"/>
      <c r="F1" s="3"/>
      <c r="G1" s="3"/>
      <c r="H1" s="3"/>
      <c r="I1" s="3"/>
      <c r="J1" s="3"/>
      <c r="K1" s="3"/>
      <c r="L1" s="3"/>
      <c r="M1" s="3"/>
      <c r="N1" s="3"/>
      <c r="O1" s="3"/>
      <c r="P1" s="3"/>
      <c r="Q1" s="3"/>
      <c r="R1" s="3"/>
      <c r="S1" s="3"/>
      <c r="T1" s="3"/>
      <c r="U1" s="3"/>
      <c r="V1" s="3"/>
      <c r="W1" s="3"/>
      <c r="X1" s="3"/>
      <c r="Y1" s="3"/>
      <c r="Z1" s="3"/>
      <c r="AA1" s="3"/>
      <c r="AB1" s="3"/>
      <c r="AC1" s="3"/>
    </row>
    <row r="2" spans="1:34">
      <c r="A2" s="3"/>
      <c r="B2" s="34" t="s">
        <v>83</v>
      </c>
      <c r="C2" s="3"/>
      <c r="D2" s="3"/>
      <c r="E2" s="3"/>
      <c r="F2" s="3"/>
      <c r="G2" s="3"/>
      <c r="H2" s="3"/>
      <c r="I2" s="3"/>
      <c r="J2" s="3"/>
      <c r="K2" s="3"/>
      <c r="L2" s="3"/>
      <c r="M2" s="3"/>
      <c r="N2" s="3"/>
      <c r="O2" s="3"/>
      <c r="P2" s="3"/>
      <c r="Q2" s="3"/>
      <c r="R2" s="3"/>
      <c r="S2" s="3"/>
      <c r="T2" s="3"/>
      <c r="U2" s="3"/>
      <c r="V2" s="3"/>
      <c r="W2" s="3"/>
      <c r="X2" s="3"/>
      <c r="Y2" s="3"/>
      <c r="Z2" s="3"/>
      <c r="AA2" s="3"/>
      <c r="AB2" s="3"/>
      <c r="AC2" s="3"/>
    </row>
    <row r="3" spans="1:34">
      <c r="A3" s="3"/>
      <c r="B3" s="37" t="s">
        <v>91</v>
      </c>
      <c r="C3" s="3"/>
      <c r="D3" s="3"/>
      <c r="E3" s="3"/>
      <c r="F3" s="3"/>
      <c r="G3" s="3"/>
      <c r="H3" s="3"/>
      <c r="I3" s="3"/>
      <c r="J3" s="3"/>
      <c r="K3" s="3"/>
      <c r="L3" s="3"/>
      <c r="M3" s="3"/>
      <c r="N3" s="3"/>
      <c r="O3" s="3"/>
      <c r="P3" s="3"/>
      <c r="Q3" s="3"/>
      <c r="R3" s="3"/>
      <c r="S3" s="3"/>
      <c r="T3" s="3"/>
      <c r="U3" s="3"/>
      <c r="V3" s="3"/>
      <c r="W3" s="3"/>
      <c r="X3" s="3"/>
      <c r="Y3" s="3"/>
      <c r="Z3" s="3"/>
      <c r="AA3" s="3"/>
      <c r="AB3" s="3"/>
      <c r="AC3" s="3"/>
    </row>
    <row r="4" spans="1:34">
      <c r="A4" s="3"/>
      <c r="B4" s="34" t="s">
        <v>143</v>
      </c>
      <c r="C4" s="3"/>
      <c r="D4" s="3"/>
      <c r="E4" s="3"/>
      <c r="F4" s="3"/>
      <c r="G4" s="3"/>
      <c r="H4" s="3"/>
      <c r="I4" s="3"/>
      <c r="J4" s="3"/>
      <c r="K4" s="3"/>
      <c r="L4" s="1"/>
      <c r="M4" s="3"/>
      <c r="N4" s="3"/>
      <c r="O4" s="3"/>
      <c r="P4" s="3"/>
      <c r="Q4" s="3"/>
      <c r="R4" s="3"/>
      <c r="S4" s="3"/>
      <c r="T4" s="3"/>
      <c r="U4" s="3"/>
      <c r="V4" s="3"/>
      <c r="W4" s="3"/>
      <c r="X4" s="3"/>
      <c r="Y4" s="3"/>
      <c r="Z4" s="3"/>
      <c r="AA4" s="3"/>
      <c r="AB4" s="3"/>
      <c r="AC4" s="3"/>
    </row>
    <row r="5" spans="1:34">
      <c r="A5" s="3"/>
      <c r="B5" s="35" t="s">
        <v>0</v>
      </c>
      <c r="C5" s="3"/>
      <c r="D5" s="3"/>
      <c r="E5" s="3"/>
      <c r="F5" s="3"/>
      <c r="G5" s="3"/>
      <c r="H5" s="3"/>
      <c r="I5" s="3"/>
      <c r="J5" s="3"/>
      <c r="K5" s="3"/>
      <c r="L5" s="1"/>
      <c r="M5" s="3"/>
      <c r="N5" s="3"/>
      <c r="O5" s="3"/>
      <c r="P5" s="3"/>
      <c r="Q5" s="3"/>
      <c r="R5" s="3"/>
      <c r="S5" s="3"/>
      <c r="T5" s="3"/>
      <c r="U5" s="3"/>
      <c r="V5" s="3"/>
      <c r="W5" s="3"/>
      <c r="X5" s="3"/>
      <c r="Y5" s="3"/>
      <c r="Z5" s="3"/>
      <c r="AA5" s="3"/>
      <c r="AB5" s="3"/>
      <c r="AC5" s="3"/>
    </row>
    <row r="6" spans="1:34">
      <c r="A6" s="3"/>
      <c r="B6" s="3"/>
      <c r="C6" s="3"/>
      <c r="D6" s="3"/>
      <c r="E6" s="3"/>
      <c r="F6" s="3"/>
      <c r="G6" s="3"/>
      <c r="H6" s="3"/>
      <c r="I6" s="3"/>
      <c r="J6" s="3"/>
      <c r="K6" s="3"/>
      <c r="L6" s="3"/>
      <c r="M6" s="3"/>
      <c r="N6" s="3"/>
      <c r="O6" s="3"/>
      <c r="P6" s="3"/>
      <c r="Q6" s="3"/>
      <c r="R6" s="3"/>
      <c r="S6" s="3"/>
      <c r="T6" s="3"/>
      <c r="U6" s="3"/>
      <c r="V6" s="3"/>
      <c r="W6" s="3"/>
      <c r="X6" s="3"/>
      <c r="Y6" s="3"/>
      <c r="Z6" s="3"/>
      <c r="AA6" s="3"/>
      <c r="AB6" s="3"/>
      <c r="AC6" s="3"/>
    </row>
    <row r="7" spans="1:34">
      <c r="A7" s="3"/>
      <c r="B7" s="310"/>
      <c r="C7" s="332" t="s">
        <v>2</v>
      </c>
      <c r="D7" s="333"/>
      <c r="E7" s="333"/>
      <c r="F7" s="333"/>
      <c r="G7" s="333"/>
      <c r="H7" s="333"/>
      <c r="I7" s="333"/>
      <c r="J7" s="334"/>
      <c r="K7" s="332" t="s">
        <v>3</v>
      </c>
      <c r="L7" s="333"/>
      <c r="M7" s="333"/>
      <c r="N7" s="333"/>
      <c r="O7" s="333"/>
      <c r="P7" s="333"/>
      <c r="Q7" s="333"/>
      <c r="R7" s="333"/>
      <c r="S7" s="333"/>
      <c r="T7" s="333"/>
      <c r="U7" s="334"/>
      <c r="V7" s="330" t="s">
        <v>155</v>
      </c>
      <c r="W7" s="335" t="s">
        <v>5</v>
      </c>
      <c r="X7" s="336"/>
      <c r="Y7" s="336"/>
      <c r="Z7" s="337"/>
      <c r="AA7" s="330" t="s">
        <v>160</v>
      </c>
      <c r="AB7" s="330" t="s">
        <v>161</v>
      </c>
      <c r="AC7" s="297" t="s">
        <v>8</v>
      </c>
      <c r="AE7" s="329" t="s">
        <v>110</v>
      </c>
      <c r="AF7" s="329" t="s">
        <v>111</v>
      </c>
      <c r="AG7" s="329" t="s">
        <v>112</v>
      </c>
      <c r="AH7" s="176"/>
    </row>
    <row r="8" spans="1:34" ht="33.75">
      <c r="A8" s="3"/>
      <c r="B8" s="311"/>
      <c r="C8" s="185" t="s">
        <v>132</v>
      </c>
      <c r="D8" s="186" t="s">
        <v>162</v>
      </c>
      <c r="E8" s="186" t="s">
        <v>134</v>
      </c>
      <c r="F8" s="186" t="s">
        <v>135</v>
      </c>
      <c r="G8" s="186" t="s">
        <v>136</v>
      </c>
      <c r="H8" s="186" t="s">
        <v>137</v>
      </c>
      <c r="I8" s="186" t="s">
        <v>138</v>
      </c>
      <c r="J8" s="187" t="s">
        <v>139</v>
      </c>
      <c r="K8" s="186" t="s">
        <v>163</v>
      </c>
      <c r="L8" s="188" t="s">
        <v>145</v>
      </c>
      <c r="M8" s="188" t="s">
        <v>164</v>
      </c>
      <c r="N8" s="186" t="s">
        <v>147</v>
      </c>
      <c r="O8" s="186" t="s">
        <v>148</v>
      </c>
      <c r="P8" s="186" t="s">
        <v>149</v>
      </c>
      <c r="Q8" s="186" t="s">
        <v>150</v>
      </c>
      <c r="R8" s="186" t="s">
        <v>151</v>
      </c>
      <c r="S8" s="186" t="s">
        <v>153</v>
      </c>
      <c r="T8" s="186" t="s">
        <v>152</v>
      </c>
      <c r="U8" s="187" t="s">
        <v>165</v>
      </c>
      <c r="V8" s="331"/>
      <c r="W8" s="189" t="s">
        <v>156</v>
      </c>
      <c r="X8" s="190" t="s">
        <v>157</v>
      </c>
      <c r="Y8" s="190" t="s">
        <v>166</v>
      </c>
      <c r="Z8" s="190" t="s">
        <v>167</v>
      </c>
      <c r="AA8" s="331"/>
      <c r="AB8" s="331"/>
      <c r="AC8" s="298"/>
      <c r="AE8" s="329"/>
      <c r="AF8" s="329"/>
      <c r="AG8" s="329"/>
      <c r="AH8" s="176"/>
    </row>
    <row r="9" spans="1:34">
      <c r="A9" s="3"/>
      <c r="B9" s="78" t="s">
        <v>82</v>
      </c>
      <c r="C9" s="80">
        <f>+SUM(C11,C21)</f>
        <v>9711.7541401057042</v>
      </c>
      <c r="D9" s="75">
        <f t="shared" ref="D9:AB9" si="0">+SUM(D11,D21)</f>
        <v>5310.7838474862383</v>
      </c>
      <c r="E9" s="75">
        <f t="shared" si="0"/>
        <v>6468.6357468172955</v>
      </c>
      <c r="F9" s="75">
        <f t="shared" si="0"/>
        <v>10152.917400631688</v>
      </c>
      <c r="G9" s="75">
        <f t="shared" si="0"/>
        <v>21755.558645946392</v>
      </c>
      <c r="H9" s="75">
        <f t="shared" si="0"/>
        <v>325.26337999999987</v>
      </c>
      <c r="I9" s="75">
        <f t="shared" si="0"/>
        <v>0</v>
      </c>
      <c r="J9" s="93">
        <f t="shared" si="0"/>
        <v>15.435938</v>
      </c>
      <c r="K9" s="75">
        <f t="shared" si="0"/>
        <v>8198.6200936871428</v>
      </c>
      <c r="L9" s="75">
        <f t="shared" si="0"/>
        <v>1747.4331317601789</v>
      </c>
      <c r="M9" s="75">
        <f t="shared" si="0"/>
        <v>3773.7283950000001</v>
      </c>
      <c r="N9" s="75">
        <f t="shared" si="0"/>
        <v>156.668859</v>
      </c>
      <c r="O9" s="75">
        <f t="shared" si="0"/>
        <v>2318.4409109528865</v>
      </c>
      <c r="P9" s="75">
        <f t="shared" si="0"/>
        <v>10.542000000000002</v>
      </c>
      <c r="Q9" s="75">
        <f t="shared" si="0"/>
        <v>923.24100499999975</v>
      </c>
      <c r="R9" s="75">
        <f t="shared" si="0"/>
        <v>86.966719199035907</v>
      </c>
      <c r="S9" s="75">
        <f t="shared" si="0"/>
        <v>0.92800000000000005</v>
      </c>
      <c r="T9" s="75">
        <f t="shared" si="0"/>
        <v>583.39342999999997</v>
      </c>
      <c r="U9" s="75">
        <f t="shared" si="0"/>
        <v>280.01841741352138</v>
      </c>
      <c r="V9" s="90">
        <f t="shared" si="0"/>
        <v>56945.952002606515</v>
      </c>
      <c r="W9" s="75">
        <f t="shared" si="0"/>
        <v>312.7937359997614</v>
      </c>
      <c r="X9" s="75">
        <f t="shared" si="0"/>
        <v>167310.37087912089</v>
      </c>
      <c r="Y9" s="75">
        <f t="shared" si="0"/>
        <v>5.8799038461538453</v>
      </c>
      <c r="Z9" s="75">
        <f t="shared" si="0"/>
        <v>824988.88888888899</v>
      </c>
      <c r="AA9" s="90">
        <f t="shared" si="0"/>
        <v>32.831987663043471</v>
      </c>
      <c r="AB9" s="75">
        <f t="shared" si="0"/>
        <v>0</v>
      </c>
      <c r="AC9" s="120">
        <f>+SUM(AC11,AC21)</f>
        <v>1121417.0474591255</v>
      </c>
      <c r="AE9" s="173" t="s">
        <v>113</v>
      </c>
      <c r="AF9" s="174">
        <v>0.84794000000000003</v>
      </c>
      <c r="AG9" s="175">
        <v>10862</v>
      </c>
      <c r="AH9" s="173" t="s">
        <v>114</v>
      </c>
    </row>
    <row r="10" spans="1:34">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E10" s="173" t="s">
        <v>115</v>
      </c>
      <c r="AF10" s="174">
        <v>0.84794000000000003</v>
      </c>
      <c r="AG10" s="175">
        <v>10862</v>
      </c>
      <c r="AH10" s="173"/>
    </row>
    <row r="11" spans="1:34">
      <c r="A11" s="3"/>
      <c r="B11" s="74" t="s">
        <v>73</v>
      </c>
      <c r="C11" s="80">
        <f>+SUM(C12:C19)</f>
        <v>9711.7541401057042</v>
      </c>
      <c r="D11" s="75">
        <f t="shared" ref="D11:AB11" si="1">+SUM(D12:D19)</f>
        <v>3021.3458538751238</v>
      </c>
      <c r="E11" s="75">
        <f t="shared" si="1"/>
        <v>6111.2938064109858</v>
      </c>
      <c r="F11" s="75">
        <f t="shared" si="1"/>
        <v>1436.4445573234457</v>
      </c>
      <c r="G11" s="75">
        <f t="shared" si="1"/>
        <v>21755.558645946392</v>
      </c>
      <c r="H11" s="75">
        <f t="shared" si="1"/>
        <v>325.26337999999987</v>
      </c>
      <c r="I11" s="75">
        <f t="shared" si="1"/>
        <v>0</v>
      </c>
      <c r="J11" s="93">
        <f t="shared" si="1"/>
        <v>15.435938</v>
      </c>
      <c r="K11" s="75">
        <f t="shared" si="1"/>
        <v>1464.5901515771432</v>
      </c>
      <c r="L11" s="75">
        <f t="shared" si="1"/>
        <v>246.819603</v>
      </c>
      <c r="M11" s="75">
        <f t="shared" si="1"/>
        <v>0</v>
      </c>
      <c r="N11" s="75">
        <f t="shared" si="1"/>
        <v>0</v>
      </c>
      <c r="O11" s="75">
        <f t="shared" si="1"/>
        <v>31.00413546197721</v>
      </c>
      <c r="P11" s="75">
        <f t="shared" si="1"/>
        <v>0</v>
      </c>
      <c r="Q11" s="75">
        <f t="shared" si="1"/>
        <v>1.2999999999999999E-2</v>
      </c>
      <c r="R11" s="75">
        <f t="shared" si="1"/>
        <v>46.771742857142861</v>
      </c>
      <c r="S11" s="75">
        <f t="shared" si="1"/>
        <v>0.02</v>
      </c>
      <c r="T11" s="75">
        <f t="shared" si="1"/>
        <v>348.88900000000001</v>
      </c>
      <c r="U11" s="75">
        <f t="shared" si="1"/>
        <v>97.177744000000004</v>
      </c>
      <c r="V11" s="90">
        <f t="shared" si="1"/>
        <v>0</v>
      </c>
      <c r="W11" s="75">
        <f t="shared" si="1"/>
        <v>287.89999999976141</v>
      </c>
      <c r="X11" s="75">
        <f t="shared" si="1"/>
        <v>0</v>
      </c>
      <c r="Y11" s="75">
        <f t="shared" si="1"/>
        <v>0</v>
      </c>
      <c r="Z11" s="75">
        <f t="shared" si="1"/>
        <v>0</v>
      </c>
      <c r="AA11" s="90">
        <f t="shared" si="1"/>
        <v>0</v>
      </c>
      <c r="AB11" s="75">
        <f t="shared" si="1"/>
        <v>0</v>
      </c>
      <c r="AC11" s="120">
        <f t="shared" ref="AC11:AC19" si="2">+SUM(C11:AB11)</f>
        <v>44900.281698557672</v>
      </c>
      <c r="AE11" s="173" t="s">
        <v>116</v>
      </c>
      <c r="AF11" s="174">
        <v>0.92700000000000005</v>
      </c>
      <c r="AG11" s="175">
        <v>10500</v>
      </c>
      <c r="AH11" s="173">
        <v>1</v>
      </c>
    </row>
    <row r="12" spans="1:34">
      <c r="A12" s="3"/>
      <c r="B12" s="94" t="s">
        <v>39</v>
      </c>
      <c r="C12" s="97">
        <f>(((('Matriz de Consumos'!C12*1000000000)/$AG$9)/1000)/$AF$9)/1000</f>
        <v>0</v>
      </c>
      <c r="D12" s="72">
        <f>(((('Matriz de Consumos'!D12*1000000000)/$AG$21)/1000)/$AF$21)/1000</f>
        <v>0</v>
      </c>
      <c r="E12" s="72">
        <f>(((('Matriz de Consumos'!E12*1000000000)/$AG$23)/1000)/$AF$23)/1000</f>
        <v>0</v>
      </c>
      <c r="F12" s="72">
        <f>(((('Matriz de Consumos'!F12*1000000000)/$AG$22)/1000)/$AF$22)/1000</f>
        <v>0</v>
      </c>
      <c r="G12" s="70">
        <f>(((('Matriz de Consumos'!G12*1000000000)/$AG$27)/1000)/$AF$27)/1000</f>
        <v>0</v>
      </c>
      <c r="H12" s="70">
        <f>(((('Matriz de Consumos'!H12*1000000000)/$AG$27)/1000)/$AF$27)/1000</f>
        <v>0</v>
      </c>
      <c r="I12" s="70">
        <f>(((('Matriz de Consumos'!I12*1000000000)/$AG$27)/1000)/$AF$27)/1000</f>
        <v>0</v>
      </c>
      <c r="J12" s="98">
        <f>(((('Matriz de Consumos'!J12*1000000000)/$AG$25)/1000)/$AF$25)/1000</f>
        <v>0</v>
      </c>
      <c r="K12" s="72">
        <f>(((('Matriz de Consumos'!K12*1000000000)/$AG$20)/1000)/$AF$20)/1000</f>
        <v>0</v>
      </c>
      <c r="L12" s="72">
        <f>(((('Matriz de Consumos'!L12*1000000000)/$AG$11)/1000)/$AH$11)/1000</f>
        <v>0</v>
      </c>
      <c r="M12" s="72">
        <f>(((('Matriz de Consumos'!M12*1000000000)/$AG$16)/1000)/$AF$16)/1000</f>
        <v>0</v>
      </c>
      <c r="N12" s="72">
        <f>(((('Matriz de Consumos'!N12*1000000000)/$AG$19)/1000)/$AF$19)/1000</f>
        <v>0</v>
      </c>
      <c r="O12" s="72">
        <f>(((('Matriz de Consumos'!O12*1000000000)/$AG$15)/1000)/$AF$15)/1000</f>
        <v>0</v>
      </c>
      <c r="P12" s="72">
        <f>(((('Matriz de Consumos'!P12*1000000000)/$AG$17)/1000)/$AF$17)/1000</f>
        <v>0</v>
      </c>
      <c r="Q12" s="72">
        <f>(((('Matriz de Consumos'!Q12*1000000000)/$AG$18)/1000)/$AF$18)/1000</f>
        <v>0</v>
      </c>
      <c r="R12" s="72">
        <f>(((('Matriz de Consumos'!R12*1000000000)/$AG$14)/1000)/$AF$14)/1000</f>
        <v>0</v>
      </c>
      <c r="S12" s="72">
        <f>(((('Matriz de Consumos'!S12*1000000000)/$AG$26)/1000)/$AF$26)/1000</f>
        <v>0</v>
      </c>
      <c r="T12" s="72">
        <f>(((('Matriz de Consumos'!T12*1000000000)/$AG$24)/1000)/$AF$24)/1000</f>
        <v>0</v>
      </c>
      <c r="U12" s="72">
        <f>(((('Matriz de Consumos'!U12*1000000000)/$AG$28)/1000)/$AF$28)/1000</f>
        <v>0</v>
      </c>
      <c r="V12" s="91">
        <f>(((('Matriz de Consumos'!V12*1000000000)/$AG$27)/1000)/$AF$27)/1000</f>
        <v>0</v>
      </c>
      <c r="W12" s="72">
        <f>(((('Matriz de Consumos'!W12*1000000000)/$AG$24)/1000)/$AF$24)/1000</f>
        <v>0</v>
      </c>
      <c r="X12" s="72">
        <f>(((('Matriz de Consumos'!X12*1000000000)/$AG$29)/1000)/$AF$29)/1000</f>
        <v>0</v>
      </c>
      <c r="Y12" s="72">
        <f>(((('Matriz de Consumos'!Y12*1000000000)/$AG$30)/1000)/$AF$30)/1000</f>
        <v>0</v>
      </c>
      <c r="Z12" s="72">
        <f>(((('Matriz de Consumos'!Z12*1000000000)/$AG$31)/1000)/$AF$31)/1000</f>
        <v>0</v>
      </c>
      <c r="AA12" s="91">
        <f>(((('Matriz de Consumos'!AA12*1000000000)/$AG$32)/1000)/$AF$32)/1000</f>
        <v>0</v>
      </c>
      <c r="AB12" s="72">
        <f>(((('Matriz de Consumos'!AB12*1000000000)/$AG$33)/1000)/$AF$33)/1000</f>
        <v>0</v>
      </c>
      <c r="AC12" s="85">
        <f t="shared" si="2"/>
        <v>0</v>
      </c>
      <c r="AE12" s="173" t="s">
        <v>117</v>
      </c>
      <c r="AF12" s="174">
        <v>0.93600000000000005</v>
      </c>
      <c r="AG12" s="175">
        <v>10500</v>
      </c>
      <c r="AH12" s="173">
        <v>1</v>
      </c>
    </row>
    <row r="13" spans="1:34">
      <c r="A13" s="3"/>
      <c r="B13" s="95" t="s">
        <v>40</v>
      </c>
      <c r="C13" s="97">
        <f>(((('Matriz de Consumos'!C13*1000000000)/$AG$9)/1000)/$AF$9)/1000</f>
        <v>0</v>
      </c>
      <c r="D13" s="72">
        <f>(((('Matriz de Consumos'!D13*1000000000)/$AG$21)/1000)/$AF$21)/1000</f>
        <v>2053.0149420099988</v>
      </c>
      <c r="E13" s="72">
        <f>(((('Matriz de Consumos'!E13*1000000000)/$AG$23)/1000)/$AF$23)/1000</f>
        <v>5588.1634064109858</v>
      </c>
      <c r="F13" s="72">
        <f>(((('Matriz de Consumos'!F13*1000000000)/$AG$22)/1000)/$AF$22)/1000</f>
        <v>0</v>
      </c>
      <c r="G13" s="72">
        <f>(((('Matriz de Consumos'!G13*1000000000)/$AG$27)/1000)/$AF$27)/1000</f>
        <v>21380.101414946392</v>
      </c>
      <c r="H13" s="72">
        <f>(((('Matriz de Consumos'!H13*1000000000)/$AG$27)/1000)/$AF$27)/1000</f>
        <v>325.26337999999987</v>
      </c>
      <c r="I13" s="72">
        <f>(((('Matriz de Consumos'!I13*1000000000)/$AG$27)/1000)/$AF$27)/1000</f>
        <v>0</v>
      </c>
      <c r="J13" s="98">
        <f>(((('Matriz de Consumos'!J13*1000000000)/$AG$25)/1000)/$AF$25)/1000</f>
        <v>0</v>
      </c>
      <c r="K13" s="72">
        <f>(((('Matriz de Consumos'!K13*1000000000)/$AG$20)/1000)/$AF$20)/1000</f>
        <v>1413.4172300000002</v>
      </c>
      <c r="L13" s="72">
        <f>(((('Matriz de Consumos'!L13*1000000000)/$AG$11)/1000)/$AH$11)/1000</f>
        <v>94.819603000000001</v>
      </c>
      <c r="M13" s="72">
        <f>(((('Matriz de Consumos'!M13*1000000000)/$AG$16)/1000)/$AF$16)/1000</f>
        <v>0</v>
      </c>
      <c r="N13" s="72">
        <f>(((('Matriz de Consumos'!N13*1000000000)/$AG$19)/1000)/$AF$19)/1000</f>
        <v>0</v>
      </c>
      <c r="O13" s="72">
        <f>(((('Matriz de Consumos'!O13*1000000000)/$AG$15)/1000)/$AF$15)/1000</f>
        <v>0</v>
      </c>
      <c r="P13" s="72">
        <f>(((('Matriz de Consumos'!P13*1000000000)/$AG$17)/1000)/$AF$17)/1000</f>
        <v>0</v>
      </c>
      <c r="Q13" s="72">
        <f>(((('Matriz de Consumos'!Q13*1000000000)/$AG$18)/1000)/$AF$18)/1000</f>
        <v>0</v>
      </c>
      <c r="R13" s="72">
        <f>(((('Matriz de Consumos'!R13*1000000000)/$AG$14)/1000)/$AF$14)/1000</f>
        <v>0</v>
      </c>
      <c r="S13" s="72">
        <f>(((('Matriz de Consumos'!S13*1000000000)/$AG$26)/1000)/$AF$26)/1000</f>
        <v>0</v>
      </c>
      <c r="T13" s="72">
        <f>(((('Matriz de Consumos'!T13*1000000000)/$AG$24)/1000)/$AF$24)/1000</f>
        <v>348.88900000000001</v>
      </c>
      <c r="U13" s="72">
        <f>(((('Matriz de Consumos'!U13*1000000000)/$AG$28)/1000)/$AF$28)/1000</f>
        <v>0</v>
      </c>
      <c r="V13" s="91">
        <f>(((('Matriz de Consumos'!V13*1000000000)/$AG$27)/1000)/$AF$27)/1000</f>
        <v>0</v>
      </c>
      <c r="W13" s="72">
        <f>(((('Matriz de Consumos'!W13*1000000000)/$AG$24)/1000)/$AF$24)/1000</f>
        <v>0</v>
      </c>
      <c r="X13" s="72">
        <f>(((('Matriz de Consumos'!X13*1000000000)/$AG$29)/1000)/$AF$29)/1000</f>
        <v>0</v>
      </c>
      <c r="Y13" s="72">
        <f>(((('Matriz de Consumos'!Y13*1000000000)/$AG$30)/1000)/$AF$30)/1000</f>
        <v>0</v>
      </c>
      <c r="Z13" s="72">
        <f>(((('Matriz de Consumos'!Z13*1000000000)/$AG$31)/1000)/$AF$31)/1000</f>
        <v>0</v>
      </c>
      <c r="AA13" s="91">
        <f>(((('Matriz de Consumos'!AA13*1000000000)/$AG$32)/1000)/$AF$32)/1000</f>
        <v>0</v>
      </c>
      <c r="AB13" s="72">
        <f>(((('Matriz de Consumos'!AB13*1000000000)/$AG$33)/1000)/$AF$33)/1000</f>
        <v>0</v>
      </c>
      <c r="AC13" s="85">
        <f t="shared" si="2"/>
        <v>31203.668976367375</v>
      </c>
      <c r="AE13" s="173" t="s">
        <v>118</v>
      </c>
      <c r="AF13" s="174">
        <v>0.94499999999999995</v>
      </c>
      <c r="AG13" s="175">
        <v>10500</v>
      </c>
      <c r="AH13" s="173">
        <v>1</v>
      </c>
    </row>
    <row r="14" spans="1:34">
      <c r="A14" s="3"/>
      <c r="B14" s="95" t="s">
        <v>41</v>
      </c>
      <c r="C14" s="97">
        <f>(((('Matriz de Consumos'!C14*1000000000)/$AG$9)/1000)/$AF$9)/1000</f>
        <v>0</v>
      </c>
      <c r="D14" s="72">
        <f>(((('Matriz de Consumos'!D14*1000000000)/$AG$21)/1000)/$AF$21)/1000</f>
        <v>43.417146188995289</v>
      </c>
      <c r="E14" s="72">
        <f>(((('Matriz de Consumos'!E14*1000000000)/$AG$23)/1000)/$AF$23)/1000</f>
        <v>0</v>
      </c>
      <c r="F14" s="72">
        <f>(((('Matriz de Consumos'!F14*1000000000)/$AG$22)/1000)/$AF$22)/1000</f>
        <v>1436.4445573234457</v>
      </c>
      <c r="G14" s="72">
        <f>(((('Matriz de Consumos'!G14*1000000000)/$AG$27)/1000)/$AF$27)/1000</f>
        <v>375.45723100000004</v>
      </c>
      <c r="H14" s="72">
        <f>(((('Matriz de Consumos'!H14*1000000000)/$AG$27)/1000)/$AF$27)/1000</f>
        <v>0</v>
      </c>
      <c r="I14" s="72">
        <f>(((('Matriz de Consumos'!I14*1000000000)/$AG$27)/1000)/$AF$27)/1000</f>
        <v>0</v>
      </c>
      <c r="J14" s="98">
        <f>(((('Matriz de Consumos'!J14*1000000000)/$AG$25)/1000)/$AF$25)/1000</f>
        <v>0</v>
      </c>
      <c r="K14" s="72">
        <f>(((('Matriz de Consumos'!K14*1000000000)/$AG$20)/1000)/$AF$20)/1000</f>
        <v>51.172921577142866</v>
      </c>
      <c r="L14" s="72">
        <f>(((('Matriz de Consumos'!L14*1000000000)/$AG$11)/1000)/$AH$11)/1000</f>
        <v>152</v>
      </c>
      <c r="M14" s="72">
        <f>(((('Matriz de Consumos'!M14*1000000000)/$AG$16)/1000)/$AF$16)/1000</f>
        <v>0</v>
      </c>
      <c r="N14" s="72">
        <f>(((('Matriz de Consumos'!N14*1000000000)/$AG$19)/1000)/$AF$19)/1000</f>
        <v>0</v>
      </c>
      <c r="O14" s="72">
        <f>(((('Matriz de Consumos'!O14*1000000000)/$AG$15)/1000)/$AF$15)/1000</f>
        <v>0</v>
      </c>
      <c r="P14" s="72">
        <f>(((('Matriz de Consumos'!P14*1000000000)/$AG$17)/1000)/$AF$17)/1000</f>
        <v>0</v>
      </c>
      <c r="Q14" s="72">
        <f>(((('Matriz de Consumos'!Q14*1000000000)/$AG$18)/1000)/$AF$18)/1000</f>
        <v>1.2999999999999999E-2</v>
      </c>
      <c r="R14" s="72">
        <f>(((('Matriz de Consumos'!R14*1000000000)/$AG$14)/1000)/$AF$14)/1000</f>
        <v>0</v>
      </c>
      <c r="S14" s="72">
        <f>(((('Matriz de Consumos'!S14*1000000000)/$AG$26)/1000)/$AF$26)/1000</f>
        <v>0.02</v>
      </c>
      <c r="T14" s="72">
        <f>(((('Matriz de Consumos'!T14*1000000000)/$AG$24)/1000)/$AF$24)/1000</f>
        <v>0</v>
      </c>
      <c r="U14" s="72">
        <f>(((('Matriz de Consumos'!U14*1000000000)/$AG$28)/1000)/$AF$28)/1000</f>
        <v>0</v>
      </c>
      <c r="V14" s="91">
        <f>(((('Matriz de Consumos'!V14*1000000000)/$AG$27)/1000)/$AF$27)/1000</f>
        <v>0</v>
      </c>
      <c r="W14" s="72">
        <f>(((('Matriz de Consumos'!W14*1000000000)/$AG$24)/1000)/$AF$24)/1000</f>
        <v>0</v>
      </c>
      <c r="X14" s="72">
        <f>(((('Matriz de Consumos'!X14*1000000000)/$AG$29)/1000)/$AF$29)/1000</f>
        <v>0</v>
      </c>
      <c r="Y14" s="72">
        <f>(((('Matriz de Consumos'!Y14*1000000000)/$AG$30)/1000)/$AF$30)/1000</f>
        <v>0</v>
      </c>
      <c r="Z14" s="72">
        <f>(((('Matriz de Consumos'!Z14*1000000000)/$AG$31)/1000)/$AF$31)/1000</f>
        <v>0</v>
      </c>
      <c r="AA14" s="91">
        <f>(((('Matriz de Consumos'!AA14*1000000000)/$AG$32)/1000)/$AF$32)/1000</f>
        <v>0</v>
      </c>
      <c r="AB14" s="72">
        <f>(((('Matriz de Consumos'!AB14*1000000000)/$AG$33)/1000)/$AF$33)/1000</f>
        <v>0</v>
      </c>
      <c r="AC14" s="85">
        <f t="shared" si="2"/>
        <v>2058.5248560895839</v>
      </c>
      <c r="AE14" s="173" t="s">
        <v>24</v>
      </c>
      <c r="AF14" s="174">
        <v>0.7</v>
      </c>
      <c r="AG14" s="175">
        <v>11500</v>
      </c>
      <c r="AH14" s="173"/>
    </row>
    <row r="15" spans="1:34">
      <c r="A15" s="3"/>
      <c r="B15" s="95" t="s">
        <v>42</v>
      </c>
      <c r="C15" s="97">
        <f>(((('Matriz de Consumos'!C15*1000000000)/$AG$9)/1000)/$AF$9)/1000</f>
        <v>0</v>
      </c>
      <c r="D15" s="72">
        <f>(((('Matriz de Consumos'!D15*1000000000)/$AG$21)/1000)/$AF$21)/1000</f>
        <v>0</v>
      </c>
      <c r="E15" s="72">
        <f>(((('Matriz de Consumos'!E15*1000000000)/$AG$23)/1000)/$AF$23)/1000</f>
        <v>523.13040000000001</v>
      </c>
      <c r="F15" s="72">
        <f>(((('Matriz de Consumos'!F15*1000000000)/$AG$22)/1000)/$AF$22)/1000</f>
        <v>0</v>
      </c>
      <c r="G15" s="70">
        <f>(((('Matriz de Consumos'!G15*1000000000)/$AG$27)/1000)/$AF$27)/1000</f>
        <v>0</v>
      </c>
      <c r="H15" s="70">
        <f>(((('Matriz de Consumos'!H15*1000000000)/$AG$27)/1000)/$AF$27)/1000</f>
        <v>0</v>
      </c>
      <c r="I15" s="70">
        <f>(((('Matriz de Consumos'!I15*1000000000)/$AG$27)/1000)/$AF$27)/1000</f>
        <v>0</v>
      </c>
      <c r="J15" s="98">
        <f>(((('Matriz de Consumos'!J15*1000000000)/$AG$25)/1000)/$AF$25)/1000</f>
        <v>0</v>
      </c>
      <c r="K15" s="72">
        <f>(((('Matriz de Consumos'!K15*1000000000)/$AG$20)/1000)/$AF$20)/1000</f>
        <v>0</v>
      </c>
      <c r="L15" s="72">
        <f>(((('Matriz de Consumos'!L15*1000000000)/$AG$11)/1000)/$AH$11)/1000</f>
        <v>0</v>
      </c>
      <c r="M15" s="72">
        <f>(((('Matriz de Consumos'!M15*1000000000)/$AG$16)/1000)/$AF$16)/1000</f>
        <v>0</v>
      </c>
      <c r="N15" s="72">
        <f>(((('Matriz de Consumos'!N15*1000000000)/$AG$19)/1000)/$AF$19)/1000</f>
        <v>0</v>
      </c>
      <c r="O15" s="72">
        <f>(((('Matriz de Consumos'!O15*1000000000)/$AG$15)/1000)/$AF$15)/1000</f>
        <v>0</v>
      </c>
      <c r="P15" s="72">
        <f>(((('Matriz de Consumos'!P15*1000000000)/$AG$17)/1000)/$AF$17)/1000</f>
        <v>0</v>
      </c>
      <c r="Q15" s="72">
        <f>(((('Matriz de Consumos'!Q15*1000000000)/$AG$18)/1000)/$AF$18)/1000</f>
        <v>0</v>
      </c>
      <c r="R15" s="72">
        <f>(((('Matriz de Consumos'!R15*1000000000)/$AG$14)/1000)/$AF$14)/1000</f>
        <v>0</v>
      </c>
      <c r="S15" s="72">
        <f>(((('Matriz de Consumos'!S15*1000000000)/$AG$26)/1000)/$AF$26)/1000</f>
        <v>0</v>
      </c>
      <c r="T15" s="72">
        <f>(((('Matriz de Consumos'!T15*1000000000)/$AG$24)/1000)/$AF$24)/1000</f>
        <v>0</v>
      </c>
      <c r="U15" s="72">
        <f>(((('Matriz de Consumos'!U15*1000000000)/$AG$28)/1000)/$AF$28)/1000</f>
        <v>0</v>
      </c>
      <c r="V15" s="91">
        <f>(((('Matriz de Consumos'!V15*1000000000)/$AG$27)/1000)/$AF$27)/1000</f>
        <v>0</v>
      </c>
      <c r="W15" s="72">
        <f>(((('Matriz de Consumos'!W15*1000000000)/$AG$24)/1000)/$AF$24)/1000</f>
        <v>0</v>
      </c>
      <c r="X15" s="72">
        <f>(((('Matriz de Consumos'!X15*1000000000)/$AG$29)/1000)/$AF$29)/1000</f>
        <v>0</v>
      </c>
      <c r="Y15" s="72">
        <f>(((('Matriz de Consumos'!Y15*1000000000)/$AG$30)/1000)/$AF$30)/1000</f>
        <v>0</v>
      </c>
      <c r="Z15" s="72">
        <f>(((('Matriz de Consumos'!Z15*1000000000)/$AG$31)/1000)/$AF$31)/1000</f>
        <v>0</v>
      </c>
      <c r="AA15" s="91">
        <f>(((('Matriz de Consumos'!AA15*1000000000)/$AG$32)/1000)/$AF$32)/1000</f>
        <v>0</v>
      </c>
      <c r="AB15" s="72">
        <f>(((('Matriz de Consumos'!AB15*1000000000)/$AG$33)/1000)/$AF$33)/1000</f>
        <v>0</v>
      </c>
      <c r="AC15" s="85">
        <f t="shared" si="2"/>
        <v>523.13040000000001</v>
      </c>
      <c r="AE15" s="173" t="s">
        <v>21</v>
      </c>
      <c r="AF15" s="174">
        <v>0.55000000000000004</v>
      </c>
      <c r="AG15" s="175">
        <v>12100</v>
      </c>
      <c r="AH15" s="173"/>
    </row>
    <row r="16" spans="1:34">
      <c r="A16" s="3"/>
      <c r="B16" s="95" t="s">
        <v>43</v>
      </c>
      <c r="C16" s="97">
        <f>(((('Matriz de Consumos'!C16*1000000000)/$AG$9)/1000)/$AF$9)/1000</f>
        <v>0</v>
      </c>
      <c r="D16" s="72">
        <f>(((('Matriz de Consumos'!D16*1000000000)/$AG$21)/1000)/$AF$21)/1000</f>
        <v>0</v>
      </c>
      <c r="E16" s="72">
        <f>(((('Matriz de Consumos'!E16*1000000000)/$AG$23)/1000)/$AF$23)/1000</f>
        <v>0</v>
      </c>
      <c r="F16" s="72">
        <f>(((('Matriz de Consumos'!F16*1000000000)/$AG$22)/1000)/$AF$22)/1000</f>
        <v>0</v>
      </c>
      <c r="G16" s="70">
        <f>(((('Matriz de Consumos'!G16*1000000000)/$AG$27)/1000)/$AF$27)/1000</f>
        <v>0</v>
      </c>
      <c r="H16" s="70">
        <f>(((('Matriz de Consumos'!H16*1000000000)/$AG$27)/1000)/$AF$27)/1000</f>
        <v>0</v>
      </c>
      <c r="I16" s="70">
        <f>(((('Matriz de Consumos'!I16*1000000000)/$AG$27)/1000)/$AF$27)/1000</f>
        <v>0</v>
      </c>
      <c r="J16" s="98">
        <f>(((('Matriz de Consumos'!J16*1000000000)/$AG$25)/1000)/$AF$25)/1000</f>
        <v>0</v>
      </c>
      <c r="K16" s="72">
        <f>(((('Matriz de Consumos'!K16*1000000000)/$AG$20)/1000)/$AF$20)/1000</f>
        <v>0</v>
      </c>
      <c r="L16" s="72">
        <f>(((('Matriz de Consumos'!L16*1000000000)/$AG$11)/1000)/$AH$11)/1000</f>
        <v>0</v>
      </c>
      <c r="M16" s="72">
        <f>(((('Matriz de Consumos'!M16*1000000000)/$AG$16)/1000)/$AF$16)/1000</f>
        <v>0</v>
      </c>
      <c r="N16" s="72">
        <f>(((('Matriz de Consumos'!N16*1000000000)/$AG$19)/1000)/$AF$19)/1000</f>
        <v>0</v>
      </c>
      <c r="O16" s="72">
        <f>(((('Matriz de Consumos'!O16*1000000000)/$AG$15)/1000)/$AF$15)/1000</f>
        <v>0</v>
      </c>
      <c r="P16" s="72">
        <f>(((('Matriz de Consumos'!P16*1000000000)/$AG$17)/1000)/$AF$17)/1000</f>
        <v>0</v>
      </c>
      <c r="Q16" s="72">
        <f>(((('Matriz de Consumos'!Q16*1000000000)/$AG$18)/1000)/$AF$18)/1000</f>
        <v>0</v>
      </c>
      <c r="R16" s="72">
        <f>(((('Matriz de Consumos'!R16*1000000000)/$AG$14)/1000)/$AF$14)/1000</f>
        <v>0</v>
      </c>
      <c r="S16" s="72">
        <f>(((('Matriz de Consumos'!S16*1000000000)/$AG$26)/1000)/$AF$26)/1000</f>
        <v>0</v>
      </c>
      <c r="T16" s="72">
        <f>(((('Matriz de Consumos'!T16*1000000000)/$AG$24)/1000)/$AF$24)/1000</f>
        <v>0</v>
      </c>
      <c r="U16" s="72">
        <f>(((('Matriz de Consumos'!U16*1000000000)/$AG$28)/1000)/$AF$28)/1000</f>
        <v>0</v>
      </c>
      <c r="V16" s="91">
        <f>(((('Matriz de Consumos'!V16*1000000000)/$AG$27)/1000)/$AF$27)/1000</f>
        <v>0</v>
      </c>
      <c r="W16" s="72">
        <f>(((('Matriz de Consumos'!W16*1000000000)/$AG$24)/1000)/$AF$24)/1000</f>
        <v>287.89999999976141</v>
      </c>
      <c r="X16" s="72">
        <f>(((('Matriz de Consumos'!X16*1000000000)/$AG$29)/1000)/$AF$29)/1000</f>
        <v>0</v>
      </c>
      <c r="Y16" s="72">
        <f>(((('Matriz de Consumos'!Y16*1000000000)/$AG$30)/1000)/$AF$30)/1000</f>
        <v>0</v>
      </c>
      <c r="Z16" s="72">
        <f>(((('Matriz de Consumos'!Z16*1000000000)/$AG$31)/1000)/$AF$31)/1000</f>
        <v>0</v>
      </c>
      <c r="AA16" s="91">
        <f>(((('Matriz de Consumos'!AA16*1000000000)/$AG$32)/1000)/$AF$32)/1000</f>
        <v>0</v>
      </c>
      <c r="AB16" s="72">
        <f>(((('Matriz de Consumos'!AB16*1000000000)/$AG$33)/1000)/$AF$33)/1000</f>
        <v>0</v>
      </c>
      <c r="AC16" s="85">
        <f t="shared" si="2"/>
        <v>287.89999999976141</v>
      </c>
      <c r="AE16" s="173" t="s">
        <v>119</v>
      </c>
      <c r="AF16" s="174">
        <v>0.73</v>
      </c>
      <c r="AG16" s="175">
        <v>11200</v>
      </c>
      <c r="AH16" s="173"/>
    </row>
    <row r="17" spans="1:34">
      <c r="A17" s="3"/>
      <c r="B17" s="95" t="s">
        <v>44</v>
      </c>
      <c r="C17" s="97">
        <f>(((('Matriz de Consumos'!C17*1000000000)/$AG$9)/1000)/$AF$9)/1000</f>
        <v>0</v>
      </c>
      <c r="D17" s="72">
        <f>(((('Matriz de Consumos'!D17*1000000000)/$AG$21)/1000)/$AF$21)/1000</f>
        <v>44.823765676129213</v>
      </c>
      <c r="E17" s="72">
        <f>(((('Matriz de Consumos'!E17*1000000000)/$AG$23)/1000)/$AF$23)/1000</f>
        <v>0</v>
      </c>
      <c r="F17" s="72">
        <f>(((('Matriz de Consumos'!F17*1000000000)/$AG$22)/1000)/$AF$22)/1000</f>
        <v>0</v>
      </c>
      <c r="G17" s="70">
        <f>(((('Matriz de Consumos'!G17*1000000000)/$AG$27)/1000)/$AF$27)/1000</f>
        <v>0</v>
      </c>
      <c r="H17" s="70">
        <f>(((('Matriz de Consumos'!H17*1000000000)/$AG$27)/1000)/$AF$27)/1000</f>
        <v>0</v>
      </c>
      <c r="I17" s="70">
        <f>(((('Matriz de Consumos'!I17*1000000000)/$AG$27)/1000)/$AF$27)/1000</f>
        <v>0</v>
      </c>
      <c r="J17" s="98">
        <f>(((('Matriz de Consumos'!J17*1000000000)/$AG$25)/1000)/$AF$25)/1000</f>
        <v>15.435938</v>
      </c>
      <c r="K17" s="72">
        <f>(((('Matriz de Consumos'!K17*1000000000)/$AG$20)/1000)/$AF$20)/1000</f>
        <v>0</v>
      </c>
      <c r="L17" s="72">
        <f>(((('Matriz de Consumos'!L17*1000000000)/$AG$11)/1000)/$AH$11)/1000</f>
        <v>0</v>
      </c>
      <c r="M17" s="72">
        <f>(((('Matriz de Consumos'!M17*1000000000)/$AG$16)/1000)/$AF$16)/1000</f>
        <v>0</v>
      </c>
      <c r="N17" s="72">
        <f>(((('Matriz de Consumos'!N17*1000000000)/$AG$19)/1000)/$AF$19)/1000</f>
        <v>0</v>
      </c>
      <c r="O17" s="72">
        <f>(((('Matriz de Consumos'!O17*1000000000)/$AG$15)/1000)/$AF$15)/1000</f>
        <v>7.5191912727272721</v>
      </c>
      <c r="P17" s="72">
        <f>(((('Matriz de Consumos'!P17*1000000000)/$AG$17)/1000)/$AF$17)/1000</f>
        <v>0</v>
      </c>
      <c r="Q17" s="72">
        <f>(((('Matriz de Consumos'!Q17*1000000000)/$AG$18)/1000)/$AF$18)/1000</f>
        <v>0</v>
      </c>
      <c r="R17" s="72">
        <f>(((('Matriz de Consumos'!R17*1000000000)/$AG$14)/1000)/$AF$14)/1000</f>
        <v>0</v>
      </c>
      <c r="S17" s="72">
        <f>(((('Matriz de Consumos'!S17*1000000000)/$AG$26)/1000)/$AF$26)/1000</f>
        <v>0</v>
      </c>
      <c r="T17" s="72">
        <f>(((('Matriz de Consumos'!T17*1000000000)/$AG$24)/1000)/$AF$24)/1000</f>
        <v>0</v>
      </c>
      <c r="U17" s="72">
        <f>(((('Matriz de Consumos'!U17*1000000000)/$AG$28)/1000)/$AF$28)/1000</f>
        <v>0</v>
      </c>
      <c r="V17" s="91">
        <f>(((('Matriz de Consumos'!V17*1000000000)/$AG$27)/1000)/$AF$27)/1000</f>
        <v>0</v>
      </c>
      <c r="W17" s="72">
        <f>(((('Matriz de Consumos'!W17*1000000000)/$AG$24)/1000)/$AF$24)/1000</f>
        <v>0</v>
      </c>
      <c r="X17" s="72">
        <f>(((('Matriz de Consumos'!X17*1000000000)/$AG$29)/1000)/$AF$29)/1000</f>
        <v>0</v>
      </c>
      <c r="Y17" s="72">
        <f>(((('Matriz de Consumos'!Y17*1000000000)/$AG$30)/1000)/$AF$30)/1000</f>
        <v>0</v>
      </c>
      <c r="Z17" s="72">
        <f>(((('Matriz de Consumos'!Z17*1000000000)/$AG$31)/1000)/$AF$31)/1000</f>
        <v>0</v>
      </c>
      <c r="AA17" s="91">
        <f>(((('Matriz de Consumos'!AA17*1000000000)/$AG$32)/1000)/$AF$32)/1000</f>
        <v>0</v>
      </c>
      <c r="AB17" s="72">
        <f>(((('Matriz de Consumos'!AB17*1000000000)/$AG$33)/1000)/$AF$33)/1000</f>
        <v>0</v>
      </c>
      <c r="AC17" s="85">
        <f t="shared" si="2"/>
        <v>67.77889494885649</v>
      </c>
      <c r="AE17" s="173" t="s">
        <v>22</v>
      </c>
      <c r="AF17" s="174">
        <v>0.7</v>
      </c>
      <c r="AG17" s="175">
        <v>11400</v>
      </c>
      <c r="AH17" s="173"/>
    </row>
    <row r="18" spans="1:34">
      <c r="A18" s="3"/>
      <c r="B18" s="95" t="s">
        <v>45</v>
      </c>
      <c r="C18" s="97">
        <f>(((('Matriz de Consumos'!C18*1000000000)/$AG$9)/1000)/$AF$9)/1000</f>
        <v>9711.7541401057042</v>
      </c>
      <c r="D18" s="72">
        <f>(((('Matriz de Consumos'!D18*1000000000)/$AG$21)/1000)/$AF$21)/1000</f>
        <v>0</v>
      </c>
      <c r="E18" s="72">
        <f>(((('Matriz de Consumos'!E18*1000000000)/$AG$23)/1000)/$AF$23)/1000</f>
        <v>0</v>
      </c>
      <c r="F18" s="72">
        <f>(((('Matriz de Consumos'!F18*1000000000)/$AG$22)/1000)/$AF$22)/1000</f>
        <v>0</v>
      </c>
      <c r="G18" s="70">
        <f>(((('Matriz de Consumos'!G18*1000000000)/$AG$27)/1000)/$AF$27)/1000</f>
        <v>0</v>
      </c>
      <c r="H18" s="70">
        <f>(((('Matriz de Consumos'!H18*1000000000)/$AG$27)/1000)/$AF$27)/1000</f>
        <v>0</v>
      </c>
      <c r="I18" s="70">
        <f>(((('Matriz de Consumos'!I18*1000000000)/$AG$27)/1000)/$AF$27)/1000</f>
        <v>0</v>
      </c>
      <c r="J18" s="98">
        <f>(((('Matriz de Consumos'!J18*1000000000)/$AG$25)/1000)/$AF$25)/1000</f>
        <v>0</v>
      </c>
      <c r="K18" s="72">
        <f>(((('Matriz de Consumos'!K18*1000000000)/$AG$20)/1000)/$AF$20)/1000</f>
        <v>0</v>
      </c>
      <c r="L18" s="72">
        <f>(((('Matriz de Consumos'!L18*1000000000)/$AG$11)/1000)/$AH$11)/1000</f>
        <v>0</v>
      </c>
      <c r="M18" s="72">
        <f>(((('Matriz de Consumos'!M18*1000000000)/$AG$16)/1000)/$AF$16)/1000</f>
        <v>0</v>
      </c>
      <c r="N18" s="72">
        <f>(((('Matriz de Consumos'!N18*1000000000)/$AG$19)/1000)/$AF$19)/1000</f>
        <v>0</v>
      </c>
      <c r="O18" s="72">
        <f>(((('Matriz de Consumos'!O18*1000000000)/$AG$15)/1000)/$AF$15)/1000</f>
        <v>23.484944189249937</v>
      </c>
      <c r="P18" s="72">
        <f>(((('Matriz de Consumos'!P18*1000000000)/$AG$17)/1000)/$AF$17)/1000</f>
        <v>0</v>
      </c>
      <c r="Q18" s="72">
        <f>(((('Matriz de Consumos'!Q18*1000000000)/$AG$18)/1000)/$AF$18)/1000</f>
        <v>0</v>
      </c>
      <c r="R18" s="72">
        <f>(((('Matriz de Consumos'!R18*1000000000)/$AG$14)/1000)/$AF$14)/1000</f>
        <v>46.771742857142861</v>
      </c>
      <c r="S18" s="72">
        <f>(((('Matriz de Consumos'!S18*1000000000)/$AG$26)/1000)/$AF$26)/1000</f>
        <v>0</v>
      </c>
      <c r="T18" s="72">
        <f>(((('Matriz de Consumos'!T18*1000000000)/$AG$24)/1000)/$AF$24)/1000</f>
        <v>0</v>
      </c>
      <c r="U18" s="72">
        <f>(((('Matriz de Consumos'!U18*1000000000)/$AG$28)/1000)/$AF$28)/1000</f>
        <v>97.177744000000004</v>
      </c>
      <c r="V18" s="91">
        <f>(((('Matriz de Consumos'!V18*1000000000)/$AG$27)/1000)/$AF$27)/1000</f>
        <v>0</v>
      </c>
      <c r="W18" s="72">
        <f>(((('Matriz de Consumos'!W18*1000000000)/$AG$24)/1000)/$AF$24)/1000</f>
        <v>0</v>
      </c>
      <c r="X18" s="72">
        <f>(((('Matriz de Consumos'!X18*1000000000)/$AG$29)/1000)/$AF$29)/1000</f>
        <v>0</v>
      </c>
      <c r="Y18" s="72">
        <f>(((('Matriz de Consumos'!Y18*1000000000)/$AG$30)/1000)/$AF$30)/1000</f>
        <v>0</v>
      </c>
      <c r="Z18" s="72">
        <f>(((('Matriz de Consumos'!Z18*1000000000)/$AG$31)/1000)/$AF$31)/1000</f>
        <v>0</v>
      </c>
      <c r="AA18" s="91">
        <f>(((('Matriz de Consumos'!AA18*1000000000)/$AG$32)/1000)/$AF$32)/1000</f>
        <v>0</v>
      </c>
      <c r="AB18" s="72">
        <f>(((('Matriz de Consumos'!AB18*1000000000)/$AG$33)/1000)/$AF$33)/1000</f>
        <v>0</v>
      </c>
      <c r="AC18" s="85">
        <f t="shared" si="2"/>
        <v>9879.1885711520972</v>
      </c>
      <c r="AE18" s="173" t="s">
        <v>23</v>
      </c>
      <c r="AF18" s="174">
        <v>0.81</v>
      </c>
      <c r="AG18" s="175">
        <v>11100</v>
      </c>
      <c r="AH18" s="173"/>
    </row>
    <row r="19" spans="1:34">
      <c r="A19" s="3"/>
      <c r="B19" s="96" t="s">
        <v>46</v>
      </c>
      <c r="C19" s="99">
        <f>(((('Matriz de Consumos'!C19*1000000000)/$AG$9)/1000)/$AF$9)/1000</f>
        <v>0</v>
      </c>
      <c r="D19" s="82">
        <f>(((('Matriz de Consumos'!D19*1000000000)/$AG$21)/1000)/$AF$21)/1000</f>
        <v>880.09000000000015</v>
      </c>
      <c r="E19" s="82">
        <f>(((('Matriz de Consumos'!E19*1000000000)/$AG$23)/1000)/$AF$23)/1000</f>
        <v>0</v>
      </c>
      <c r="F19" s="82">
        <f>(((('Matriz de Consumos'!F19*1000000000)/$AG$22)/1000)/$AF$22)/1000</f>
        <v>0</v>
      </c>
      <c r="G19" s="83">
        <f>(((('Matriz de Consumos'!G19*1000000000)/$AG$27)/1000)/$AF$27)/1000</f>
        <v>0</v>
      </c>
      <c r="H19" s="83">
        <f>(((('Matriz de Consumos'!H19*1000000000)/$AG$27)/1000)/$AF$27)/1000</f>
        <v>0</v>
      </c>
      <c r="I19" s="83">
        <f>(((('Matriz de Consumos'!I19*1000000000)/$AG$27)/1000)/$AF$27)/1000</f>
        <v>0</v>
      </c>
      <c r="J19" s="100">
        <f>(((('Matriz de Consumos'!J19*1000000000)/$AG$25)/1000)/$AF$25)/1000</f>
        <v>0</v>
      </c>
      <c r="K19" s="82">
        <f>(((('Matriz de Consumos'!K19*1000000000)/$AG$20)/1000)/$AF$20)/1000</f>
        <v>0</v>
      </c>
      <c r="L19" s="82">
        <f>(((('Matriz de Consumos'!L19*1000000000)/$AG$11)/1000)/$AH$11)/1000</f>
        <v>0</v>
      </c>
      <c r="M19" s="82">
        <f>(((('Matriz de Consumos'!M19*1000000000)/$AG$16)/1000)/$AF$16)/1000</f>
        <v>0</v>
      </c>
      <c r="N19" s="82">
        <f>(((('Matriz de Consumos'!N19*1000000000)/$AG$19)/1000)/$AF$19)/1000</f>
        <v>0</v>
      </c>
      <c r="O19" s="82">
        <f>(((('Matriz de Consumos'!O19*1000000000)/$AG$15)/1000)/$AF$15)/1000</f>
        <v>0</v>
      </c>
      <c r="P19" s="82">
        <f>(((('Matriz de Consumos'!P19*1000000000)/$AG$17)/1000)/$AF$17)/1000</f>
        <v>0</v>
      </c>
      <c r="Q19" s="82">
        <f>(((('Matriz de Consumos'!Q19*1000000000)/$AG$18)/1000)/$AF$18)/1000</f>
        <v>0</v>
      </c>
      <c r="R19" s="82">
        <f>(((('Matriz de Consumos'!R19*1000000000)/$AG$14)/1000)/$AF$14)/1000</f>
        <v>0</v>
      </c>
      <c r="S19" s="82">
        <f>(((('Matriz de Consumos'!S19*1000000000)/$AG$26)/1000)/$AF$26)/1000</f>
        <v>0</v>
      </c>
      <c r="T19" s="82">
        <f>(((('Matriz de Consumos'!T19*1000000000)/$AG$24)/1000)/$AF$24)/1000</f>
        <v>0</v>
      </c>
      <c r="U19" s="82">
        <f>(((('Matriz de Consumos'!U19*1000000000)/$AG$28)/1000)/$AF$28)/1000</f>
        <v>0</v>
      </c>
      <c r="V19" s="92">
        <f>(((('Matriz de Consumos'!V19*1000000000)/$AG$27)/1000)/$AF$27)/1000</f>
        <v>0</v>
      </c>
      <c r="W19" s="82">
        <f>(((('Matriz de Consumos'!W19*1000000000)/$AG$24)/1000)/$AF$24)/1000</f>
        <v>0</v>
      </c>
      <c r="X19" s="82">
        <f>(((('Matriz de Consumos'!X19*1000000000)/$AG$29)/1000)/$AF$29)/1000</f>
        <v>0</v>
      </c>
      <c r="Y19" s="82">
        <f>(((('Matriz de Consumos'!Y19*1000000000)/$AG$30)/1000)/$AF$30)/1000</f>
        <v>0</v>
      </c>
      <c r="Z19" s="82">
        <f>(((('Matriz de Consumos'!Z19*1000000000)/$AG$31)/1000)/$AF$31)/1000</f>
        <v>0</v>
      </c>
      <c r="AA19" s="92">
        <f>(((('Matriz de Consumos'!AA19*1000000000)/$AG$32)/1000)/$AF$32)/1000</f>
        <v>0</v>
      </c>
      <c r="AB19" s="82">
        <f>(((('Matriz de Consumos'!AB19*1000000000)/$AG$33)/1000)/$AF$33)/1000</f>
        <v>0</v>
      </c>
      <c r="AC19" s="86">
        <f t="shared" si="2"/>
        <v>880.09000000000015</v>
      </c>
      <c r="AE19" s="173" t="s">
        <v>20</v>
      </c>
      <c r="AF19" s="174">
        <v>0.81</v>
      </c>
      <c r="AG19" s="175">
        <v>11100</v>
      </c>
      <c r="AH19" s="173"/>
    </row>
    <row r="20" spans="1:34">
      <c r="A20" s="3"/>
      <c r="B20" s="31"/>
      <c r="C20" s="32">
        <f>(((('Matriz de Consumos'!C20*1000000000)/$AG$9)/1000)/$AF$9)/1000</f>
        <v>0</v>
      </c>
      <c r="D20" s="32">
        <f>(((('Matriz de Consumos'!D20*1000000000)/$AG$21)/1000)/$AF$21)/1000</f>
        <v>0</v>
      </c>
      <c r="E20" s="32">
        <f>(((('Matriz de Consumos'!E20*1000000000)/$AG$23)/1000)/$AF$23)/1000</f>
        <v>0</v>
      </c>
      <c r="F20" s="32">
        <f>(((('Matriz de Consumos'!F20*1000000000)/$AG$22)/1000)/$AF$22)/1000</f>
        <v>0</v>
      </c>
      <c r="G20" s="30">
        <f>(((('Matriz de Consumos'!G20*1000000000)/$AG$27)/1000)/$AF$27)/1000</f>
        <v>0</v>
      </c>
      <c r="H20" s="30">
        <f>(((('Matriz de Consumos'!H20*1000000000)/$AG$27)/1000)/$AF$27)/1000</f>
        <v>0</v>
      </c>
      <c r="I20" s="30">
        <f>(((('Matriz de Consumos'!I20*1000000000)/$AG$27)/1000)/$AF$27)/1000</f>
        <v>0</v>
      </c>
      <c r="J20" s="32">
        <f>(((('Matriz de Consumos'!J20*1000000000)/$AG$25)/1000)/$AF$25)/1000</f>
        <v>0</v>
      </c>
      <c r="K20" s="32">
        <f>(((('Matriz de Consumos'!K20*1000000000)/$AG$20)/1000)/$AF$20)/1000</f>
        <v>0</v>
      </c>
      <c r="L20" s="32">
        <f>(((('Matriz de Consumos'!L20*1000000000)/$AG$11)/1000)/$AH$11)/1000</f>
        <v>0</v>
      </c>
      <c r="M20" s="32">
        <f>(((('Matriz de Consumos'!M20*1000000000)/$AG$16)/1000)/$AF$16)/1000</f>
        <v>0</v>
      </c>
      <c r="N20" s="32">
        <f>(((('Matriz de Consumos'!N20*1000000000)/$AG$19)/1000)/$AF$19)/1000</f>
        <v>0</v>
      </c>
      <c r="O20" s="32">
        <f>(((('Matriz de Consumos'!O20*1000000000)/$AG$15)/1000)/$AF$15)/1000</f>
        <v>0</v>
      </c>
      <c r="P20" s="32">
        <f>(((('Matriz de Consumos'!P20*1000000000)/$AG$17)/1000)/$AF$17)/1000</f>
        <v>0</v>
      </c>
      <c r="Q20" s="32">
        <f>(((('Matriz de Consumos'!Q20*1000000000)/$AG$18)/1000)/$AF$18)/1000</f>
        <v>0</v>
      </c>
      <c r="R20" s="32">
        <f>(((('Matriz de Consumos'!R20*1000000000)/$AG$14)/1000)/$AF$14)/1000</f>
        <v>0</v>
      </c>
      <c r="S20" s="32">
        <f>(((('Matriz de Consumos'!S20*1000000000)/$AG$26)/1000)/$AF$26)/1000</f>
        <v>0</v>
      </c>
      <c r="T20" s="32">
        <f>(((('Matriz de Consumos'!T20*1000000000)/$AG$24)/1000)/$AF$24)/1000</f>
        <v>0</v>
      </c>
      <c r="U20" s="32">
        <f>(((('Matriz de Consumos'!U20*1000000000)/$AG$28)/1000)/$AF$28)/1000</f>
        <v>0</v>
      </c>
      <c r="V20" s="32">
        <f>(((('Matriz de Consumos'!V20*1000000000)/$AG$27)/1000)/$AF$27)/1000</f>
        <v>0</v>
      </c>
      <c r="W20" s="32">
        <f>(((('Matriz de Consumos'!W20*1000000000)/$AG$24)/1000)/$AF$24)/1000</f>
        <v>0</v>
      </c>
      <c r="X20" s="32">
        <f>(((('Matriz de Consumos'!X20*1000000000)/$AG$29)/1000)/$AF$29)/1000</f>
        <v>0</v>
      </c>
      <c r="Y20" s="32">
        <f>(((('Matriz de Consumos'!Y20*1000000000)/$AG$30)/1000)/$AF$30)/1000</f>
        <v>0</v>
      </c>
      <c r="Z20" s="32">
        <f>(((('Matriz de Consumos'!Z20*1000000000)/$AG$31)/1000)/$AF$31)/1000</f>
        <v>0</v>
      </c>
      <c r="AA20" s="32">
        <f>(((('Matriz de Consumos'!AA20*1000000000)/$AG$32)/1000)/$AF$32)/1000</f>
        <v>0</v>
      </c>
      <c r="AB20" s="32">
        <f>(((('Matriz de Consumos'!AB20*1000000000)/$AG$33)/1000)/$AF$33)/1000</f>
        <v>0</v>
      </c>
      <c r="AC20" s="33"/>
      <c r="AE20" s="173" t="s">
        <v>107</v>
      </c>
      <c r="AF20" s="174">
        <v>0.84</v>
      </c>
      <c r="AG20" s="175">
        <v>10900</v>
      </c>
      <c r="AH20" s="173"/>
    </row>
    <row r="21" spans="1:34">
      <c r="A21" s="30"/>
      <c r="B21" s="74" t="s">
        <v>47</v>
      </c>
      <c r="C21" s="80">
        <f>(((('Matriz de Consumos'!C21*1000000000)/$AG$9)/1000)/$AF$9)/1000</f>
        <v>0</v>
      </c>
      <c r="D21" s="75">
        <f>(((('Matriz de Consumos'!D21*1000000000)/$AG$21)/1000)/$AF$21)/1000</f>
        <v>2289.4379936111141</v>
      </c>
      <c r="E21" s="75">
        <f>(((('Matriz de Consumos'!E21*1000000000)/$AG$23)/1000)/$AF$23)/1000</f>
        <v>357.34194040630996</v>
      </c>
      <c r="F21" s="75">
        <f>(((('Matriz de Consumos'!F21*1000000000)/$AG$22)/1000)/$AF$22)/1000</f>
        <v>8716.4728433082419</v>
      </c>
      <c r="G21" s="75">
        <f>(((('Matriz de Consumos'!G21*1000000000)/$AG$27)/1000)/$AF$27)/1000</f>
        <v>0</v>
      </c>
      <c r="H21" s="75">
        <f>(((('Matriz de Consumos'!H21*1000000000)/$AG$27)/1000)/$AF$27)/1000</f>
        <v>0</v>
      </c>
      <c r="I21" s="75">
        <f>(((('Matriz de Consumos'!I21*1000000000)/$AG$27)/1000)/$AF$27)/1000</f>
        <v>0</v>
      </c>
      <c r="J21" s="93">
        <f>(((('Matriz de Consumos'!J21*1000000000)/$AG$25)/1000)/$AF$25)/1000</f>
        <v>0</v>
      </c>
      <c r="K21" s="80">
        <f>(((('Matriz de Consumos'!K21*1000000000)/$AG$20)/1000)/$AF$20)/1000</f>
        <v>6734.029942109999</v>
      </c>
      <c r="L21" s="75">
        <f>(((('Matriz de Consumos'!L21*1000000000)/$AG$11)/1000)/$AH$11)/1000</f>
        <v>1500.613528760179</v>
      </c>
      <c r="M21" s="75">
        <f>(((('Matriz de Consumos'!M21*1000000000)/$AG$16)/1000)/$AF$16)/1000</f>
        <v>3773.7283950000001</v>
      </c>
      <c r="N21" s="75">
        <f>(((('Matriz de Consumos'!N21*1000000000)/$AG$19)/1000)/$AF$19)/1000</f>
        <v>156.668859</v>
      </c>
      <c r="O21" s="75">
        <f>(((('Matriz de Consumos'!O21*1000000000)/$AG$15)/1000)/$AF$15)/1000</f>
        <v>2287.4367754909094</v>
      </c>
      <c r="P21" s="75">
        <f>(((('Matriz de Consumos'!P21*1000000000)/$AG$17)/1000)/$AF$17)/1000</f>
        <v>10.542000000000002</v>
      </c>
      <c r="Q21" s="75">
        <f>(((('Matriz de Consumos'!Q21*1000000000)/$AG$18)/1000)/$AF$18)/1000</f>
        <v>923.22800499999971</v>
      </c>
      <c r="R21" s="75">
        <f>(((('Matriz de Consumos'!R21*1000000000)/$AG$14)/1000)/$AF$14)/1000</f>
        <v>40.194976341893053</v>
      </c>
      <c r="S21" s="75">
        <f>(((('Matriz de Consumos'!S21*1000000000)/$AG$26)/1000)/$AF$26)/1000</f>
        <v>0.90800000000000003</v>
      </c>
      <c r="T21" s="75">
        <f>(((('Matriz de Consumos'!T21*1000000000)/$AG$24)/1000)/$AF$24)/1000</f>
        <v>234.50442999999999</v>
      </c>
      <c r="U21" s="93">
        <f>(((('Matriz de Consumos'!U21*1000000000)/$AG$28)/1000)/$AF$28)/1000</f>
        <v>182.84067341352136</v>
      </c>
      <c r="V21" s="75">
        <f>(((('Matriz de Consumos'!V21*1000000000)/$AG$27)/1000)/$AF$27)/1000</f>
        <v>56945.952002606515</v>
      </c>
      <c r="W21" s="80">
        <f>(((('Matriz de Consumos'!W21*1000000000)/$AG$24)/1000)/$AF$24)/1000</f>
        <v>24.893736000000001</v>
      </c>
      <c r="X21" s="75">
        <f>(((('Matriz de Consumos'!X21*1000000000)/$AG$29)/1000)/$AF$29)/1000</f>
        <v>167310.37087912089</v>
      </c>
      <c r="Y21" s="75">
        <f>(((('Matriz de Consumos'!Y21*1000000000)/$AG$30)/1000)/$AF$30)/1000</f>
        <v>5.8799038461538453</v>
      </c>
      <c r="Z21" s="93">
        <f>(((('Matriz de Consumos'!Z21*1000000000)/$AG$31)/1000)/$AF$31)/1000</f>
        <v>824988.88888888899</v>
      </c>
      <c r="AA21" s="75">
        <f>(((('Matriz de Consumos'!AA21*1000000000)/$AG$32)/1000)/$AF$32)/1000</f>
        <v>32.831987663043471</v>
      </c>
      <c r="AB21" s="90">
        <f>(((('Matriz de Consumos'!AB21*1000000000)/$AG$33)/1000)/$AF$33)/1000</f>
        <v>0</v>
      </c>
      <c r="AC21" s="121">
        <f t="shared" ref="AC21:AC51" si="3">+SUM(C21:AB21)</f>
        <v>1076516.7657605677</v>
      </c>
      <c r="AE21" s="173" t="s">
        <v>120</v>
      </c>
      <c r="AF21" s="177">
        <v>1</v>
      </c>
      <c r="AG21" s="175">
        <v>9341</v>
      </c>
      <c r="AH21" s="173" t="s">
        <v>122</v>
      </c>
    </row>
    <row r="22" spans="1:34">
      <c r="A22" s="3"/>
      <c r="B22" s="102" t="s">
        <v>48</v>
      </c>
      <c r="C22" s="106">
        <f>(((('Matriz de Consumos'!C22*1000000000)/$AG$9)/1000)/$AF$9)/1000</f>
        <v>0</v>
      </c>
      <c r="D22" s="69">
        <f>(((('Matriz de Consumos'!D22*1000000000)/$AG$21)/1000)/$AF$21)/1000</f>
        <v>359.25243631302857</v>
      </c>
      <c r="E22" s="69">
        <f>(((('Matriz de Consumos'!E22*1000000000)/$AG$23)/1000)/$AF$23)/1000</f>
        <v>0</v>
      </c>
      <c r="F22" s="69">
        <f>(((('Matriz de Consumos'!F22*1000000000)/$AG$22)/1000)/$AF$22)/1000</f>
        <v>0</v>
      </c>
      <c r="G22" s="69">
        <f>(((('Matriz de Consumos'!G22*1000000000)/$AG$27)/1000)/$AF$27)/1000</f>
        <v>0</v>
      </c>
      <c r="H22" s="69">
        <f>(((('Matriz de Consumos'!H22*1000000000)/$AG$27)/1000)/$AF$27)/1000</f>
        <v>0</v>
      </c>
      <c r="I22" s="69">
        <f>(((('Matriz de Consumos'!I22*1000000000)/$AG$27)/1000)/$AF$27)/1000</f>
        <v>0</v>
      </c>
      <c r="J22" s="107">
        <f>(((('Matriz de Consumos'!J22*1000000000)/$AG$25)/1000)/$AF$25)/1000</f>
        <v>0</v>
      </c>
      <c r="K22" s="106">
        <f>(((('Matriz de Consumos'!K22*1000000000)/$AG$20)/1000)/$AF$20)/1000</f>
        <v>0</v>
      </c>
      <c r="L22" s="69">
        <f>(((('Matriz de Consumos'!L22*1000000000)/$AG$11)/1000)/$AH$11)/1000</f>
        <v>43.68845249999999</v>
      </c>
      <c r="M22" s="69">
        <f>(((('Matriz de Consumos'!M22*1000000000)/$AG$16)/1000)/$AF$16)/1000</f>
        <v>0</v>
      </c>
      <c r="N22" s="69">
        <f>(((('Matriz de Consumos'!N22*1000000000)/$AG$19)/1000)/$AF$19)/1000</f>
        <v>0</v>
      </c>
      <c r="O22" s="69">
        <f>(((('Matriz de Consumos'!O22*1000000000)/$AG$15)/1000)/$AF$15)/1000</f>
        <v>128.16400000000002</v>
      </c>
      <c r="P22" s="69">
        <f>(((('Matriz de Consumos'!P22*1000000000)/$AG$17)/1000)/$AF$17)/1000</f>
        <v>0</v>
      </c>
      <c r="Q22" s="69">
        <f>(((('Matriz de Consumos'!Q22*1000000000)/$AG$18)/1000)/$AF$18)/1000</f>
        <v>0</v>
      </c>
      <c r="R22" s="69">
        <f>(((('Matriz de Consumos'!R22*1000000000)/$AG$14)/1000)/$AF$14)/1000</f>
        <v>40.194976341893053</v>
      </c>
      <c r="S22" s="69">
        <f>(((('Matriz de Consumos'!S22*1000000000)/$AG$26)/1000)/$AF$26)/1000</f>
        <v>0.38400000000000001</v>
      </c>
      <c r="T22" s="69">
        <f>(((('Matriz de Consumos'!T22*1000000000)/$AG$24)/1000)/$AF$24)/1000</f>
        <v>0</v>
      </c>
      <c r="U22" s="107">
        <f>(((('Matriz de Consumos'!U22*1000000000)/$AG$28)/1000)/$AF$28)/1000</f>
        <v>0</v>
      </c>
      <c r="V22" s="69">
        <f>(((('Matriz de Consumos'!V22*1000000000)/$AG$27)/1000)/$AF$27)/1000</f>
        <v>2171.4369845182764</v>
      </c>
      <c r="W22" s="106">
        <f>(((('Matriz de Consumos'!W22*1000000000)/$AG$24)/1000)/$AF$24)/1000</f>
        <v>0</v>
      </c>
      <c r="X22" s="69">
        <f>(((('Matriz de Consumos'!X22*1000000000)/$AG$29)/1000)/$AF$29)/1000</f>
        <v>52118.9010989011</v>
      </c>
      <c r="Y22" s="69">
        <f>(((('Matriz de Consumos'!Y22*1000000000)/$AG$30)/1000)/$AF$30)/1000</f>
        <v>5.8799038461538453</v>
      </c>
      <c r="Z22" s="107">
        <f>(((('Matriz de Consumos'!Z22*1000000000)/$AG$31)/1000)/$AF$31)/1000</f>
        <v>723386.11111111101</v>
      </c>
      <c r="AA22" s="69">
        <f>(((('Matriz de Consumos'!AA22*1000000000)/$AG$32)/1000)/$AF$32)/1000</f>
        <v>0</v>
      </c>
      <c r="AB22" s="117">
        <f>(((('Matriz de Consumos'!AB22*1000000000)/$AG$33)/1000)/$AF$33)/1000</f>
        <v>0</v>
      </c>
      <c r="AC22" s="122">
        <f t="shared" si="3"/>
        <v>778254.01296353142</v>
      </c>
      <c r="AE22" s="173" t="s">
        <v>85</v>
      </c>
      <c r="AF22" s="177">
        <v>1</v>
      </c>
      <c r="AG22" s="175">
        <v>3500</v>
      </c>
      <c r="AH22" s="173"/>
    </row>
    <row r="23" spans="1:34">
      <c r="A23" s="3"/>
      <c r="B23" s="95" t="s">
        <v>39</v>
      </c>
      <c r="C23" s="108">
        <f>(((('Matriz de Consumos'!C23*1000000000)/$AG$9)/1000)/$AF$9)/1000</f>
        <v>0</v>
      </c>
      <c r="D23" s="70">
        <f>(((('Matriz de Consumos'!D23*1000000000)/$AG$21)/1000)/$AF$21)/1000</f>
        <v>0</v>
      </c>
      <c r="E23" s="70">
        <f>(((('Matriz de Consumos'!E23*1000000000)/$AG$23)/1000)/$AF$23)/1000</f>
        <v>0</v>
      </c>
      <c r="F23" s="70">
        <f>(((('Matriz de Consumos'!F23*1000000000)/$AG$22)/1000)/$AF$22)/1000</f>
        <v>0</v>
      </c>
      <c r="G23" s="70">
        <f>(((('Matriz de Consumos'!G23*1000000000)/$AG$27)/1000)/$AF$27)/1000</f>
        <v>0</v>
      </c>
      <c r="H23" s="70">
        <f>(((('Matriz de Consumos'!H23*1000000000)/$AG$27)/1000)/$AF$27)/1000</f>
        <v>0</v>
      </c>
      <c r="I23" s="70">
        <f>(((('Matriz de Consumos'!I23*1000000000)/$AG$27)/1000)/$AF$27)/1000</f>
        <v>0</v>
      </c>
      <c r="J23" s="109">
        <f>(((('Matriz de Consumos'!J23*1000000000)/$AG$25)/1000)/$AF$25)/1000</f>
        <v>0</v>
      </c>
      <c r="K23" s="113">
        <f>(((('Matriz de Consumos'!K23*1000000000)/$AG$20)/1000)/$AF$20)/1000</f>
        <v>0</v>
      </c>
      <c r="L23" s="70">
        <f>(((('Matriz de Consumos'!L23*1000000000)/$AG$11)/1000)/$AH$11)/1000</f>
        <v>0</v>
      </c>
      <c r="M23" s="70">
        <f>(((('Matriz de Consumos'!M23*1000000000)/$AG$16)/1000)/$AF$16)/1000</f>
        <v>0</v>
      </c>
      <c r="N23" s="70">
        <f>(((('Matriz de Consumos'!N23*1000000000)/$AG$19)/1000)/$AF$19)/1000</f>
        <v>0</v>
      </c>
      <c r="O23" s="70">
        <f>(((('Matriz de Consumos'!O23*1000000000)/$AG$15)/1000)/$AF$15)/1000</f>
        <v>0</v>
      </c>
      <c r="P23" s="70">
        <f>(((('Matriz de Consumos'!P23*1000000000)/$AG$17)/1000)/$AF$17)/1000</f>
        <v>0</v>
      </c>
      <c r="Q23" s="70">
        <f>(((('Matriz de Consumos'!Q23*1000000000)/$AG$18)/1000)/$AF$18)/1000</f>
        <v>0</v>
      </c>
      <c r="R23" s="70">
        <f>(((('Matriz de Consumos'!R23*1000000000)/$AG$14)/1000)/$AF$14)/1000</f>
        <v>0</v>
      </c>
      <c r="S23" s="70">
        <f>(((('Matriz de Consumos'!S23*1000000000)/$AG$26)/1000)/$AF$26)/1000</f>
        <v>0</v>
      </c>
      <c r="T23" s="70">
        <f>(((('Matriz de Consumos'!T23*1000000000)/$AG$24)/1000)/$AF$24)/1000</f>
        <v>0</v>
      </c>
      <c r="U23" s="109">
        <f>(((('Matriz de Consumos'!U23*1000000000)/$AG$28)/1000)/$AF$28)/1000</f>
        <v>0</v>
      </c>
      <c r="V23" s="70">
        <f>(((('Matriz de Consumos'!V23*1000000000)/$AG$27)/1000)/$AF$27)/1000</f>
        <v>0</v>
      </c>
      <c r="W23" s="108">
        <f>(((('Matriz de Consumos'!W23*1000000000)/$AG$24)/1000)/$AF$24)/1000</f>
        <v>0</v>
      </c>
      <c r="X23" s="70">
        <f>(((('Matriz de Consumos'!X23*1000000000)/$AG$29)/1000)/$AF$29)/1000</f>
        <v>0</v>
      </c>
      <c r="Y23" s="70">
        <f>(((('Matriz de Consumos'!Y23*1000000000)/$AG$30)/1000)/$AF$30)/1000</f>
        <v>0</v>
      </c>
      <c r="Z23" s="109">
        <f>(((('Matriz de Consumos'!Z23*1000000000)/$AG$31)/1000)/$AF$31)/1000</f>
        <v>0</v>
      </c>
      <c r="AA23" s="70">
        <f>(((('Matriz de Consumos'!AA23*1000000000)/$AG$32)/1000)/$AF$32)/1000</f>
        <v>0</v>
      </c>
      <c r="AB23" s="118">
        <f>(((('Matriz de Consumos'!AB23*1000000000)/$AG$33)/1000)/$AF$33)/1000</f>
        <v>0</v>
      </c>
      <c r="AC23" s="115">
        <f t="shared" si="3"/>
        <v>0</v>
      </c>
      <c r="AE23" s="173" t="s">
        <v>11</v>
      </c>
      <c r="AF23" s="177">
        <v>1</v>
      </c>
      <c r="AG23" s="175">
        <v>7000</v>
      </c>
      <c r="AH23" s="173"/>
    </row>
    <row r="24" spans="1:34">
      <c r="A24" s="3"/>
      <c r="B24" s="95" t="s">
        <v>4</v>
      </c>
      <c r="C24" s="108">
        <f>(((('Matriz de Consumos'!C24*1000000000)/$AG$9)/1000)/$AF$9)/1000</f>
        <v>0</v>
      </c>
      <c r="D24" s="70">
        <f>(((('Matriz de Consumos'!D24*1000000000)/$AG$21)/1000)/$AF$21)/1000</f>
        <v>0</v>
      </c>
      <c r="E24" s="70">
        <f>(((('Matriz de Consumos'!E24*1000000000)/$AG$23)/1000)/$AF$23)/1000</f>
        <v>0</v>
      </c>
      <c r="F24" s="70">
        <f>(((('Matriz de Consumos'!F24*1000000000)/$AG$22)/1000)/$AF$22)/1000</f>
        <v>0</v>
      </c>
      <c r="G24" s="70">
        <f>(((('Matriz de Consumos'!G24*1000000000)/$AG$27)/1000)/$AF$27)/1000</f>
        <v>0</v>
      </c>
      <c r="H24" s="70">
        <f>(((('Matriz de Consumos'!H24*1000000000)/$AG$27)/1000)/$AF$27)/1000</f>
        <v>0</v>
      </c>
      <c r="I24" s="70">
        <f>(((('Matriz de Consumos'!I24*1000000000)/$AG$27)/1000)/$AF$27)/1000</f>
        <v>0</v>
      </c>
      <c r="J24" s="109">
        <f>(((('Matriz de Consumos'!J24*1000000000)/$AG$25)/1000)/$AF$25)/1000</f>
        <v>0</v>
      </c>
      <c r="K24" s="108">
        <f>(((('Matriz de Consumos'!K24*1000000000)/$AG$20)/1000)/$AF$20)/1000</f>
        <v>0</v>
      </c>
      <c r="L24" s="70">
        <f>(((('Matriz de Consumos'!L24*1000000000)/$AG$11)/1000)/$AH$11)/1000</f>
        <v>0</v>
      </c>
      <c r="M24" s="70">
        <f>(((('Matriz de Consumos'!M24*1000000000)/$AG$16)/1000)/$AF$16)/1000</f>
        <v>0</v>
      </c>
      <c r="N24" s="70">
        <f>(((('Matriz de Consumos'!N24*1000000000)/$AG$19)/1000)/$AF$19)/1000</f>
        <v>0</v>
      </c>
      <c r="O24" s="70">
        <f>(((('Matriz de Consumos'!O24*1000000000)/$AG$15)/1000)/$AF$15)/1000</f>
        <v>0</v>
      </c>
      <c r="P24" s="70">
        <f>(((('Matriz de Consumos'!P24*1000000000)/$AG$17)/1000)/$AF$17)/1000</f>
        <v>0</v>
      </c>
      <c r="Q24" s="70">
        <f>(((('Matriz de Consumos'!Q24*1000000000)/$AG$18)/1000)/$AF$18)/1000</f>
        <v>0</v>
      </c>
      <c r="R24" s="70">
        <f>(((('Matriz de Consumos'!R24*1000000000)/$AG$14)/1000)/$AF$14)/1000</f>
        <v>0</v>
      </c>
      <c r="S24" s="70">
        <f>(((('Matriz de Consumos'!S24*1000000000)/$AG$26)/1000)/$AF$26)/1000</f>
        <v>0</v>
      </c>
      <c r="T24" s="70">
        <f>(((('Matriz de Consumos'!T24*1000000000)/$AG$24)/1000)/$AF$24)/1000</f>
        <v>0</v>
      </c>
      <c r="U24" s="109">
        <f>(((('Matriz de Consumos'!U24*1000000000)/$AG$28)/1000)/$AF$28)/1000</f>
        <v>0</v>
      </c>
      <c r="V24" s="70">
        <f>(((('Matriz de Consumos'!V24*1000000000)/$AG$27)/1000)/$AF$27)/1000</f>
        <v>1642.3041505182762</v>
      </c>
      <c r="W24" s="108">
        <f>(((('Matriz de Consumos'!W24*1000000000)/$AG$24)/1000)/$AF$24)/1000</f>
        <v>0</v>
      </c>
      <c r="X24" s="70">
        <f>(((('Matriz de Consumos'!X24*1000000000)/$AG$29)/1000)/$AF$29)/1000</f>
        <v>0</v>
      </c>
      <c r="Y24" s="70">
        <f>(((('Matriz de Consumos'!Y24*1000000000)/$AG$30)/1000)/$AF$30)/1000</f>
        <v>0</v>
      </c>
      <c r="Z24" s="109">
        <f>(((('Matriz de Consumos'!Z24*1000000000)/$AG$31)/1000)/$AF$31)/1000</f>
        <v>0</v>
      </c>
      <c r="AA24" s="70">
        <f>(((('Matriz de Consumos'!AA24*1000000000)/$AG$32)/1000)/$AF$32)/1000</f>
        <v>0</v>
      </c>
      <c r="AB24" s="118">
        <f>(((('Matriz de Consumos'!AB24*1000000000)/$AG$33)/1000)/$AF$33)/1000</f>
        <v>0</v>
      </c>
      <c r="AC24" s="115">
        <f t="shared" si="3"/>
        <v>1642.3041505182762</v>
      </c>
      <c r="AE24" s="173" t="s">
        <v>123</v>
      </c>
      <c r="AF24" s="177">
        <v>1</v>
      </c>
      <c r="AG24" s="175">
        <v>7000</v>
      </c>
      <c r="AH24" s="173"/>
    </row>
    <row r="25" spans="1:34">
      <c r="A25" s="3"/>
      <c r="B25" s="95" t="s">
        <v>42</v>
      </c>
      <c r="C25" s="108">
        <f>(((('Matriz de Consumos'!C25*1000000000)/$AG$9)/1000)/$AF$9)/1000</f>
        <v>0</v>
      </c>
      <c r="D25" s="70">
        <f>(((('Matriz de Consumos'!D25*1000000000)/$AG$21)/1000)/$AF$21)/1000</f>
        <v>0</v>
      </c>
      <c r="E25" s="70">
        <f>(((('Matriz de Consumos'!E25*1000000000)/$AG$23)/1000)/$AF$23)/1000</f>
        <v>0</v>
      </c>
      <c r="F25" s="70">
        <f>(((('Matriz de Consumos'!F25*1000000000)/$AG$22)/1000)/$AF$22)/1000</f>
        <v>0</v>
      </c>
      <c r="G25" s="70">
        <f>(((('Matriz de Consumos'!G25*1000000000)/$AG$27)/1000)/$AF$27)/1000</f>
        <v>0</v>
      </c>
      <c r="H25" s="70">
        <f>(((('Matriz de Consumos'!H25*1000000000)/$AG$27)/1000)/$AF$27)/1000</f>
        <v>0</v>
      </c>
      <c r="I25" s="70">
        <f>(((('Matriz de Consumos'!I25*1000000000)/$AG$27)/1000)/$AF$27)/1000</f>
        <v>0</v>
      </c>
      <c r="J25" s="109">
        <f>(((('Matriz de Consumos'!J25*1000000000)/$AG$25)/1000)/$AF$25)/1000</f>
        <v>0</v>
      </c>
      <c r="K25" s="108">
        <f>(((('Matriz de Consumos'!K25*1000000000)/$AG$20)/1000)/$AF$20)/1000</f>
        <v>0</v>
      </c>
      <c r="L25" s="70">
        <f>(((('Matriz de Consumos'!L25*1000000000)/$AG$11)/1000)/$AH$11)/1000</f>
        <v>0</v>
      </c>
      <c r="M25" s="70">
        <f>(((('Matriz de Consumos'!M25*1000000000)/$AG$16)/1000)/$AF$16)/1000</f>
        <v>0</v>
      </c>
      <c r="N25" s="70">
        <f>(((('Matriz de Consumos'!N25*1000000000)/$AG$19)/1000)/$AF$19)/1000</f>
        <v>0</v>
      </c>
      <c r="O25" s="70">
        <f>(((('Matriz de Consumos'!O25*1000000000)/$AG$15)/1000)/$AF$15)/1000</f>
        <v>0</v>
      </c>
      <c r="P25" s="70">
        <f>(((('Matriz de Consumos'!P25*1000000000)/$AG$17)/1000)/$AF$17)/1000</f>
        <v>0</v>
      </c>
      <c r="Q25" s="70">
        <f>(((('Matriz de Consumos'!Q25*1000000000)/$AG$18)/1000)/$AF$18)/1000</f>
        <v>0</v>
      </c>
      <c r="R25" s="70">
        <f>(((('Matriz de Consumos'!R25*1000000000)/$AG$14)/1000)/$AF$14)/1000</f>
        <v>0</v>
      </c>
      <c r="S25" s="70">
        <f>(((('Matriz de Consumos'!S25*1000000000)/$AG$26)/1000)/$AF$26)/1000</f>
        <v>0</v>
      </c>
      <c r="T25" s="70">
        <f>(((('Matriz de Consumos'!T25*1000000000)/$AG$24)/1000)/$AF$24)/1000</f>
        <v>0</v>
      </c>
      <c r="U25" s="109">
        <f>(((('Matriz de Consumos'!U25*1000000000)/$AG$28)/1000)/$AF$28)/1000</f>
        <v>0</v>
      </c>
      <c r="V25" s="70">
        <f>(((('Matriz de Consumos'!V25*1000000000)/$AG$27)/1000)/$AF$27)/1000</f>
        <v>0</v>
      </c>
      <c r="W25" s="108">
        <f>(((('Matriz de Consumos'!W25*1000000000)/$AG$24)/1000)/$AF$24)/1000</f>
        <v>0</v>
      </c>
      <c r="X25" s="70">
        <f>(((('Matriz de Consumos'!X25*1000000000)/$AG$29)/1000)/$AF$29)/1000</f>
        <v>27347.472527472528</v>
      </c>
      <c r="Y25" s="70">
        <f>(((('Matriz de Consumos'!Y25*1000000000)/$AG$30)/1000)/$AF$30)/1000</f>
        <v>0</v>
      </c>
      <c r="Z25" s="109">
        <f>(((('Matriz de Consumos'!Z25*1000000000)/$AG$31)/1000)/$AF$31)/1000</f>
        <v>329512.5</v>
      </c>
      <c r="AA25" s="70">
        <f>(((('Matriz de Consumos'!AA25*1000000000)/$AG$32)/1000)/$AF$32)/1000</f>
        <v>0</v>
      </c>
      <c r="AB25" s="118">
        <f>(((('Matriz de Consumos'!AB25*1000000000)/$AG$33)/1000)/$AF$33)/1000</f>
        <v>0</v>
      </c>
      <c r="AC25" s="115">
        <f t="shared" si="3"/>
        <v>356859.97252747254</v>
      </c>
      <c r="AE25" s="173" t="s">
        <v>16</v>
      </c>
      <c r="AF25" s="177">
        <v>1</v>
      </c>
      <c r="AG25" s="175">
        <v>5600</v>
      </c>
      <c r="AH25" s="173" t="s">
        <v>122</v>
      </c>
    </row>
    <row r="26" spans="1:34">
      <c r="A26" s="3"/>
      <c r="B26" s="95" t="s">
        <v>43</v>
      </c>
      <c r="C26" s="108">
        <f>(((('Matriz de Consumos'!C26*1000000000)/$AG$9)/1000)/$AF$9)/1000</f>
        <v>0</v>
      </c>
      <c r="D26" s="70">
        <f>(((('Matriz de Consumos'!D26*1000000000)/$AG$21)/1000)/$AF$21)/1000</f>
        <v>0</v>
      </c>
      <c r="E26" s="70">
        <f>(((('Matriz de Consumos'!E26*1000000000)/$AG$23)/1000)/$AF$23)/1000</f>
        <v>0</v>
      </c>
      <c r="F26" s="70">
        <f>(((('Matriz de Consumos'!F26*1000000000)/$AG$22)/1000)/$AF$22)/1000</f>
        <v>0</v>
      </c>
      <c r="G26" s="70">
        <f>(((('Matriz de Consumos'!G26*1000000000)/$AG$27)/1000)/$AF$27)/1000</f>
        <v>0</v>
      </c>
      <c r="H26" s="70">
        <f>(((('Matriz de Consumos'!H26*1000000000)/$AG$27)/1000)/$AF$27)/1000</f>
        <v>0</v>
      </c>
      <c r="I26" s="70">
        <f>(((('Matriz de Consumos'!I26*1000000000)/$AG$27)/1000)/$AF$27)/1000</f>
        <v>0</v>
      </c>
      <c r="J26" s="109">
        <f>(((('Matriz de Consumos'!J26*1000000000)/$AG$25)/1000)/$AF$25)/1000</f>
        <v>0</v>
      </c>
      <c r="K26" s="108">
        <f>(((('Matriz de Consumos'!K26*1000000000)/$AG$20)/1000)/$AF$20)/1000</f>
        <v>0</v>
      </c>
      <c r="L26" s="70">
        <f>(((('Matriz de Consumos'!L26*1000000000)/$AG$11)/1000)/$AH$11)/1000</f>
        <v>25.199999999999996</v>
      </c>
      <c r="M26" s="70">
        <f>(((('Matriz de Consumos'!M26*1000000000)/$AG$16)/1000)/$AF$16)/1000</f>
        <v>0</v>
      </c>
      <c r="N26" s="70">
        <f>(((('Matriz de Consumos'!N26*1000000000)/$AG$19)/1000)/$AF$19)/1000</f>
        <v>0</v>
      </c>
      <c r="O26" s="70">
        <f>(((('Matriz de Consumos'!O26*1000000000)/$AG$15)/1000)/$AF$15)/1000</f>
        <v>0</v>
      </c>
      <c r="P26" s="70">
        <f>(((('Matriz de Consumos'!P26*1000000000)/$AG$17)/1000)/$AF$17)/1000</f>
        <v>0</v>
      </c>
      <c r="Q26" s="70">
        <f>(((('Matriz de Consumos'!Q26*1000000000)/$AG$18)/1000)/$AF$18)/1000</f>
        <v>0</v>
      </c>
      <c r="R26" s="70">
        <f>(((('Matriz de Consumos'!R26*1000000000)/$AG$14)/1000)/$AF$14)/1000</f>
        <v>0</v>
      </c>
      <c r="S26" s="70">
        <f>(((('Matriz de Consumos'!S26*1000000000)/$AG$26)/1000)/$AF$26)/1000</f>
        <v>0</v>
      </c>
      <c r="T26" s="70">
        <f>(((('Matriz de Consumos'!T26*1000000000)/$AG$24)/1000)/$AF$24)/1000</f>
        <v>0</v>
      </c>
      <c r="U26" s="109">
        <f>(((('Matriz de Consumos'!U26*1000000000)/$AG$28)/1000)/$AF$28)/1000</f>
        <v>0</v>
      </c>
      <c r="V26" s="70">
        <f>(((('Matriz de Consumos'!V26*1000000000)/$AG$27)/1000)/$AF$27)/1000</f>
        <v>0</v>
      </c>
      <c r="W26" s="108">
        <f>(((('Matriz de Consumos'!W26*1000000000)/$AG$24)/1000)/$AF$24)/1000</f>
        <v>0</v>
      </c>
      <c r="X26" s="70">
        <f>(((('Matriz de Consumos'!X26*1000000000)/$AG$29)/1000)/$AF$29)/1000</f>
        <v>24771.428571428576</v>
      </c>
      <c r="Y26" s="70">
        <f>(((('Matriz de Consumos'!Y26*1000000000)/$AG$30)/1000)/$AF$30)/1000</f>
        <v>5.8799038461538453</v>
      </c>
      <c r="Z26" s="109">
        <f>(((('Matriz de Consumos'!Z26*1000000000)/$AG$31)/1000)/$AF$31)/1000</f>
        <v>393873.61111111118</v>
      </c>
      <c r="AA26" s="70">
        <f>(((('Matriz de Consumos'!AA26*1000000000)/$AG$32)/1000)/$AF$32)/1000</f>
        <v>0</v>
      </c>
      <c r="AB26" s="118">
        <f>(((('Matriz de Consumos'!AB26*1000000000)/$AG$33)/1000)/$AF$33)/1000</f>
        <v>0</v>
      </c>
      <c r="AC26" s="115">
        <f t="shared" si="3"/>
        <v>418676.1195863859</v>
      </c>
      <c r="AE26" s="173" t="s">
        <v>25</v>
      </c>
      <c r="AF26" s="177">
        <v>1</v>
      </c>
      <c r="AG26" s="175">
        <v>4260</v>
      </c>
      <c r="AH26" s="173" t="s">
        <v>124</v>
      </c>
    </row>
    <row r="27" spans="1:34">
      <c r="A27" s="3"/>
      <c r="B27" s="95" t="s">
        <v>44</v>
      </c>
      <c r="C27" s="108">
        <f>(((('Matriz de Consumos'!C27*1000000000)/$AG$9)/1000)/$AF$9)/1000</f>
        <v>0</v>
      </c>
      <c r="D27" s="70">
        <f>(((('Matriz de Consumos'!D27*1000000000)/$AG$21)/1000)/$AF$21)/1000</f>
        <v>0</v>
      </c>
      <c r="E27" s="70">
        <f>(((('Matriz de Consumos'!E27*1000000000)/$AG$23)/1000)/$AF$23)/1000</f>
        <v>0</v>
      </c>
      <c r="F27" s="70">
        <f>(((('Matriz de Consumos'!F27*1000000000)/$AG$22)/1000)/$AF$22)/1000</f>
        <v>0</v>
      </c>
      <c r="G27" s="70">
        <f>(((('Matriz de Consumos'!G27*1000000000)/$AG$27)/1000)/$AF$27)/1000</f>
        <v>0</v>
      </c>
      <c r="H27" s="70">
        <f>(((('Matriz de Consumos'!H27*1000000000)/$AG$27)/1000)/$AF$27)/1000</f>
        <v>0</v>
      </c>
      <c r="I27" s="70">
        <f>(((('Matriz de Consumos'!I27*1000000000)/$AG$27)/1000)/$AF$27)/1000</f>
        <v>0</v>
      </c>
      <c r="J27" s="109">
        <f>(((('Matriz de Consumos'!J27*1000000000)/$AG$25)/1000)/$AF$25)/1000</f>
        <v>0</v>
      </c>
      <c r="K27" s="108">
        <f>(((('Matriz de Consumos'!K27*1000000000)/$AG$20)/1000)/$AF$20)/1000</f>
        <v>0</v>
      </c>
      <c r="L27" s="70">
        <f>(((('Matriz de Consumos'!L27*1000000000)/$AG$11)/1000)/$AH$11)/1000</f>
        <v>0</v>
      </c>
      <c r="M27" s="70">
        <f>(((('Matriz de Consumos'!M27*1000000000)/$AG$16)/1000)/$AF$16)/1000</f>
        <v>0</v>
      </c>
      <c r="N27" s="70">
        <f>(((('Matriz de Consumos'!N27*1000000000)/$AG$19)/1000)/$AF$19)/1000</f>
        <v>0</v>
      </c>
      <c r="O27" s="70">
        <f>(((('Matriz de Consumos'!O27*1000000000)/$AG$15)/1000)/$AF$15)/1000</f>
        <v>0</v>
      </c>
      <c r="P27" s="70">
        <f>(((('Matriz de Consumos'!P27*1000000000)/$AG$17)/1000)/$AF$17)/1000</f>
        <v>0</v>
      </c>
      <c r="Q27" s="70">
        <f>(((('Matriz de Consumos'!Q27*1000000000)/$AG$18)/1000)/$AF$18)/1000</f>
        <v>0</v>
      </c>
      <c r="R27" s="70">
        <f>(((('Matriz de Consumos'!R27*1000000000)/$AG$14)/1000)/$AF$14)/1000</f>
        <v>0</v>
      </c>
      <c r="S27" s="70">
        <f>(((('Matriz de Consumos'!S27*1000000000)/$AG$26)/1000)/$AF$26)/1000</f>
        <v>0</v>
      </c>
      <c r="T27" s="70">
        <f>(((('Matriz de Consumos'!T27*1000000000)/$AG$24)/1000)/$AF$24)/1000</f>
        <v>0</v>
      </c>
      <c r="U27" s="109">
        <f>(((('Matriz de Consumos'!U27*1000000000)/$AG$28)/1000)/$AF$28)/1000</f>
        <v>0</v>
      </c>
      <c r="V27" s="70">
        <f>(((('Matriz de Consumos'!V27*1000000000)/$AG$27)/1000)/$AF$27)/1000</f>
        <v>0</v>
      </c>
      <c r="W27" s="108">
        <f>(((('Matriz de Consumos'!W27*1000000000)/$AG$24)/1000)/$AF$24)/1000</f>
        <v>0</v>
      </c>
      <c r="X27" s="70">
        <f>(((('Matriz de Consumos'!X27*1000000000)/$AG$29)/1000)/$AF$29)/1000</f>
        <v>0</v>
      </c>
      <c r="Y27" s="70">
        <f>(((('Matriz de Consumos'!Y27*1000000000)/$AG$30)/1000)/$AF$30)/1000</f>
        <v>0</v>
      </c>
      <c r="Z27" s="109">
        <f>(((('Matriz de Consumos'!Z27*1000000000)/$AG$31)/1000)/$AF$31)/1000</f>
        <v>0</v>
      </c>
      <c r="AA27" s="70">
        <f>(((('Matriz de Consumos'!AA27*1000000000)/$AG$32)/1000)/$AF$32)/1000</f>
        <v>0</v>
      </c>
      <c r="AB27" s="118">
        <f>(((('Matriz de Consumos'!AB27*1000000000)/$AG$33)/1000)/$AF$33)/1000</f>
        <v>0</v>
      </c>
      <c r="AC27" s="115">
        <f t="shared" si="3"/>
        <v>0</v>
      </c>
      <c r="AE27" s="173" t="s">
        <v>4</v>
      </c>
      <c r="AF27" s="177">
        <v>1</v>
      </c>
      <c r="AG27" s="175">
        <v>860</v>
      </c>
      <c r="AH27" s="173" t="s">
        <v>125</v>
      </c>
    </row>
    <row r="28" spans="1:34">
      <c r="A28" s="3"/>
      <c r="B28" s="95" t="s">
        <v>45</v>
      </c>
      <c r="C28" s="108">
        <f>(((('Matriz de Consumos'!C28*1000000000)/$AG$9)/1000)/$AF$9)/1000</f>
        <v>0</v>
      </c>
      <c r="D28" s="70">
        <f>(((('Matriz de Consumos'!D28*1000000000)/$AG$21)/1000)/$AF$21)/1000</f>
        <v>359.25243631302857</v>
      </c>
      <c r="E28" s="70">
        <f>(((('Matriz de Consumos'!E28*1000000000)/$AG$23)/1000)/$AF$23)/1000</f>
        <v>0</v>
      </c>
      <c r="F28" s="70">
        <f>(((('Matriz de Consumos'!F28*1000000000)/$AG$22)/1000)/$AF$22)/1000</f>
        <v>0</v>
      </c>
      <c r="G28" s="70">
        <f>(((('Matriz de Consumos'!G28*1000000000)/$AG$27)/1000)/$AF$27)/1000</f>
        <v>0</v>
      </c>
      <c r="H28" s="70">
        <f>(((('Matriz de Consumos'!H28*1000000000)/$AG$27)/1000)/$AF$27)/1000</f>
        <v>0</v>
      </c>
      <c r="I28" s="70">
        <f>(((('Matriz de Consumos'!I28*1000000000)/$AG$27)/1000)/$AF$27)/1000</f>
        <v>0</v>
      </c>
      <c r="J28" s="109">
        <f>(((('Matriz de Consumos'!J28*1000000000)/$AG$25)/1000)/$AF$25)/1000</f>
        <v>0</v>
      </c>
      <c r="K28" s="108">
        <f>(((('Matriz de Consumos'!K28*1000000000)/$AG$20)/1000)/$AF$20)/1000</f>
        <v>0</v>
      </c>
      <c r="L28" s="70">
        <f>(((('Matriz de Consumos'!L28*1000000000)/$AG$11)/1000)/$AH$11)/1000</f>
        <v>18.488452499999998</v>
      </c>
      <c r="M28" s="70">
        <f>(((('Matriz de Consumos'!M28*1000000000)/$AG$16)/1000)/$AF$16)/1000</f>
        <v>0</v>
      </c>
      <c r="N28" s="70">
        <f>(((('Matriz de Consumos'!N28*1000000000)/$AG$19)/1000)/$AF$19)/1000</f>
        <v>0</v>
      </c>
      <c r="O28" s="70">
        <f>(((('Matriz de Consumos'!O28*1000000000)/$AG$15)/1000)/$AF$15)/1000</f>
        <v>128.16400000000002</v>
      </c>
      <c r="P28" s="70">
        <f>(((('Matriz de Consumos'!P28*1000000000)/$AG$17)/1000)/$AF$17)/1000</f>
        <v>0</v>
      </c>
      <c r="Q28" s="70">
        <f>(((('Matriz de Consumos'!Q28*1000000000)/$AG$18)/1000)/$AF$18)/1000</f>
        <v>0</v>
      </c>
      <c r="R28" s="70">
        <f>(((('Matriz de Consumos'!R28*1000000000)/$AG$14)/1000)/$AF$14)/1000</f>
        <v>40.194976341893053</v>
      </c>
      <c r="S28" s="70">
        <f>(((('Matriz de Consumos'!S28*1000000000)/$AG$26)/1000)/$AF$26)/1000</f>
        <v>0.38400000000000001</v>
      </c>
      <c r="T28" s="70">
        <f>(((('Matriz de Consumos'!T28*1000000000)/$AG$24)/1000)/$AF$24)/1000</f>
        <v>0</v>
      </c>
      <c r="U28" s="109">
        <f>(((('Matriz de Consumos'!U28*1000000000)/$AG$28)/1000)/$AF$28)/1000</f>
        <v>0</v>
      </c>
      <c r="V28" s="70">
        <f>(((('Matriz de Consumos'!V28*1000000000)/$AG$27)/1000)/$AF$27)/1000</f>
        <v>488.99283399999996</v>
      </c>
      <c r="W28" s="108">
        <f>(((('Matriz de Consumos'!W28*1000000000)/$AG$24)/1000)/$AF$24)/1000</f>
        <v>0</v>
      </c>
      <c r="X28" s="70">
        <f>(((('Matriz de Consumos'!X28*1000000000)/$AG$29)/1000)/$AF$29)/1000</f>
        <v>0</v>
      </c>
      <c r="Y28" s="70">
        <f>(((('Matriz de Consumos'!Y28*1000000000)/$AG$30)/1000)/$AF$30)/1000</f>
        <v>0</v>
      </c>
      <c r="Z28" s="109">
        <f>(((('Matriz de Consumos'!Z28*1000000000)/$AG$31)/1000)/$AF$31)/1000</f>
        <v>0</v>
      </c>
      <c r="AA28" s="70">
        <f>(((('Matriz de Consumos'!AA28*1000000000)/$AG$32)/1000)/$AF$32)/1000</f>
        <v>0</v>
      </c>
      <c r="AB28" s="118">
        <f>(((('Matriz de Consumos'!AB28*1000000000)/$AG$33)/1000)/$AF$33)/1000</f>
        <v>0</v>
      </c>
      <c r="AC28" s="115">
        <f t="shared" si="3"/>
        <v>1035.4766991549216</v>
      </c>
      <c r="AE28" s="173" t="s">
        <v>141</v>
      </c>
      <c r="AF28" s="177">
        <v>1</v>
      </c>
      <c r="AG28" s="175">
        <v>9644</v>
      </c>
      <c r="AH28" s="181"/>
    </row>
    <row r="29" spans="1:34">
      <c r="A29" s="3"/>
      <c r="B29" s="96" t="s">
        <v>46</v>
      </c>
      <c r="C29" s="124">
        <f>(((('Matriz de Consumos'!C29*1000000000)/$AG$9)/1000)/$AF$9)/1000</f>
        <v>0</v>
      </c>
      <c r="D29" s="83">
        <f>(((('Matriz de Consumos'!D29*1000000000)/$AG$21)/1000)/$AF$21)/1000</f>
        <v>0</v>
      </c>
      <c r="E29" s="83">
        <f>(((('Matriz de Consumos'!E29*1000000000)/$AG$23)/1000)/$AF$23)/1000</f>
        <v>0</v>
      </c>
      <c r="F29" s="83">
        <f>(((('Matriz de Consumos'!F29*1000000000)/$AG$22)/1000)/$AF$22)/1000</f>
        <v>0</v>
      </c>
      <c r="G29" s="83">
        <f>(((('Matriz de Consumos'!G29*1000000000)/$AG$27)/1000)/$AF$27)/1000</f>
        <v>0</v>
      </c>
      <c r="H29" s="83">
        <f>(((('Matriz de Consumos'!H29*1000000000)/$AG$27)/1000)/$AF$27)/1000</f>
        <v>0</v>
      </c>
      <c r="I29" s="83">
        <f>(((('Matriz de Consumos'!I29*1000000000)/$AG$27)/1000)/$AF$27)/1000</f>
        <v>0</v>
      </c>
      <c r="J29" s="125">
        <f>(((('Matriz de Consumos'!J29*1000000000)/$AG$25)/1000)/$AF$25)/1000</f>
        <v>0</v>
      </c>
      <c r="K29" s="124">
        <f>(((('Matriz de Consumos'!K29*1000000000)/$AG$20)/1000)/$AF$20)/1000</f>
        <v>0</v>
      </c>
      <c r="L29" s="83">
        <f>(((('Matriz de Consumos'!L29*1000000000)/$AG$11)/1000)/$AH$11)/1000</f>
        <v>0</v>
      </c>
      <c r="M29" s="83">
        <f>(((('Matriz de Consumos'!M29*1000000000)/$AG$16)/1000)/$AF$16)/1000</f>
        <v>0</v>
      </c>
      <c r="N29" s="83">
        <f>(((('Matriz de Consumos'!N29*1000000000)/$AG$19)/1000)/$AF$19)/1000</f>
        <v>0</v>
      </c>
      <c r="O29" s="83">
        <f>(((('Matriz de Consumos'!O29*1000000000)/$AG$15)/1000)/$AF$15)/1000</f>
        <v>0</v>
      </c>
      <c r="P29" s="83">
        <f>(((('Matriz de Consumos'!P29*1000000000)/$AG$17)/1000)/$AF$17)/1000</f>
        <v>0</v>
      </c>
      <c r="Q29" s="83">
        <f>(((('Matriz de Consumos'!Q29*1000000000)/$AG$18)/1000)/$AF$18)/1000</f>
        <v>0</v>
      </c>
      <c r="R29" s="83">
        <f>(((('Matriz de Consumos'!R29*1000000000)/$AG$14)/1000)/$AF$14)/1000</f>
        <v>0</v>
      </c>
      <c r="S29" s="83">
        <f>(((('Matriz de Consumos'!S29*1000000000)/$AG$26)/1000)/$AF$26)/1000</f>
        <v>0</v>
      </c>
      <c r="T29" s="83">
        <f>(((('Matriz de Consumos'!T29*1000000000)/$AG$24)/1000)/$AF$24)/1000</f>
        <v>0</v>
      </c>
      <c r="U29" s="125">
        <f>(((('Matriz de Consumos'!U29*1000000000)/$AG$28)/1000)/$AF$28)/1000</f>
        <v>0</v>
      </c>
      <c r="V29" s="83">
        <f>(((('Matriz de Consumos'!V29*1000000000)/$AG$27)/1000)/$AF$27)/1000</f>
        <v>40.14</v>
      </c>
      <c r="W29" s="124">
        <f>(((('Matriz de Consumos'!W29*1000000000)/$AG$24)/1000)/$AF$24)/1000</f>
        <v>0</v>
      </c>
      <c r="X29" s="83">
        <f>(((('Matriz de Consumos'!X29*1000000000)/$AG$29)/1000)/$AF$29)/1000</f>
        <v>0</v>
      </c>
      <c r="Y29" s="83">
        <f>(((('Matriz de Consumos'!Y29*1000000000)/$AG$30)/1000)/$AF$30)/1000</f>
        <v>0</v>
      </c>
      <c r="Z29" s="125">
        <f>(((('Matriz de Consumos'!Z29*1000000000)/$AG$31)/1000)/$AF$31)/1000</f>
        <v>0</v>
      </c>
      <c r="AA29" s="83">
        <f>(((('Matriz de Consumos'!AA29*1000000000)/$AG$32)/1000)/$AF$32)/1000</f>
        <v>0</v>
      </c>
      <c r="AB29" s="126">
        <f>(((('Matriz de Consumos'!AB29*1000000000)/$AG$33)/1000)/$AF$33)/1000</f>
        <v>0</v>
      </c>
      <c r="AC29" s="116">
        <f t="shared" si="3"/>
        <v>40.14</v>
      </c>
      <c r="AE29" s="3" t="s">
        <v>29</v>
      </c>
      <c r="AF29" s="177">
        <v>1</v>
      </c>
      <c r="AG29" s="175">
        <v>4.55</v>
      </c>
      <c r="AH29" s="181"/>
    </row>
    <row r="30" spans="1:34">
      <c r="A30" s="3"/>
      <c r="B30" s="102" t="s">
        <v>49</v>
      </c>
      <c r="C30" s="106">
        <f>(((('Matriz de Consumos'!C30*1000000000)/$AG$9)/1000)/$AF$9)/1000</f>
        <v>0</v>
      </c>
      <c r="D30" s="69">
        <f>(((('Matriz de Consumos'!D30*1000000000)/$AG$21)/1000)/$AF$21)/1000</f>
        <v>1300.2501599337777</v>
      </c>
      <c r="E30" s="69">
        <f>(((('Matriz de Consumos'!E30*1000000000)/$AG$23)/1000)/$AF$23)/1000</f>
        <v>357.34194040630996</v>
      </c>
      <c r="F30" s="69">
        <f>(((('Matriz de Consumos'!F30*1000000000)/$AG$22)/1000)/$AF$22)/1000</f>
        <v>4000.4596161055842</v>
      </c>
      <c r="G30" s="69">
        <f>(((('Matriz de Consumos'!G30*1000000000)/$AG$27)/1000)/$AF$27)/1000</f>
        <v>0</v>
      </c>
      <c r="H30" s="69">
        <f>(((('Matriz de Consumos'!H30*1000000000)/$AG$27)/1000)/$AF$27)/1000</f>
        <v>0</v>
      </c>
      <c r="I30" s="69">
        <f>(((('Matriz de Consumos'!I30*1000000000)/$AG$27)/1000)/$AF$27)/1000</f>
        <v>0</v>
      </c>
      <c r="J30" s="107">
        <f>(((('Matriz de Consumos'!J30*1000000000)/$AG$25)/1000)/$AF$25)/1000</f>
        <v>0</v>
      </c>
      <c r="K30" s="106">
        <f>(((('Matriz de Consumos'!K30*1000000000)/$AG$20)/1000)/$AF$20)/1000</f>
        <v>2392.1479185861899</v>
      </c>
      <c r="L30" s="69">
        <f>(((('Matriz de Consumos'!L30*1000000000)/$AG$11)/1000)/$AH$11)/1000</f>
        <v>618.09689389497089</v>
      </c>
      <c r="M30" s="69">
        <f>(((('Matriz de Consumos'!M30*1000000000)/$AG$16)/1000)/$AF$16)/1000</f>
        <v>2.5906979999999993</v>
      </c>
      <c r="N30" s="69">
        <f>(((('Matriz de Consumos'!N30*1000000000)/$AG$19)/1000)/$AF$19)/1000</f>
        <v>36.054410000000004</v>
      </c>
      <c r="O30" s="69">
        <f>(((('Matriz de Consumos'!O30*1000000000)/$AG$15)/1000)/$AF$15)/1000</f>
        <v>520.74239312727275</v>
      </c>
      <c r="P30" s="69">
        <f>(((('Matriz de Consumos'!P30*1000000000)/$AG$17)/1000)/$AF$17)/1000</f>
        <v>0</v>
      </c>
      <c r="Q30" s="69">
        <f>(((('Matriz de Consumos'!Q30*1000000000)/$AG$18)/1000)/$AF$18)/1000</f>
        <v>26.009231</v>
      </c>
      <c r="R30" s="69">
        <f>(((('Matriz de Consumos'!R30*1000000000)/$AG$14)/1000)/$AF$14)/1000</f>
        <v>0</v>
      </c>
      <c r="S30" s="69">
        <f>(((('Matriz de Consumos'!S30*1000000000)/$AG$26)/1000)/$AF$26)/1000</f>
        <v>0.52400000000000002</v>
      </c>
      <c r="T30" s="69">
        <f>(((('Matriz de Consumos'!T30*1000000000)/$AG$24)/1000)/$AF$24)/1000</f>
        <v>234.50442999999999</v>
      </c>
      <c r="U30" s="107">
        <f>(((('Matriz de Consumos'!U30*1000000000)/$AG$28)/1000)/$AF$28)/1000</f>
        <v>0</v>
      </c>
      <c r="V30" s="69">
        <f>(((('Matriz de Consumos'!V30*1000000000)/$AG$27)/1000)/$AF$27)/1000</f>
        <v>35962.898926327216</v>
      </c>
      <c r="W30" s="106">
        <f>(((('Matriz de Consumos'!W30*1000000000)/$AG$24)/1000)/$AF$24)/1000</f>
        <v>24.893736000000001</v>
      </c>
      <c r="X30" s="69">
        <f>(((('Matriz de Consumos'!X30*1000000000)/$AG$29)/1000)/$AF$29)/1000</f>
        <v>115191.46978021979</v>
      </c>
      <c r="Y30" s="69">
        <f>(((('Matriz de Consumos'!Y30*1000000000)/$AG$30)/1000)/$AF$30)/1000</f>
        <v>0</v>
      </c>
      <c r="Z30" s="107">
        <f>(((('Matriz de Consumos'!Z30*1000000000)/$AG$31)/1000)/$AF$31)/1000</f>
        <v>101602.7777777778</v>
      </c>
      <c r="AA30" s="69">
        <f>(((('Matriz de Consumos'!AA30*1000000000)/$AG$32)/1000)/$AF$32)/1000</f>
        <v>0</v>
      </c>
      <c r="AB30" s="117">
        <f>(((('Matriz de Consumos'!AB30*1000000000)/$AG$33)/1000)/$AF$33)/1000</f>
        <v>0</v>
      </c>
      <c r="AC30" s="122">
        <f t="shared" si="3"/>
        <v>262270.76191137894</v>
      </c>
      <c r="AE30" s="3" t="s">
        <v>30</v>
      </c>
      <c r="AF30" s="177">
        <v>1</v>
      </c>
      <c r="AG30" s="177">
        <v>10400</v>
      </c>
      <c r="AH30" s="181"/>
    </row>
    <row r="31" spans="1:34">
      <c r="A31" s="3"/>
      <c r="B31" s="103" t="s">
        <v>50</v>
      </c>
      <c r="C31" s="108">
        <f>(((('Matriz de Consumos'!C31*1000000000)/$AG$9)/1000)/$AF$9)/1000</f>
        <v>0</v>
      </c>
      <c r="D31" s="70">
        <f>(((('Matriz de Consumos'!D31*1000000000)/$AG$21)/1000)/$AF$21)/1000</f>
        <v>603.74681798158656</v>
      </c>
      <c r="E31" s="70">
        <f>(((('Matriz de Consumos'!E31*1000000000)/$AG$23)/1000)/$AF$23)/1000</f>
        <v>7.0620000000000003</v>
      </c>
      <c r="F31" s="70">
        <f>(((('Matriz de Consumos'!F31*1000000000)/$AG$22)/1000)/$AF$22)/1000</f>
        <v>0</v>
      </c>
      <c r="G31" s="70">
        <f>(((('Matriz de Consumos'!G31*1000000000)/$AG$27)/1000)/$AF$27)/1000</f>
        <v>0</v>
      </c>
      <c r="H31" s="70">
        <f>(((('Matriz de Consumos'!H31*1000000000)/$AG$27)/1000)/$AF$27)/1000</f>
        <v>0</v>
      </c>
      <c r="I31" s="70">
        <f>(((('Matriz de Consumos'!I31*1000000000)/$AG$27)/1000)/$AF$27)/1000</f>
        <v>0</v>
      </c>
      <c r="J31" s="109">
        <f>(((('Matriz de Consumos'!J31*1000000000)/$AG$25)/1000)/$AF$25)/1000</f>
        <v>0</v>
      </c>
      <c r="K31" s="108">
        <f>(((('Matriz de Consumos'!K31*1000000000)/$AG$20)/1000)/$AF$20)/1000</f>
        <v>1052.8604759999998</v>
      </c>
      <c r="L31" s="70">
        <f>(((('Matriz de Consumos'!L31*1000000000)/$AG$11)/1000)/$AH$11)/1000</f>
        <v>129.168353</v>
      </c>
      <c r="M31" s="70">
        <f>(((('Matriz de Consumos'!M31*1000000000)/$AG$16)/1000)/$AF$16)/1000</f>
        <v>0</v>
      </c>
      <c r="N31" s="70">
        <f>(((('Matriz de Consumos'!N31*1000000000)/$AG$19)/1000)/$AF$19)/1000</f>
        <v>9.1901000000000028</v>
      </c>
      <c r="O31" s="70">
        <f>(((('Matriz de Consumos'!O31*1000000000)/$AG$15)/1000)/$AF$15)/1000</f>
        <v>22.606804545454548</v>
      </c>
      <c r="P31" s="70">
        <f>(((('Matriz de Consumos'!P31*1000000000)/$AG$17)/1000)/$AF$17)/1000</f>
        <v>0</v>
      </c>
      <c r="Q31" s="70">
        <f>(((('Matriz de Consumos'!Q31*1000000000)/$AG$18)/1000)/$AF$18)/1000</f>
        <v>0</v>
      </c>
      <c r="R31" s="70">
        <f>(((('Matriz de Consumos'!R31*1000000000)/$AG$14)/1000)/$AF$14)/1000</f>
        <v>0</v>
      </c>
      <c r="S31" s="70">
        <f>(((('Matriz de Consumos'!S31*1000000000)/$AG$26)/1000)/$AF$26)/1000</f>
        <v>0</v>
      </c>
      <c r="T31" s="70">
        <f>(((('Matriz de Consumos'!T31*1000000000)/$AG$24)/1000)/$AF$24)/1000</f>
        <v>0.81899999999999995</v>
      </c>
      <c r="U31" s="109">
        <f>(((('Matriz de Consumos'!U31*1000000000)/$AG$28)/1000)/$AF$28)/1000</f>
        <v>0</v>
      </c>
      <c r="V31" s="70">
        <f>(((('Matriz de Consumos'!V31*1000000000)/$AG$27)/1000)/$AF$27)/1000</f>
        <v>18896.032818</v>
      </c>
      <c r="W31" s="108">
        <f>(((('Matriz de Consumos'!W31*1000000000)/$AG$24)/1000)/$AF$24)/1000</f>
        <v>14.689485000000001</v>
      </c>
      <c r="X31" s="70">
        <f>(((('Matriz de Consumos'!X31*1000000000)/$AG$29)/1000)/$AF$29)/1000</f>
        <v>0</v>
      </c>
      <c r="Y31" s="70">
        <f>(((('Matriz de Consumos'!Y31*1000000000)/$AG$30)/1000)/$AF$30)/1000</f>
        <v>0</v>
      </c>
      <c r="Z31" s="109">
        <f>(((('Matriz de Consumos'!Z31*1000000000)/$AG$31)/1000)/$AF$31)/1000</f>
        <v>0</v>
      </c>
      <c r="AA31" s="70">
        <f>(((('Matriz de Consumos'!AA31*1000000000)/$AG$32)/1000)/$AF$32)/1000</f>
        <v>0</v>
      </c>
      <c r="AB31" s="118">
        <f>(((('Matriz de Consumos'!AB31*1000000000)/$AG$33)/1000)/$AF$33)/1000</f>
        <v>0</v>
      </c>
      <c r="AC31" s="115">
        <f t="shared" si="3"/>
        <v>20736.175854527039</v>
      </c>
      <c r="AE31" s="3" t="s">
        <v>31</v>
      </c>
      <c r="AF31" s="177">
        <v>1</v>
      </c>
      <c r="AG31" s="177">
        <v>0.72</v>
      </c>
      <c r="AH31" s="181"/>
    </row>
    <row r="32" spans="1:34">
      <c r="A32" s="3"/>
      <c r="B32" s="103" t="s">
        <v>51</v>
      </c>
      <c r="C32" s="108">
        <f>(((('Matriz de Consumos'!C32*1000000000)/$AG$9)/1000)/$AF$9)/1000</f>
        <v>0</v>
      </c>
      <c r="D32" s="70">
        <f>(((('Matriz de Consumos'!D32*1000000000)/$AG$21)/1000)/$AF$21)/1000</f>
        <v>18.56765720650894</v>
      </c>
      <c r="E32" s="70">
        <f>(((('Matriz de Consumos'!E32*1000000000)/$AG$23)/1000)/$AF$23)/1000</f>
        <v>0</v>
      </c>
      <c r="F32" s="70">
        <f>(((('Matriz de Consumos'!F32*1000000000)/$AG$22)/1000)/$AF$22)/1000</f>
        <v>0</v>
      </c>
      <c r="G32" s="70">
        <f>(((('Matriz de Consumos'!G32*1000000000)/$AG$27)/1000)/$AF$27)/1000</f>
        <v>0</v>
      </c>
      <c r="H32" s="70">
        <f>(((('Matriz de Consumos'!H32*1000000000)/$AG$27)/1000)/$AF$27)/1000</f>
        <v>0</v>
      </c>
      <c r="I32" s="70">
        <f>(((('Matriz de Consumos'!I32*1000000000)/$AG$27)/1000)/$AF$27)/1000</f>
        <v>0</v>
      </c>
      <c r="J32" s="109">
        <f>(((('Matriz de Consumos'!J32*1000000000)/$AG$25)/1000)/$AF$25)/1000</f>
        <v>0</v>
      </c>
      <c r="K32" s="108">
        <f>(((('Matriz de Consumos'!K32*1000000000)/$AG$20)/1000)/$AF$20)/1000</f>
        <v>41.672619999999995</v>
      </c>
      <c r="L32" s="70">
        <f>(((('Matriz de Consumos'!L32*1000000000)/$AG$11)/1000)/$AH$11)/1000</f>
        <v>23.365474000000003</v>
      </c>
      <c r="M32" s="70">
        <f>(((('Matriz de Consumos'!M32*1000000000)/$AG$16)/1000)/$AF$16)/1000</f>
        <v>0</v>
      </c>
      <c r="N32" s="70">
        <f>(((('Matriz de Consumos'!N32*1000000000)/$AG$19)/1000)/$AF$19)/1000</f>
        <v>5.097900000000001</v>
      </c>
      <c r="O32" s="70">
        <f>(((('Matriz de Consumos'!O32*1000000000)/$AG$15)/1000)/$AF$15)/1000</f>
        <v>8.6216399999999993</v>
      </c>
      <c r="P32" s="70">
        <f>(((('Matriz de Consumos'!P32*1000000000)/$AG$17)/1000)/$AF$17)/1000</f>
        <v>0</v>
      </c>
      <c r="Q32" s="70">
        <f>(((('Matriz de Consumos'!Q32*1000000000)/$AG$18)/1000)/$AF$18)/1000</f>
        <v>0</v>
      </c>
      <c r="R32" s="70">
        <f>(((('Matriz de Consumos'!R32*1000000000)/$AG$14)/1000)/$AF$14)/1000</f>
        <v>0</v>
      </c>
      <c r="S32" s="70">
        <f>(((('Matriz de Consumos'!S32*1000000000)/$AG$26)/1000)/$AF$26)/1000</f>
        <v>0</v>
      </c>
      <c r="T32" s="70">
        <f>(((('Matriz de Consumos'!T32*1000000000)/$AG$24)/1000)/$AF$24)/1000</f>
        <v>0</v>
      </c>
      <c r="U32" s="109">
        <f>(((('Matriz de Consumos'!U32*1000000000)/$AG$28)/1000)/$AF$28)/1000</f>
        <v>0</v>
      </c>
      <c r="V32" s="70">
        <f>(((('Matriz de Consumos'!V32*1000000000)/$AG$27)/1000)/$AF$27)/1000</f>
        <v>492.21685876661797</v>
      </c>
      <c r="W32" s="108">
        <f>(((('Matriz de Consumos'!W32*1000000000)/$AG$24)/1000)/$AF$24)/1000</f>
        <v>0</v>
      </c>
      <c r="X32" s="70">
        <f>(((('Matriz de Consumos'!X32*1000000000)/$AG$29)/1000)/$AF$29)/1000</f>
        <v>0</v>
      </c>
      <c r="Y32" s="70">
        <f>(((('Matriz de Consumos'!Y32*1000000000)/$AG$30)/1000)/$AF$30)/1000</f>
        <v>0</v>
      </c>
      <c r="Z32" s="109">
        <f>(((('Matriz de Consumos'!Z32*1000000000)/$AG$31)/1000)/$AF$31)/1000</f>
        <v>0</v>
      </c>
      <c r="AA32" s="70">
        <f>(((('Matriz de Consumos'!AA32*1000000000)/$AG$32)/1000)/$AF$32)/1000</f>
        <v>0</v>
      </c>
      <c r="AB32" s="118">
        <f>(((('Matriz de Consumos'!AB32*1000000000)/$AG$33)/1000)/$AF$33)/1000</f>
        <v>0</v>
      </c>
      <c r="AC32" s="115">
        <f t="shared" si="3"/>
        <v>589.54214997312693</v>
      </c>
      <c r="AE32" s="3" t="s">
        <v>142</v>
      </c>
      <c r="AF32" s="177">
        <v>1</v>
      </c>
      <c r="AG32" s="177">
        <v>4600</v>
      </c>
      <c r="AH32" s="181"/>
    </row>
    <row r="33" spans="1:34">
      <c r="A33" s="3"/>
      <c r="B33" s="103" t="s">
        <v>52</v>
      </c>
      <c r="C33" s="108">
        <f>(((('Matriz de Consumos'!C33*1000000000)/$AG$9)/1000)/$AF$9)/1000</f>
        <v>0</v>
      </c>
      <c r="D33" s="70">
        <f>(((('Matriz de Consumos'!D33*1000000000)/$AG$21)/1000)/$AF$21)/1000</f>
        <v>0</v>
      </c>
      <c r="E33" s="70">
        <f>(((('Matriz de Consumos'!E33*1000000000)/$AG$23)/1000)/$AF$23)/1000</f>
        <v>75.037000000000006</v>
      </c>
      <c r="F33" s="70">
        <f>(((('Matriz de Consumos'!F33*1000000000)/$AG$22)/1000)/$AF$22)/1000</f>
        <v>0</v>
      </c>
      <c r="G33" s="70">
        <f>(((('Matriz de Consumos'!G33*1000000000)/$AG$27)/1000)/$AF$27)/1000</f>
        <v>0</v>
      </c>
      <c r="H33" s="70">
        <f>(((('Matriz de Consumos'!H33*1000000000)/$AG$27)/1000)/$AF$27)/1000</f>
        <v>0</v>
      </c>
      <c r="I33" s="70">
        <f>(((('Matriz de Consumos'!I33*1000000000)/$AG$27)/1000)/$AF$27)/1000</f>
        <v>0</v>
      </c>
      <c r="J33" s="109">
        <f>(((('Matriz de Consumos'!J33*1000000000)/$AG$25)/1000)/$AF$25)/1000</f>
        <v>0</v>
      </c>
      <c r="K33" s="108">
        <f>(((('Matriz de Consumos'!K33*1000000000)/$AG$20)/1000)/$AF$20)/1000</f>
        <v>27.654097999999998</v>
      </c>
      <c r="L33" s="70">
        <f>(((('Matriz de Consumos'!L33*1000000000)/$AG$11)/1000)/$AH$11)/1000</f>
        <v>4.1609999999999987</v>
      </c>
      <c r="M33" s="70">
        <f>(((('Matriz de Consumos'!M33*1000000000)/$AG$16)/1000)/$AF$16)/1000</f>
        <v>0</v>
      </c>
      <c r="N33" s="70">
        <f>(((('Matriz de Consumos'!N33*1000000000)/$AG$19)/1000)/$AF$19)/1000</f>
        <v>0</v>
      </c>
      <c r="O33" s="70">
        <f>(((('Matriz de Consumos'!O33*1000000000)/$AG$15)/1000)/$AF$15)/1000</f>
        <v>0.34983999999999998</v>
      </c>
      <c r="P33" s="70">
        <f>(((('Matriz de Consumos'!P33*1000000000)/$AG$17)/1000)/$AF$17)/1000</f>
        <v>0</v>
      </c>
      <c r="Q33" s="70">
        <f>(((('Matriz de Consumos'!Q33*1000000000)/$AG$18)/1000)/$AF$18)/1000</f>
        <v>0</v>
      </c>
      <c r="R33" s="70">
        <f>(((('Matriz de Consumos'!R33*1000000000)/$AG$14)/1000)/$AF$14)/1000</f>
        <v>0</v>
      </c>
      <c r="S33" s="70">
        <f>(((('Matriz de Consumos'!S33*1000000000)/$AG$26)/1000)/$AF$26)/1000</f>
        <v>0</v>
      </c>
      <c r="T33" s="70">
        <f>(((('Matriz de Consumos'!T33*1000000000)/$AG$24)/1000)/$AF$24)/1000</f>
        <v>0</v>
      </c>
      <c r="U33" s="109">
        <f>(((('Matriz de Consumos'!U33*1000000000)/$AG$28)/1000)/$AF$28)/1000</f>
        <v>0</v>
      </c>
      <c r="V33" s="70">
        <f>(((('Matriz de Consumos'!V33*1000000000)/$AG$27)/1000)/$AF$27)/1000</f>
        <v>554.89398099999994</v>
      </c>
      <c r="W33" s="108">
        <f>(((('Matriz de Consumos'!W33*1000000000)/$AG$24)/1000)/$AF$24)/1000</f>
        <v>0</v>
      </c>
      <c r="X33" s="70">
        <f>(((('Matriz de Consumos'!X33*1000000000)/$AG$29)/1000)/$AF$29)/1000</f>
        <v>0</v>
      </c>
      <c r="Y33" s="70">
        <f>(((('Matriz de Consumos'!Y33*1000000000)/$AG$30)/1000)/$AF$30)/1000</f>
        <v>0</v>
      </c>
      <c r="Z33" s="109">
        <f>(((('Matriz de Consumos'!Z33*1000000000)/$AG$31)/1000)/$AF$31)/1000</f>
        <v>0</v>
      </c>
      <c r="AA33" s="70">
        <f>(((('Matriz de Consumos'!AA33*1000000000)/$AG$32)/1000)/$AF$32)/1000</f>
        <v>0</v>
      </c>
      <c r="AB33" s="118">
        <f>(((('Matriz de Consumos'!AB33*1000000000)/$AG$33)/1000)/$AF$33)/1000</f>
        <v>0</v>
      </c>
      <c r="AC33" s="115">
        <f t="shared" si="3"/>
        <v>662.09591899999998</v>
      </c>
      <c r="AE33" s="3" t="s">
        <v>7</v>
      </c>
      <c r="AF33" s="177">
        <v>1</v>
      </c>
      <c r="AG33" s="177">
        <v>5413</v>
      </c>
      <c r="AH33" s="181"/>
    </row>
    <row r="34" spans="1:34">
      <c r="A34" s="3"/>
      <c r="B34" s="103" t="s">
        <v>53</v>
      </c>
      <c r="C34" s="108">
        <f>(((('Matriz de Consumos'!C34*1000000000)/$AG$9)/1000)/$AF$9)/1000</f>
        <v>0</v>
      </c>
      <c r="D34" s="70">
        <f>(((('Matriz de Consumos'!D34*1000000000)/$AG$21)/1000)/$AF$21)/1000</f>
        <v>104.50949890461405</v>
      </c>
      <c r="E34" s="70">
        <f>(((('Matriz de Consumos'!E34*1000000000)/$AG$23)/1000)/$AF$23)/1000</f>
        <v>0</v>
      </c>
      <c r="F34" s="70">
        <f>(((('Matriz de Consumos'!F34*1000000000)/$AG$22)/1000)/$AF$22)/1000</f>
        <v>2970.8216894561388</v>
      </c>
      <c r="G34" s="70">
        <f>(((('Matriz de Consumos'!G34*1000000000)/$AG$27)/1000)/$AF$27)/1000</f>
        <v>0</v>
      </c>
      <c r="H34" s="70">
        <f>(((('Matriz de Consumos'!H34*1000000000)/$AG$27)/1000)/$AF$27)/1000</f>
        <v>0</v>
      </c>
      <c r="I34" s="70">
        <f>(((('Matriz de Consumos'!I34*1000000000)/$AG$27)/1000)/$AF$27)/1000</f>
        <v>0</v>
      </c>
      <c r="J34" s="109">
        <f>(((('Matriz de Consumos'!J34*1000000000)/$AG$25)/1000)/$AF$25)/1000</f>
        <v>0</v>
      </c>
      <c r="K34" s="108">
        <f>(((('Matriz de Consumos'!K34*1000000000)/$AG$20)/1000)/$AF$20)/1000</f>
        <v>12.993616999999997</v>
      </c>
      <c r="L34" s="70">
        <f>(((('Matriz de Consumos'!L34*1000000000)/$AG$11)/1000)/$AH$11)/1000</f>
        <v>85.322579999999988</v>
      </c>
      <c r="M34" s="70">
        <f>(((('Matriz de Consumos'!M34*1000000000)/$AG$16)/1000)/$AF$16)/1000</f>
        <v>0</v>
      </c>
      <c r="N34" s="70">
        <f>(((('Matriz de Consumos'!N34*1000000000)/$AG$19)/1000)/$AF$19)/1000</f>
        <v>4.7999999999999987E-3</v>
      </c>
      <c r="O34" s="70">
        <f>(((('Matriz de Consumos'!O34*1000000000)/$AG$15)/1000)/$AF$15)/1000</f>
        <v>8.6877418181818182</v>
      </c>
      <c r="P34" s="70">
        <f>(((('Matriz de Consumos'!P34*1000000000)/$AG$17)/1000)/$AF$17)/1000</f>
        <v>0</v>
      </c>
      <c r="Q34" s="70">
        <f>(((('Matriz de Consumos'!Q34*1000000000)/$AG$18)/1000)/$AF$18)/1000</f>
        <v>0</v>
      </c>
      <c r="R34" s="70">
        <f>(((('Matriz de Consumos'!R34*1000000000)/$AG$14)/1000)/$AF$14)/1000</f>
        <v>0</v>
      </c>
      <c r="S34" s="70">
        <f>(((('Matriz de Consumos'!S34*1000000000)/$AG$26)/1000)/$AF$26)/1000</f>
        <v>0</v>
      </c>
      <c r="T34" s="70">
        <f>(((('Matriz de Consumos'!T34*1000000000)/$AG$24)/1000)/$AF$24)/1000</f>
        <v>0</v>
      </c>
      <c r="U34" s="109">
        <f>(((('Matriz de Consumos'!U34*1000000000)/$AG$28)/1000)/$AF$28)/1000</f>
        <v>0</v>
      </c>
      <c r="V34" s="70">
        <f>(((('Matriz de Consumos'!V34*1000000000)/$AG$27)/1000)/$AF$27)/1000</f>
        <v>4379.8007959999995</v>
      </c>
      <c r="W34" s="108">
        <f>(((('Matriz de Consumos'!W34*1000000000)/$AG$24)/1000)/$AF$24)/1000</f>
        <v>0</v>
      </c>
      <c r="X34" s="70">
        <f>(((('Matriz de Consumos'!X34*1000000000)/$AG$29)/1000)/$AF$29)/1000</f>
        <v>0</v>
      </c>
      <c r="Y34" s="70">
        <f>(((('Matriz de Consumos'!Y34*1000000000)/$AG$30)/1000)/$AF$30)/1000</f>
        <v>0</v>
      </c>
      <c r="Z34" s="109">
        <f>(((('Matriz de Consumos'!Z34*1000000000)/$AG$31)/1000)/$AF$31)/1000</f>
        <v>0</v>
      </c>
      <c r="AA34" s="70">
        <f>(((('Matriz de Consumos'!AA34*1000000000)/$AG$32)/1000)/$AF$32)/1000</f>
        <v>0</v>
      </c>
      <c r="AB34" s="118">
        <f>(((('Matriz de Consumos'!AB34*1000000000)/$AG$33)/1000)/$AF$33)/1000</f>
        <v>0</v>
      </c>
      <c r="AC34" s="115">
        <f t="shared" si="3"/>
        <v>7562.1407231789344</v>
      </c>
      <c r="AE34" s="3" t="s">
        <v>126</v>
      </c>
      <c r="AF34" s="178"/>
      <c r="AG34" s="178"/>
      <c r="AH34" s="181"/>
    </row>
    <row r="35" spans="1:34">
      <c r="A35" s="3"/>
      <c r="B35" s="103" t="s">
        <v>54</v>
      </c>
      <c r="C35" s="108">
        <f>(((('Matriz de Consumos'!C35*1000000000)/$AG$9)/1000)/$AF$9)/1000</f>
        <v>0</v>
      </c>
      <c r="D35" s="70">
        <f>(((('Matriz de Consumos'!D35*1000000000)/$AG$21)/1000)/$AF$21)/1000</f>
        <v>5.5299076869714163</v>
      </c>
      <c r="E35" s="70">
        <f>(((('Matriz de Consumos'!E35*1000000000)/$AG$23)/1000)/$AF$23)/1000</f>
        <v>0</v>
      </c>
      <c r="F35" s="70">
        <f>(((('Matriz de Consumos'!F35*1000000000)/$AG$22)/1000)/$AF$22)/1000</f>
        <v>0</v>
      </c>
      <c r="G35" s="70">
        <f>(((('Matriz de Consumos'!G35*1000000000)/$AG$27)/1000)/$AF$27)/1000</f>
        <v>0</v>
      </c>
      <c r="H35" s="70">
        <f>(((('Matriz de Consumos'!H35*1000000000)/$AG$27)/1000)/$AF$27)/1000</f>
        <v>0</v>
      </c>
      <c r="I35" s="70">
        <f>(((('Matriz de Consumos'!I35*1000000000)/$AG$27)/1000)/$AF$27)/1000</f>
        <v>0</v>
      </c>
      <c r="J35" s="109">
        <f>(((('Matriz de Consumos'!J35*1000000000)/$AG$25)/1000)/$AF$25)/1000</f>
        <v>0</v>
      </c>
      <c r="K35" s="108">
        <f>(((('Matriz de Consumos'!K35*1000000000)/$AG$20)/1000)/$AF$20)/1000</f>
        <v>0</v>
      </c>
      <c r="L35" s="70">
        <f>(((('Matriz de Consumos'!L35*1000000000)/$AG$11)/1000)/$AH$11)/1000</f>
        <v>9.8000000000000007</v>
      </c>
      <c r="M35" s="70">
        <f>(((('Matriz de Consumos'!M35*1000000000)/$AG$16)/1000)/$AF$16)/1000</f>
        <v>0</v>
      </c>
      <c r="N35" s="70">
        <f>(((('Matriz de Consumos'!N35*1000000000)/$AG$19)/1000)/$AF$19)/1000</f>
        <v>0.57140000000000013</v>
      </c>
      <c r="O35" s="70">
        <f>(((('Matriz de Consumos'!O35*1000000000)/$AG$15)/1000)/$AF$15)/1000</f>
        <v>6.6855363636363636</v>
      </c>
      <c r="P35" s="70">
        <f>(((('Matriz de Consumos'!P35*1000000000)/$AG$17)/1000)/$AF$17)/1000</f>
        <v>0</v>
      </c>
      <c r="Q35" s="70">
        <f>(((('Matriz de Consumos'!Q35*1000000000)/$AG$18)/1000)/$AF$18)/1000</f>
        <v>0</v>
      </c>
      <c r="R35" s="70">
        <f>(((('Matriz de Consumos'!R35*1000000000)/$AG$14)/1000)/$AF$14)/1000</f>
        <v>0</v>
      </c>
      <c r="S35" s="70">
        <f>(((('Matriz de Consumos'!S35*1000000000)/$AG$26)/1000)/$AF$26)/1000</f>
        <v>0</v>
      </c>
      <c r="T35" s="70">
        <f>(((('Matriz de Consumos'!T35*1000000000)/$AG$24)/1000)/$AF$24)/1000</f>
        <v>0</v>
      </c>
      <c r="U35" s="109">
        <f>(((('Matriz de Consumos'!U35*1000000000)/$AG$28)/1000)/$AF$28)/1000</f>
        <v>0</v>
      </c>
      <c r="V35" s="70">
        <f>(((('Matriz de Consumos'!V35*1000000000)/$AG$27)/1000)/$AF$27)/1000</f>
        <v>461.69589000000008</v>
      </c>
      <c r="W35" s="108">
        <f>(((('Matriz de Consumos'!W35*1000000000)/$AG$24)/1000)/$AF$24)/1000</f>
        <v>0</v>
      </c>
      <c r="X35" s="70">
        <f>(((('Matriz de Consumos'!X35*1000000000)/$AG$29)/1000)/$AF$29)/1000</f>
        <v>115191.46978021979</v>
      </c>
      <c r="Y35" s="70">
        <f>(((('Matriz de Consumos'!Y35*1000000000)/$AG$30)/1000)/$AF$30)/1000</f>
        <v>0</v>
      </c>
      <c r="Z35" s="109">
        <f>(((('Matriz de Consumos'!Z35*1000000000)/$AG$31)/1000)/$AF$31)/1000</f>
        <v>101602.7777777778</v>
      </c>
      <c r="AA35" s="70">
        <f>(((('Matriz de Consumos'!AA35*1000000000)/$AG$32)/1000)/$AF$32)/1000</f>
        <v>0</v>
      </c>
      <c r="AB35" s="118">
        <f>(((('Matriz de Consumos'!AB35*1000000000)/$AG$33)/1000)/$AF$33)/1000</f>
        <v>0</v>
      </c>
      <c r="AC35" s="115">
        <f t="shared" si="3"/>
        <v>217278.53029204818</v>
      </c>
      <c r="AE35" s="3" t="s">
        <v>127</v>
      </c>
      <c r="AF35" s="178"/>
      <c r="AG35" s="178"/>
      <c r="AH35" s="181"/>
    </row>
    <row r="36" spans="1:34">
      <c r="A36" s="3"/>
      <c r="B36" s="103" t="s">
        <v>55</v>
      </c>
      <c r="C36" s="108">
        <f>(((('Matriz de Consumos'!C36*1000000000)/$AG$9)/1000)/$AF$9)/1000</f>
        <v>0</v>
      </c>
      <c r="D36" s="70">
        <f>(((('Matriz de Consumos'!D36*1000000000)/$AG$21)/1000)/$AF$21)/1000</f>
        <v>125.35713049842491</v>
      </c>
      <c r="E36" s="70">
        <f>(((('Matriz de Consumos'!E36*1000000000)/$AG$23)/1000)/$AF$23)/1000</f>
        <v>0</v>
      </c>
      <c r="F36" s="70">
        <f>(((('Matriz de Consumos'!F36*1000000000)/$AG$22)/1000)/$AF$22)/1000</f>
        <v>0</v>
      </c>
      <c r="G36" s="70">
        <f>(((('Matriz de Consumos'!G36*1000000000)/$AG$27)/1000)/$AF$27)/1000</f>
        <v>0</v>
      </c>
      <c r="H36" s="70">
        <f>(((('Matriz de Consumos'!H36*1000000000)/$AG$27)/1000)/$AF$27)/1000</f>
        <v>0</v>
      </c>
      <c r="I36" s="70">
        <f>(((('Matriz de Consumos'!I36*1000000000)/$AG$27)/1000)/$AF$27)/1000</f>
        <v>0</v>
      </c>
      <c r="J36" s="109">
        <f>(((('Matriz de Consumos'!J36*1000000000)/$AG$25)/1000)/$AF$25)/1000</f>
        <v>0</v>
      </c>
      <c r="K36" s="108">
        <f>(((('Matriz de Consumos'!K36*1000000000)/$AG$20)/1000)/$AF$20)/1000</f>
        <v>0.46249299999999993</v>
      </c>
      <c r="L36" s="70">
        <f>(((('Matriz de Consumos'!L36*1000000000)/$AG$11)/1000)/$AH$11)/1000</f>
        <v>0</v>
      </c>
      <c r="M36" s="70">
        <f>(((('Matriz de Consumos'!M36*1000000000)/$AG$16)/1000)/$AF$16)/1000</f>
        <v>0</v>
      </c>
      <c r="N36" s="70">
        <f>(((('Matriz de Consumos'!N36*1000000000)/$AG$19)/1000)/$AF$19)/1000</f>
        <v>0</v>
      </c>
      <c r="O36" s="70">
        <f>(((('Matriz de Consumos'!O36*1000000000)/$AG$15)/1000)/$AF$15)/1000</f>
        <v>112.02181818181818</v>
      </c>
      <c r="P36" s="70">
        <f>(((('Matriz de Consumos'!P36*1000000000)/$AG$17)/1000)/$AF$17)/1000</f>
        <v>0</v>
      </c>
      <c r="Q36" s="70">
        <f>(((('Matriz de Consumos'!Q36*1000000000)/$AG$18)/1000)/$AF$18)/1000</f>
        <v>0</v>
      </c>
      <c r="R36" s="70">
        <f>(((('Matriz de Consumos'!R36*1000000000)/$AG$14)/1000)/$AF$14)/1000</f>
        <v>0</v>
      </c>
      <c r="S36" s="70">
        <f>(((('Matriz de Consumos'!S36*1000000000)/$AG$26)/1000)/$AF$26)/1000</f>
        <v>0.52400000000000002</v>
      </c>
      <c r="T36" s="70">
        <f>(((('Matriz de Consumos'!T36*1000000000)/$AG$24)/1000)/$AF$24)/1000</f>
        <v>0</v>
      </c>
      <c r="U36" s="109">
        <f>(((('Matriz de Consumos'!U36*1000000000)/$AG$28)/1000)/$AF$28)/1000</f>
        <v>0</v>
      </c>
      <c r="V36" s="70">
        <f>(((('Matriz de Consumos'!V36*1000000000)/$AG$27)/1000)/$AF$27)/1000</f>
        <v>468</v>
      </c>
      <c r="W36" s="108">
        <f>(((('Matriz de Consumos'!W36*1000000000)/$AG$24)/1000)/$AF$24)/1000</f>
        <v>0</v>
      </c>
      <c r="X36" s="70">
        <f>(((('Matriz de Consumos'!X36*1000000000)/$AG$29)/1000)/$AF$29)/1000</f>
        <v>0</v>
      </c>
      <c r="Y36" s="70">
        <f>(((('Matriz de Consumos'!Y36*1000000000)/$AG$30)/1000)/$AF$30)/1000</f>
        <v>0</v>
      </c>
      <c r="Z36" s="109">
        <f>(((('Matriz de Consumos'!Z36*1000000000)/$AG$31)/1000)/$AF$31)/1000</f>
        <v>0</v>
      </c>
      <c r="AA36" s="70">
        <f>(((('Matriz de Consumos'!AA36*1000000000)/$AG$32)/1000)/$AF$32)/1000</f>
        <v>0</v>
      </c>
      <c r="AB36" s="118">
        <f>(((('Matriz de Consumos'!AB36*1000000000)/$AG$33)/1000)/$AF$33)/1000</f>
        <v>0</v>
      </c>
      <c r="AC36" s="115">
        <f>+SUM(C36:AB36)</f>
        <v>706.36544168024307</v>
      </c>
      <c r="AE36" s="3" t="s">
        <v>128</v>
      </c>
      <c r="AF36" s="178"/>
      <c r="AG36" s="178"/>
      <c r="AH36" s="181"/>
    </row>
    <row r="37" spans="1:34">
      <c r="A37" s="3"/>
      <c r="B37" s="103" t="s">
        <v>56</v>
      </c>
      <c r="C37" s="108">
        <f>(((('Matriz de Consumos'!C37*1000000000)/$AG$9)/1000)/$AF$9)/1000</f>
        <v>0</v>
      </c>
      <c r="D37" s="70">
        <f>(((('Matriz de Consumos'!D37*1000000000)/$AG$21)/1000)/$AF$21)/1000</f>
        <v>4.1209884350711912</v>
      </c>
      <c r="E37" s="70">
        <f>(((('Matriz de Consumos'!E37*1000000000)/$AG$23)/1000)/$AF$23)/1000</f>
        <v>76.525350000000003</v>
      </c>
      <c r="F37" s="70">
        <f>(((('Matriz de Consumos'!F37*1000000000)/$AG$22)/1000)/$AF$22)/1000</f>
        <v>0</v>
      </c>
      <c r="G37" s="70">
        <f>(((('Matriz de Consumos'!G37*1000000000)/$AG$27)/1000)/$AF$27)/1000</f>
        <v>0</v>
      </c>
      <c r="H37" s="70">
        <f>(((('Matriz de Consumos'!H37*1000000000)/$AG$27)/1000)/$AF$27)/1000</f>
        <v>0</v>
      </c>
      <c r="I37" s="70">
        <f>(((('Matriz de Consumos'!I37*1000000000)/$AG$27)/1000)/$AF$27)/1000</f>
        <v>0</v>
      </c>
      <c r="J37" s="109">
        <f>(((('Matriz de Consumos'!J37*1000000000)/$AG$25)/1000)/$AF$25)/1000</f>
        <v>0</v>
      </c>
      <c r="K37" s="108">
        <f>(((('Matriz de Consumos'!K37*1000000000)/$AG$20)/1000)/$AF$20)/1000</f>
        <v>13.146555072391799</v>
      </c>
      <c r="L37" s="70">
        <f>(((('Matriz de Consumos'!L37*1000000000)/$AG$11)/1000)/$AH$11)/1000</f>
        <v>0</v>
      </c>
      <c r="M37" s="70">
        <f>(((('Matriz de Consumos'!M37*1000000000)/$AG$16)/1000)/$AF$16)/1000</f>
        <v>0</v>
      </c>
      <c r="N37" s="70">
        <f>(((('Matriz de Consumos'!N37*1000000000)/$AG$19)/1000)/$AF$19)/1000</f>
        <v>0</v>
      </c>
      <c r="O37" s="70">
        <f>(((('Matriz de Consumos'!O37*1000000000)/$AG$15)/1000)/$AF$15)/1000</f>
        <v>0</v>
      </c>
      <c r="P37" s="70">
        <f>(((('Matriz de Consumos'!P37*1000000000)/$AG$17)/1000)/$AF$17)/1000</f>
        <v>0</v>
      </c>
      <c r="Q37" s="70">
        <f>(((('Matriz de Consumos'!Q37*1000000000)/$AG$18)/1000)/$AF$18)/1000</f>
        <v>0</v>
      </c>
      <c r="R37" s="70">
        <f>(((('Matriz de Consumos'!R37*1000000000)/$AG$14)/1000)/$AF$14)/1000</f>
        <v>0</v>
      </c>
      <c r="S37" s="70">
        <f>(((('Matriz de Consumos'!S37*1000000000)/$AG$26)/1000)/$AF$26)/1000</f>
        <v>0</v>
      </c>
      <c r="T37" s="70">
        <f>(((('Matriz de Consumos'!T37*1000000000)/$AG$24)/1000)/$AF$24)/1000</f>
        <v>233.68543</v>
      </c>
      <c r="U37" s="109">
        <f>(((('Matriz de Consumos'!U37*1000000000)/$AG$28)/1000)/$AF$28)/1000</f>
        <v>0</v>
      </c>
      <c r="V37" s="70">
        <f>(((('Matriz de Consumos'!V37*1000000000)/$AG$27)/1000)/$AF$27)/1000</f>
        <v>546.37444500000004</v>
      </c>
      <c r="W37" s="108">
        <f>(((('Matriz de Consumos'!W37*1000000000)/$AG$24)/1000)/$AF$24)/1000</f>
        <v>0</v>
      </c>
      <c r="X37" s="70">
        <f>(((('Matriz de Consumos'!X37*1000000000)/$AG$29)/1000)/$AF$29)/1000</f>
        <v>0</v>
      </c>
      <c r="Y37" s="70">
        <f>(((('Matriz de Consumos'!Y37*1000000000)/$AG$30)/1000)/$AF$30)/1000</f>
        <v>0</v>
      </c>
      <c r="Z37" s="109">
        <f>(((('Matriz de Consumos'!Z37*1000000000)/$AG$31)/1000)/$AF$31)/1000</f>
        <v>0</v>
      </c>
      <c r="AA37" s="70">
        <f>(((('Matriz de Consumos'!AA37*1000000000)/$AG$32)/1000)/$AF$32)/1000</f>
        <v>0</v>
      </c>
      <c r="AB37" s="118">
        <f>(((('Matriz de Consumos'!AB37*1000000000)/$AG$33)/1000)/$AF$33)/1000</f>
        <v>0</v>
      </c>
      <c r="AC37" s="115">
        <f t="shared" si="3"/>
        <v>873.852768507463</v>
      </c>
      <c r="AE37" s="3" t="s">
        <v>129</v>
      </c>
      <c r="AF37" s="178"/>
      <c r="AG37" s="178"/>
      <c r="AH37" s="181"/>
    </row>
    <row r="38" spans="1:34">
      <c r="A38" s="3"/>
      <c r="B38" s="103" t="s">
        <v>57</v>
      </c>
      <c r="C38" s="108">
        <f>(((('Matriz de Consumos'!C38*1000000000)/$AG$9)/1000)/$AF$9)/1000</f>
        <v>0</v>
      </c>
      <c r="D38" s="70">
        <f>(((('Matriz de Consumos'!D38*1000000000)/$AG$21)/1000)/$AF$21)/1000</f>
        <v>0</v>
      </c>
      <c r="E38" s="70">
        <f>(((('Matriz de Consumos'!E38*1000000000)/$AG$23)/1000)/$AF$23)/1000</f>
        <v>93.287999999999997</v>
      </c>
      <c r="F38" s="70">
        <f>(((('Matriz de Consumos'!F38*1000000000)/$AG$22)/1000)/$AF$22)/1000</f>
        <v>0</v>
      </c>
      <c r="G38" s="70">
        <f>(((('Matriz de Consumos'!G38*1000000000)/$AG$27)/1000)/$AF$27)/1000</f>
        <v>0</v>
      </c>
      <c r="H38" s="70">
        <f>(((('Matriz de Consumos'!H38*1000000000)/$AG$27)/1000)/$AF$27)/1000</f>
        <v>0</v>
      </c>
      <c r="I38" s="70">
        <f>(((('Matriz de Consumos'!I38*1000000000)/$AG$27)/1000)/$AF$27)/1000</f>
        <v>0</v>
      </c>
      <c r="J38" s="109">
        <f>(((('Matriz de Consumos'!J38*1000000000)/$AG$25)/1000)/$AF$25)/1000</f>
        <v>0</v>
      </c>
      <c r="K38" s="108">
        <f>(((('Matriz de Consumos'!K38*1000000000)/$AG$20)/1000)/$AF$20)/1000</f>
        <v>0.52122999999999997</v>
      </c>
      <c r="L38" s="70">
        <f>(((('Matriz de Consumos'!L38*1000000000)/$AG$11)/1000)/$AH$11)/1000</f>
        <v>0</v>
      </c>
      <c r="M38" s="70">
        <f>(((('Matriz de Consumos'!M38*1000000000)/$AG$16)/1000)/$AF$16)/1000</f>
        <v>0</v>
      </c>
      <c r="N38" s="70">
        <f>(((('Matriz de Consumos'!N38*1000000000)/$AG$19)/1000)/$AF$19)/1000</f>
        <v>0</v>
      </c>
      <c r="O38" s="70">
        <f>(((('Matriz de Consumos'!O38*1000000000)/$AG$15)/1000)/$AF$15)/1000</f>
        <v>1.1183599999999998</v>
      </c>
      <c r="P38" s="70">
        <f>(((('Matriz de Consumos'!P38*1000000000)/$AG$17)/1000)/$AF$17)/1000</f>
        <v>0</v>
      </c>
      <c r="Q38" s="70">
        <f>(((('Matriz de Consumos'!Q38*1000000000)/$AG$18)/1000)/$AF$18)/1000</f>
        <v>0</v>
      </c>
      <c r="R38" s="70">
        <f>(((('Matriz de Consumos'!R38*1000000000)/$AG$14)/1000)/$AF$14)/1000</f>
        <v>0</v>
      </c>
      <c r="S38" s="70">
        <f>(((('Matriz de Consumos'!S38*1000000000)/$AG$26)/1000)/$AF$26)/1000</f>
        <v>0</v>
      </c>
      <c r="T38" s="70">
        <f>(((('Matriz de Consumos'!T38*1000000000)/$AG$24)/1000)/$AF$24)/1000</f>
        <v>0</v>
      </c>
      <c r="U38" s="109">
        <f>(((('Matriz de Consumos'!U38*1000000000)/$AG$28)/1000)/$AF$28)/1000</f>
        <v>0</v>
      </c>
      <c r="V38" s="70">
        <f>(((('Matriz de Consumos'!V38*1000000000)/$AG$27)/1000)/$AF$27)/1000</f>
        <v>32.115379999999988</v>
      </c>
      <c r="W38" s="108">
        <f>(((('Matriz de Consumos'!W38*1000000000)/$AG$24)/1000)/$AF$24)/1000</f>
        <v>4.3189950000000001</v>
      </c>
      <c r="X38" s="70">
        <f>(((('Matriz de Consumos'!X38*1000000000)/$AG$29)/1000)/$AF$29)/1000</f>
        <v>0</v>
      </c>
      <c r="Y38" s="70">
        <f>(((('Matriz de Consumos'!Y38*1000000000)/$AG$30)/1000)/$AF$30)/1000</f>
        <v>0</v>
      </c>
      <c r="Z38" s="109">
        <f>(((('Matriz de Consumos'!Z38*1000000000)/$AG$31)/1000)/$AF$31)/1000</f>
        <v>0</v>
      </c>
      <c r="AA38" s="70">
        <f>(((('Matriz de Consumos'!AA38*1000000000)/$AG$32)/1000)/$AF$32)/1000</f>
        <v>0</v>
      </c>
      <c r="AB38" s="118">
        <f>(((('Matriz de Consumos'!AB38*1000000000)/$AG$33)/1000)/$AF$33)/1000</f>
        <v>0</v>
      </c>
      <c r="AC38" s="115">
        <f t="shared" si="3"/>
        <v>131.36196499999997</v>
      </c>
      <c r="AE38" s="3" t="s">
        <v>130</v>
      </c>
    </row>
    <row r="39" spans="1:34">
      <c r="A39" s="3"/>
      <c r="B39" s="103" t="s">
        <v>58</v>
      </c>
      <c r="C39" s="108">
        <f>(((('Matriz de Consumos'!C39*1000000000)/$AG$9)/1000)/$AF$9)/1000</f>
        <v>0</v>
      </c>
      <c r="D39" s="70">
        <f>(((('Matriz de Consumos'!D39*1000000000)/$AG$21)/1000)/$AF$21)/1000</f>
        <v>2.5118277906005781</v>
      </c>
      <c r="E39" s="70">
        <f>(((('Matriz de Consumos'!E39*1000000000)/$AG$23)/1000)/$AF$23)/1000</f>
        <v>7.3330000000000002</v>
      </c>
      <c r="F39" s="70">
        <f>(((('Matriz de Consumos'!F39*1000000000)/$AG$22)/1000)/$AF$22)/1000</f>
        <v>0</v>
      </c>
      <c r="G39" s="70">
        <f>(((('Matriz de Consumos'!G39*1000000000)/$AG$27)/1000)/$AF$27)/1000</f>
        <v>0</v>
      </c>
      <c r="H39" s="70">
        <f>(((('Matriz de Consumos'!H39*1000000000)/$AG$27)/1000)/$AF$27)/1000</f>
        <v>0</v>
      </c>
      <c r="I39" s="70">
        <f>(((('Matriz de Consumos'!I39*1000000000)/$AG$27)/1000)/$AF$27)/1000</f>
        <v>0</v>
      </c>
      <c r="J39" s="109">
        <f>(((('Matriz de Consumos'!J39*1000000000)/$AG$25)/1000)/$AF$25)/1000</f>
        <v>0</v>
      </c>
      <c r="K39" s="108">
        <f>(((('Matriz de Consumos'!K39*1000000000)/$AG$20)/1000)/$AF$20)/1000</f>
        <v>175.24112099999999</v>
      </c>
      <c r="L39" s="70">
        <f>(((('Matriz de Consumos'!L39*1000000000)/$AG$11)/1000)/$AH$11)/1000</f>
        <v>114.56949</v>
      </c>
      <c r="M39" s="70">
        <f>(((('Matriz de Consumos'!M39*1000000000)/$AG$16)/1000)/$AF$16)/1000</f>
        <v>2.5906979999999993</v>
      </c>
      <c r="N39" s="70">
        <f>(((('Matriz de Consumos'!N39*1000000000)/$AG$19)/1000)/$AF$19)/1000</f>
        <v>0</v>
      </c>
      <c r="O39" s="70">
        <f>(((('Matriz de Consumos'!O39*1000000000)/$AG$15)/1000)/$AF$15)/1000</f>
        <v>7.4749763636363635</v>
      </c>
      <c r="P39" s="70">
        <f>(((('Matriz de Consumos'!P39*1000000000)/$AG$17)/1000)/$AF$17)/1000</f>
        <v>0</v>
      </c>
      <c r="Q39" s="70">
        <f>(((('Matriz de Consumos'!Q39*1000000000)/$AG$18)/1000)/$AF$18)/1000</f>
        <v>0</v>
      </c>
      <c r="R39" s="70">
        <f>(((('Matriz de Consumos'!R39*1000000000)/$AG$14)/1000)/$AF$14)/1000</f>
        <v>0</v>
      </c>
      <c r="S39" s="70">
        <f>(((('Matriz de Consumos'!S39*1000000000)/$AG$26)/1000)/$AF$26)/1000</f>
        <v>0</v>
      </c>
      <c r="T39" s="70">
        <f>(((('Matriz de Consumos'!T39*1000000000)/$AG$24)/1000)/$AF$24)/1000</f>
        <v>0</v>
      </c>
      <c r="U39" s="109">
        <f>(((('Matriz de Consumos'!U39*1000000000)/$AG$28)/1000)/$AF$28)/1000</f>
        <v>0</v>
      </c>
      <c r="V39" s="70">
        <f>(((('Matriz de Consumos'!V39*1000000000)/$AG$27)/1000)/$AF$27)/1000</f>
        <v>77.756558999999996</v>
      </c>
      <c r="W39" s="108">
        <f>(((('Matriz de Consumos'!W39*1000000000)/$AG$24)/1000)/$AF$24)/1000</f>
        <v>0</v>
      </c>
      <c r="X39" s="70">
        <f>(((('Matriz de Consumos'!X39*1000000000)/$AG$29)/1000)/$AF$29)/1000</f>
        <v>0</v>
      </c>
      <c r="Y39" s="70">
        <f>(((('Matriz de Consumos'!Y39*1000000000)/$AG$30)/1000)/$AF$30)/1000</f>
        <v>0</v>
      </c>
      <c r="Z39" s="109">
        <f>(((('Matriz de Consumos'!Z39*1000000000)/$AG$31)/1000)/$AF$31)/1000</f>
        <v>0</v>
      </c>
      <c r="AA39" s="70">
        <f>(((('Matriz de Consumos'!AA39*1000000000)/$AG$32)/1000)/$AF$32)/1000</f>
        <v>0</v>
      </c>
      <c r="AB39" s="118">
        <f>(((('Matriz de Consumos'!AB39*1000000000)/$AG$33)/1000)/$AF$33)/1000</f>
        <v>0</v>
      </c>
      <c r="AC39" s="115">
        <f t="shared" si="3"/>
        <v>387.47767215423687</v>
      </c>
      <c r="AE39" s="3" t="s">
        <v>131</v>
      </c>
    </row>
    <row r="40" spans="1:34">
      <c r="A40" s="3"/>
      <c r="B40" s="103" t="s">
        <v>59</v>
      </c>
      <c r="C40" s="108">
        <f>(((('Matriz de Consumos'!C40*1000000000)/$AG$9)/1000)/$AF$9)/1000</f>
        <v>0</v>
      </c>
      <c r="D40" s="70">
        <f>(((('Matriz de Consumos'!D40*1000000000)/$AG$21)/1000)/$AF$21)/1000</f>
        <v>148.19877944972697</v>
      </c>
      <c r="E40" s="70">
        <f>(((('Matriz de Consumos'!E40*1000000000)/$AG$23)/1000)/$AF$23)/1000</f>
        <v>98.096590406309986</v>
      </c>
      <c r="F40" s="70">
        <f>(((('Matriz de Consumos'!F40*1000000000)/$AG$22)/1000)/$AF$22)/1000</f>
        <v>1029.6379266494462</v>
      </c>
      <c r="G40" s="70">
        <f>(((('Matriz de Consumos'!G40*1000000000)/$AG$27)/1000)/$AF$27)/1000</f>
        <v>0</v>
      </c>
      <c r="H40" s="70">
        <f>(((('Matriz de Consumos'!H40*1000000000)/$AG$27)/1000)/$AF$27)/1000</f>
        <v>0</v>
      </c>
      <c r="I40" s="70">
        <f>(((('Matriz de Consumos'!I40*1000000000)/$AG$27)/1000)/$AF$27)/1000</f>
        <v>0</v>
      </c>
      <c r="J40" s="109">
        <f>(((('Matriz de Consumos'!J40*1000000000)/$AG$25)/1000)/$AF$25)/1000</f>
        <v>0</v>
      </c>
      <c r="K40" s="108">
        <f>(((('Matriz de Consumos'!K40*1000000000)/$AG$20)/1000)/$AF$20)/1000</f>
        <v>457.17301951379875</v>
      </c>
      <c r="L40" s="70">
        <f>(((('Matriz de Consumos'!L40*1000000000)/$AG$11)/1000)/$AH$11)/1000</f>
        <v>160.40819289497082</v>
      </c>
      <c r="M40" s="70">
        <f>(((('Matriz de Consumos'!M40*1000000000)/$AG$16)/1000)/$AF$16)/1000</f>
        <v>0</v>
      </c>
      <c r="N40" s="70">
        <f>(((('Matriz de Consumos'!N40*1000000000)/$AG$19)/1000)/$AF$19)/1000</f>
        <v>15.248210000000004</v>
      </c>
      <c r="O40" s="70">
        <f>(((('Matriz de Consumos'!O40*1000000000)/$AG$15)/1000)/$AF$15)/1000</f>
        <v>348.33091949090903</v>
      </c>
      <c r="P40" s="70">
        <f>(((('Matriz de Consumos'!P40*1000000000)/$AG$17)/1000)/$AF$17)/1000</f>
        <v>0</v>
      </c>
      <c r="Q40" s="70">
        <f>(((('Matriz de Consumos'!Q40*1000000000)/$AG$18)/1000)/$AF$18)/1000</f>
        <v>17.798231000000001</v>
      </c>
      <c r="R40" s="70">
        <f>(((('Matriz de Consumos'!R40*1000000000)/$AG$14)/1000)/$AF$14)/1000</f>
        <v>0</v>
      </c>
      <c r="S40" s="70">
        <f>(((('Matriz de Consumos'!S40*1000000000)/$AG$26)/1000)/$AF$26)/1000</f>
        <v>0</v>
      </c>
      <c r="T40" s="70">
        <f>(((('Matriz de Consumos'!T40*1000000000)/$AG$24)/1000)/$AF$24)/1000</f>
        <v>0</v>
      </c>
      <c r="U40" s="109">
        <f>(((('Matriz de Consumos'!U40*1000000000)/$AG$28)/1000)/$AF$28)/1000</f>
        <v>0</v>
      </c>
      <c r="V40" s="70">
        <f>(((('Matriz de Consumos'!V40*1000000000)/$AG$27)/1000)/$AF$27)/1000</f>
        <v>8158.2792505605994</v>
      </c>
      <c r="W40" s="108">
        <f>(((('Matriz de Consumos'!W40*1000000000)/$AG$24)/1000)/$AF$24)/1000</f>
        <v>5.885256</v>
      </c>
      <c r="X40" s="70">
        <f>(((('Matriz de Consumos'!X40*1000000000)/$AG$29)/1000)/$AF$29)/1000</f>
        <v>0</v>
      </c>
      <c r="Y40" s="70">
        <f>(((('Matriz de Consumos'!Y40*1000000000)/$AG$30)/1000)/$AF$30)/1000</f>
        <v>0</v>
      </c>
      <c r="Z40" s="109">
        <f>(((('Matriz de Consumos'!Z40*1000000000)/$AG$31)/1000)/$AF$31)/1000</f>
        <v>0</v>
      </c>
      <c r="AA40" s="70">
        <f>(((('Matriz de Consumos'!AA40*1000000000)/$AG$32)/1000)/$AF$32)/1000</f>
        <v>0</v>
      </c>
      <c r="AB40" s="118">
        <f>(((('Matriz de Consumos'!AB40*1000000000)/$AG$33)/1000)/$AF$33)/1000</f>
        <v>0</v>
      </c>
      <c r="AC40" s="115">
        <f t="shared" si="3"/>
        <v>10439.056375965762</v>
      </c>
    </row>
    <row r="41" spans="1:34">
      <c r="A41" s="3"/>
      <c r="B41" s="127" t="s">
        <v>60</v>
      </c>
      <c r="C41" s="124">
        <f>(((('Matriz de Consumos'!C41*1000000000)/$AG$9)/1000)/$AF$9)/1000</f>
        <v>0</v>
      </c>
      <c r="D41" s="83">
        <f>(((('Matriz de Consumos'!D41*1000000000)/$AG$21)/1000)/$AF$21)/1000</f>
        <v>287.70755198027302</v>
      </c>
      <c r="E41" s="83">
        <f>(((('Matriz de Consumos'!E41*1000000000)/$AG$23)/1000)/$AF$23)/1000</f>
        <v>0</v>
      </c>
      <c r="F41" s="83">
        <f>(((('Matriz de Consumos'!F41*1000000000)/$AG$22)/1000)/$AF$22)/1000</f>
        <v>0</v>
      </c>
      <c r="G41" s="83">
        <f>(((('Matriz de Consumos'!G41*1000000000)/$AG$27)/1000)/$AF$27)/1000</f>
        <v>0</v>
      </c>
      <c r="H41" s="83">
        <f>(((('Matriz de Consumos'!H41*1000000000)/$AG$27)/1000)/$AF$27)/1000</f>
        <v>0</v>
      </c>
      <c r="I41" s="83">
        <f>(((('Matriz de Consumos'!I41*1000000000)/$AG$27)/1000)/$AF$27)/1000</f>
        <v>0</v>
      </c>
      <c r="J41" s="125">
        <f>(((('Matriz de Consumos'!J41*1000000000)/$AG$25)/1000)/$AF$25)/1000</f>
        <v>0</v>
      </c>
      <c r="K41" s="124">
        <f>(((('Matriz de Consumos'!K41*1000000000)/$AG$20)/1000)/$AF$20)/1000</f>
        <v>610.4226890000001</v>
      </c>
      <c r="L41" s="83">
        <f>(((('Matriz de Consumos'!L41*1000000000)/$AG$11)/1000)/$AH$11)/1000</f>
        <v>91.30180399999999</v>
      </c>
      <c r="M41" s="83">
        <f>(((('Matriz de Consumos'!M41*1000000000)/$AG$16)/1000)/$AF$16)/1000</f>
        <v>0</v>
      </c>
      <c r="N41" s="83">
        <f>(((('Matriz de Consumos'!N41*1000000000)/$AG$19)/1000)/$AF$19)/1000</f>
        <v>5.9420000000000002</v>
      </c>
      <c r="O41" s="83">
        <f>(((('Matriz de Consumos'!O41*1000000000)/$AG$15)/1000)/$AF$15)/1000</f>
        <v>4.8447563636363631</v>
      </c>
      <c r="P41" s="83">
        <f>(((('Matriz de Consumos'!P41*1000000000)/$AG$17)/1000)/$AF$17)/1000</f>
        <v>0</v>
      </c>
      <c r="Q41" s="83">
        <f>(((('Matriz de Consumos'!Q41*1000000000)/$AG$18)/1000)/$AF$18)/1000</f>
        <v>8.2110000000000003</v>
      </c>
      <c r="R41" s="83">
        <f>(((('Matriz de Consumos'!R41*1000000000)/$AG$14)/1000)/$AF$14)/1000</f>
        <v>0</v>
      </c>
      <c r="S41" s="83">
        <f>(((('Matriz de Consumos'!S41*1000000000)/$AG$26)/1000)/$AF$26)/1000</f>
        <v>0</v>
      </c>
      <c r="T41" s="83">
        <f>(((('Matriz de Consumos'!T41*1000000000)/$AG$24)/1000)/$AF$24)/1000</f>
        <v>0</v>
      </c>
      <c r="U41" s="125">
        <f>(((('Matriz de Consumos'!U41*1000000000)/$AG$28)/1000)/$AF$28)/1000</f>
        <v>0</v>
      </c>
      <c r="V41" s="83">
        <f>(((('Matriz de Consumos'!V41*1000000000)/$AG$27)/1000)/$AF$27)/1000</f>
        <v>1895.7329480000001</v>
      </c>
      <c r="W41" s="124">
        <f>(((('Matriz de Consumos'!W41*1000000000)/$AG$24)/1000)/$AF$24)/1000</f>
        <v>0</v>
      </c>
      <c r="X41" s="83">
        <f>(((('Matriz de Consumos'!X41*1000000000)/$AG$29)/1000)/$AF$29)/1000</f>
        <v>0</v>
      </c>
      <c r="Y41" s="83">
        <f>(((('Matriz de Consumos'!Y41*1000000000)/$AG$30)/1000)/$AF$30)/1000</f>
        <v>0</v>
      </c>
      <c r="Z41" s="125">
        <f>(((('Matriz de Consumos'!Z41*1000000000)/$AG$31)/1000)/$AF$31)/1000</f>
        <v>0</v>
      </c>
      <c r="AA41" s="83">
        <f>(((('Matriz de Consumos'!AA41*1000000000)/$AG$32)/1000)/$AF$32)/1000</f>
        <v>0</v>
      </c>
      <c r="AB41" s="126">
        <f>(((('Matriz de Consumos'!AB41*1000000000)/$AG$33)/1000)/$AF$33)/1000</f>
        <v>0</v>
      </c>
      <c r="AC41" s="116">
        <f t="shared" si="3"/>
        <v>2904.1627493439096</v>
      </c>
    </row>
    <row r="42" spans="1:34">
      <c r="A42" s="3"/>
      <c r="B42" s="102" t="s">
        <v>61</v>
      </c>
      <c r="C42" s="106">
        <f>(((('Matriz de Consumos'!C42*1000000000)/$AG$9)/1000)/$AF$9)/1000</f>
        <v>0</v>
      </c>
      <c r="D42" s="69">
        <f>(((('Matriz de Consumos'!D42*1000000000)/$AG$21)/1000)/$AF$21)/1000</f>
        <v>21.100491792420513</v>
      </c>
      <c r="E42" s="69">
        <f>(((('Matriz de Consumos'!E42*1000000000)/$AG$23)/1000)/$AF$23)/1000</f>
        <v>0</v>
      </c>
      <c r="F42" s="69">
        <f>(((('Matriz de Consumos'!F42*1000000000)/$AG$22)/1000)/$AF$22)/1000</f>
        <v>0</v>
      </c>
      <c r="G42" s="69">
        <f>(((('Matriz de Consumos'!G42*1000000000)/$AG$27)/1000)/$AF$27)/1000</f>
        <v>0</v>
      </c>
      <c r="H42" s="69">
        <f>(((('Matriz de Consumos'!H42*1000000000)/$AG$27)/1000)/$AF$27)/1000</f>
        <v>0</v>
      </c>
      <c r="I42" s="69">
        <f>(((('Matriz de Consumos'!I42*1000000000)/$AG$27)/1000)/$AF$27)/1000</f>
        <v>0</v>
      </c>
      <c r="J42" s="107">
        <f>(((('Matriz de Consumos'!J42*1000000000)/$AG$25)/1000)/$AF$25)/1000</f>
        <v>0</v>
      </c>
      <c r="K42" s="106">
        <f>(((('Matriz de Consumos'!K42*1000000000)/$AG$20)/1000)/$AF$20)/1000</f>
        <v>4011.8698635238097</v>
      </c>
      <c r="L42" s="69">
        <f>(((('Matriz de Consumos'!L42*1000000000)/$AG$11)/1000)/$AH$11)/1000</f>
        <v>789.76116943365992</v>
      </c>
      <c r="M42" s="69">
        <f>(((('Matriz de Consumos'!M42*1000000000)/$AG$16)/1000)/$AF$16)/1000</f>
        <v>3771.1376969999992</v>
      </c>
      <c r="N42" s="69">
        <f>(((('Matriz de Consumos'!N42*1000000000)/$AG$19)/1000)/$AF$19)/1000</f>
        <v>0.55919999999999992</v>
      </c>
      <c r="O42" s="69">
        <f>(((('Matriz de Consumos'!O42*1000000000)/$AG$15)/1000)/$AF$15)/1000</f>
        <v>11.276404181818178</v>
      </c>
      <c r="P42" s="69">
        <f>(((('Matriz de Consumos'!P42*1000000000)/$AG$17)/1000)/$AF$17)/1000</f>
        <v>10.542000000000002</v>
      </c>
      <c r="Q42" s="69">
        <f>(((('Matriz de Consumos'!Q42*1000000000)/$AG$18)/1000)/$AF$18)/1000</f>
        <v>889.99466213035237</v>
      </c>
      <c r="R42" s="69">
        <f>(((('Matriz de Consumos'!R42*1000000000)/$AG$14)/1000)/$AF$14)/1000</f>
        <v>0</v>
      </c>
      <c r="S42" s="69">
        <f>(((('Matriz de Consumos'!S42*1000000000)/$AG$26)/1000)/$AF$26)/1000</f>
        <v>0</v>
      </c>
      <c r="T42" s="69">
        <f>(((('Matriz de Consumos'!T42*1000000000)/$AG$24)/1000)/$AF$24)/1000</f>
        <v>0</v>
      </c>
      <c r="U42" s="107">
        <f>(((('Matriz de Consumos'!U42*1000000000)/$AG$28)/1000)/$AF$28)/1000</f>
        <v>0</v>
      </c>
      <c r="V42" s="69">
        <f>(((('Matriz de Consumos'!V42*1000000000)/$AG$27)/1000)/$AF$27)/1000</f>
        <v>436.559662</v>
      </c>
      <c r="W42" s="106">
        <f>(((('Matriz de Consumos'!W42*1000000000)/$AG$24)/1000)/$AF$24)/1000</f>
        <v>0</v>
      </c>
      <c r="X42" s="69">
        <f>(((('Matriz de Consumos'!X42*1000000000)/$AG$29)/1000)/$AF$29)/1000</f>
        <v>0</v>
      </c>
      <c r="Y42" s="69">
        <f>(((('Matriz de Consumos'!Y42*1000000000)/$AG$30)/1000)/$AF$30)/1000</f>
        <v>0</v>
      </c>
      <c r="Z42" s="107">
        <f>(((('Matriz de Consumos'!Z42*1000000000)/$AG$31)/1000)/$AF$31)/1000</f>
        <v>0</v>
      </c>
      <c r="AA42" s="69">
        <f>(((('Matriz de Consumos'!AA42*1000000000)/$AG$32)/1000)/$AF$32)/1000</f>
        <v>0</v>
      </c>
      <c r="AB42" s="117">
        <f>(((('Matriz de Consumos'!AB42*1000000000)/$AG$33)/1000)/$AF$33)/1000</f>
        <v>0</v>
      </c>
      <c r="AC42" s="122">
        <f t="shared" si="3"/>
        <v>9942.8011500620578</v>
      </c>
    </row>
    <row r="43" spans="1:34">
      <c r="A43" s="3"/>
      <c r="B43" s="103" t="s">
        <v>62</v>
      </c>
      <c r="C43" s="108">
        <f>(((('Matriz de Consumos'!C43*1000000000)/$AG$9)/1000)/$AF$9)/1000</f>
        <v>0</v>
      </c>
      <c r="D43" s="70">
        <f>(((('Matriz de Consumos'!D43*1000000000)/$AG$21)/1000)/$AF$21)/1000</f>
        <v>21.100491792420513</v>
      </c>
      <c r="E43" s="70">
        <f>(((('Matriz de Consumos'!E43*1000000000)/$AG$23)/1000)/$AF$23)/1000</f>
        <v>0</v>
      </c>
      <c r="F43" s="70">
        <f>(((('Matriz de Consumos'!F43*1000000000)/$AG$22)/1000)/$AF$22)/1000</f>
        <v>0</v>
      </c>
      <c r="G43" s="70">
        <f>(((('Matriz de Consumos'!G43*1000000000)/$AG$27)/1000)/$AF$27)/1000</f>
        <v>0</v>
      </c>
      <c r="H43" s="70">
        <f>(((('Matriz de Consumos'!H43*1000000000)/$AG$27)/1000)/$AF$27)/1000</f>
        <v>0</v>
      </c>
      <c r="I43" s="70">
        <f>(((('Matriz de Consumos'!I43*1000000000)/$AG$27)/1000)/$AF$27)/1000</f>
        <v>0</v>
      </c>
      <c r="J43" s="109">
        <f>(((('Matriz de Consumos'!J43*1000000000)/$AG$25)/1000)/$AF$25)/1000</f>
        <v>0</v>
      </c>
      <c r="K43" s="108">
        <f>(((('Matriz de Consumos'!K43*1000000000)/$AG$20)/1000)/$AF$20)/1000</f>
        <v>3804.1942769999996</v>
      </c>
      <c r="L43" s="70">
        <f>(((('Matriz de Consumos'!L43*1000000000)/$AG$11)/1000)/$AH$11)/1000</f>
        <v>77.038693433659915</v>
      </c>
      <c r="M43" s="70">
        <f>(((('Matriz de Consumos'!M43*1000000000)/$AG$16)/1000)/$AF$16)/1000</f>
        <v>3771.1376969999992</v>
      </c>
      <c r="N43" s="70">
        <f>(((('Matriz de Consumos'!N43*1000000000)/$AG$19)/1000)/$AF$19)/1000</f>
        <v>0.55919999999999992</v>
      </c>
      <c r="O43" s="70">
        <f>(((('Matriz de Consumos'!O43*1000000000)/$AG$15)/1000)/$AF$15)/1000</f>
        <v>11.27250418181818</v>
      </c>
      <c r="P43" s="70">
        <f>(((('Matriz de Consumos'!P43*1000000000)/$AG$17)/1000)/$AF$17)/1000</f>
        <v>2.4999999999999998E-2</v>
      </c>
      <c r="Q43" s="70">
        <f>(((('Matriz de Consumos'!Q43*1000000000)/$AG$18)/1000)/$AF$18)/1000</f>
        <v>8.0000000000000016E-2</v>
      </c>
      <c r="R43" s="70">
        <f>(((('Matriz de Consumos'!R43*1000000000)/$AG$14)/1000)/$AF$14)/1000</f>
        <v>0</v>
      </c>
      <c r="S43" s="70">
        <f>(((('Matriz de Consumos'!S43*1000000000)/$AG$26)/1000)/$AF$26)/1000</f>
        <v>0</v>
      </c>
      <c r="T43" s="70">
        <f>(((('Matriz de Consumos'!T43*1000000000)/$AG$24)/1000)/$AF$24)/1000</f>
        <v>0</v>
      </c>
      <c r="U43" s="109">
        <f>(((('Matriz de Consumos'!U43*1000000000)/$AG$28)/1000)/$AF$28)/1000</f>
        <v>0</v>
      </c>
      <c r="V43" s="70">
        <f>(((('Matriz de Consumos'!V43*1000000000)/$AG$27)/1000)/$AF$27)/1000</f>
        <v>36.147814999999987</v>
      </c>
      <c r="W43" s="108">
        <f>(((('Matriz de Consumos'!W43*1000000000)/$AG$24)/1000)/$AF$24)/1000</f>
        <v>0</v>
      </c>
      <c r="X43" s="70">
        <f>(((('Matriz de Consumos'!X43*1000000000)/$AG$29)/1000)/$AF$29)/1000</f>
        <v>0</v>
      </c>
      <c r="Y43" s="70">
        <f>(((('Matriz de Consumos'!Y43*1000000000)/$AG$30)/1000)/$AF$30)/1000</f>
        <v>0</v>
      </c>
      <c r="Z43" s="109">
        <f>(((('Matriz de Consumos'!Z43*1000000000)/$AG$31)/1000)/$AF$31)/1000</f>
        <v>0</v>
      </c>
      <c r="AA43" s="70">
        <f>(((('Matriz de Consumos'!AA43*1000000000)/$AG$32)/1000)/$AF$32)/1000</f>
        <v>0</v>
      </c>
      <c r="AB43" s="118">
        <f>(((('Matriz de Consumos'!AB43*1000000000)/$AG$33)/1000)/$AF$33)/1000</f>
        <v>0</v>
      </c>
      <c r="AC43" s="115">
        <f t="shared" si="3"/>
        <v>7721.5556784078972</v>
      </c>
    </row>
    <row r="44" spans="1:34">
      <c r="A44" s="3"/>
      <c r="B44" s="103" t="s">
        <v>63</v>
      </c>
      <c r="C44" s="108">
        <f>(((('Matriz de Consumos'!C44*1000000000)/$AG$9)/1000)/$AF$9)/1000</f>
        <v>0</v>
      </c>
      <c r="D44" s="70">
        <f>(((('Matriz de Consumos'!D44*1000000000)/$AG$21)/1000)/$AF$21)/1000</f>
        <v>0</v>
      </c>
      <c r="E44" s="70">
        <f>(((('Matriz de Consumos'!E44*1000000000)/$AG$23)/1000)/$AF$23)/1000</f>
        <v>0</v>
      </c>
      <c r="F44" s="70">
        <f>(((('Matriz de Consumos'!F44*1000000000)/$AG$22)/1000)/$AF$22)/1000</f>
        <v>0</v>
      </c>
      <c r="G44" s="70">
        <f>(((('Matriz de Consumos'!G44*1000000000)/$AG$27)/1000)/$AF$27)/1000</f>
        <v>0</v>
      </c>
      <c r="H44" s="70">
        <f>(((('Matriz de Consumos'!H44*1000000000)/$AG$27)/1000)/$AF$27)/1000</f>
        <v>0</v>
      </c>
      <c r="I44" s="70">
        <f>(((('Matriz de Consumos'!I44*1000000000)/$AG$27)/1000)/$AF$27)/1000</f>
        <v>0</v>
      </c>
      <c r="J44" s="109">
        <f>(((('Matriz de Consumos'!J44*1000000000)/$AG$25)/1000)/$AF$25)/1000</f>
        <v>0</v>
      </c>
      <c r="K44" s="108">
        <f>(((('Matriz de Consumos'!K44*1000000000)/$AG$20)/1000)/$AF$20)/1000</f>
        <v>50.645189000000009</v>
      </c>
      <c r="L44" s="70">
        <f>(((('Matriz de Consumos'!L44*1000000000)/$AG$11)/1000)/$AH$11)/1000</f>
        <v>0</v>
      </c>
      <c r="M44" s="70">
        <f>(((('Matriz de Consumos'!M44*1000000000)/$AG$16)/1000)/$AF$16)/1000</f>
        <v>0</v>
      </c>
      <c r="N44" s="70">
        <f>(((('Matriz de Consumos'!N44*1000000000)/$AG$19)/1000)/$AF$19)/1000</f>
        <v>0</v>
      </c>
      <c r="O44" s="70">
        <f>(((('Matriz de Consumos'!O44*1000000000)/$AG$15)/1000)/$AF$15)/1000</f>
        <v>0</v>
      </c>
      <c r="P44" s="70">
        <f>(((('Matriz de Consumos'!P44*1000000000)/$AG$17)/1000)/$AF$17)/1000</f>
        <v>0</v>
      </c>
      <c r="Q44" s="70">
        <f>(((('Matriz de Consumos'!Q44*1000000000)/$AG$18)/1000)/$AF$18)/1000</f>
        <v>0</v>
      </c>
      <c r="R44" s="70">
        <f>(((('Matriz de Consumos'!R44*1000000000)/$AG$14)/1000)/$AF$14)/1000</f>
        <v>0</v>
      </c>
      <c r="S44" s="70">
        <f>(((('Matriz de Consumos'!S44*1000000000)/$AG$26)/1000)/$AF$26)/1000</f>
        <v>0</v>
      </c>
      <c r="T44" s="70">
        <f>(((('Matriz de Consumos'!T44*1000000000)/$AG$24)/1000)/$AF$24)/1000</f>
        <v>0</v>
      </c>
      <c r="U44" s="109">
        <f>(((('Matriz de Consumos'!U44*1000000000)/$AG$28)/1000)/$AF$28)/1000</f>
        <v>0</v>
      </c>
      <c r="V44" s="70">
        <f>(((('Matriz de Consumos'!V44*1000000000)/$AG$27)/1000)/$AF$27)/1000</f>
        <v>395.49282500000004</v>
      </c>
      <c r="W44" s="108">
        <f>(((('Matriz de Consumos'!W44*1000000000)/$AG$24)/1000)/$AF$24)/1000</f>
        <v>0</v>
      </c>
      <c r="X44" s="70">
        <f>(((('Matriz de Consumos'!X44*1000000000)/$AG$29)/1000)/$AF$29)/1000</f>
        <v>0</v>
      </c>
      <c r="Y44" s="70">
        <f>(((('Matriz de Consumos'!Y44*1000000000)/$AG$30)/1000)/$AF$30)/1000</f>
        <v>0</v>
      </c>
      <c r="Z44" s="109">
        <f>(((('Matriz de Consumos'!Z44*1000000000)/$AG$31)/1000)/$AF$31)/1000</f>
        <v>0</v>
      </c>
      <c r="AA44" s="70">
        <f>(((('Matriz de Consumos'!AA44*1000000000)/$AG$32)/1000)/$AF$32)/1000</f>
        <v>0</v>
      </c>
      <c r="AB44" s="118">
        <f>(((('Matriz de Consumos'!AB44*1000000000)/$AG$33)/1000)/$AF$33)/1000</f>
        <v>0</v>
      </c>
      <c r="AC44" s="115">
        <f t="shared" si="3"/>
        <v>446.13801400000006</v>
      </c>
    </row>
    <row r="45" spans="1:34">
      <c r="A45" s="3"/>
      <c r="B45" s="103" t="s">
        <v>64</v>
      </c>
      <c r="C45" s="108">
        <f>(((('Matriz de Consumos'!C45*1000000000)/$AG$9)/1000)/$AF$9)/1000</f>
        <v>0</v>
      </c>
      <c r="D45" s="70">
        <f>(((('Matriz de Consumos'!D45*1000000000)/$AG$21)/1000)/$AF$21)/1000</f>
        <v>0</v>
      </c>
      <c r="E45" s="70">
        <f>(((('Matriz de Consumos'!E45*1000000000)/$AG$23)/1000)/$AF$23)/1000</f>
        <v>0</v>
      </c>
      <c r="F45" s="70">
        <f>(((('Matriz de Consumos'!F45*1000000000)/$AG$22)/1000)/$AF$22)/1000</f>
        <v>0</v>
      </c>
      <c r="G45" s="70">
        <f>(((('Matriz de Consumos'!G45*1000000000)/$AG$27)/1000)/$AF$27)/1000</f>
        <v>0</v>
      </c>
      <c r="H45" s="70">
        <f>(((('Matriz de Consumos'!H45*1000000000)/$AG$27)/1000)/$AF$27)/1000</f>
        <v>0</v>
      </c>
      <c r="I45" s="70">
        <f>(((('Matriz de Consumos'!I45*1000000000)/$AG$27)/1000)/$AF$27)/1000</f>
        <v>0</v>
      </c>
      <c r="J45" s="109">
        <f>(((('Matriz de Consumos'!J45*1000000000)/$AG$25)/1000)/$AF$25)/1000</f>
        <v>0</v>
      </c>
      <c r="K45" s="108">
        <f>(((('Matriz de Consumos'!K45*1000000000)/$AG$20)/1000)/$AF$20)/1000</f>
        <v>156.34039752380951</v>
      </c>
      <c r="L45" s="70">
        <f>(((('Matriz de Consumos'!L45*1000000000)/$AG$11)/1000)/$AH$11)/1000</f>
        <v>712.72247600000003</v>
      </c>
      <c r="M45" s="70">
        <f>(((('Matriz de Consumos'!M45*1000000000)/$AG$16)/1000)/$AF$16)/1000</f>
        <v>0</v>
      </c>
      <c r="N45" s="70">
        <f>(((('Matriz de Consumos'!N45*1000000000)/$AG$19)/1000)/$AF$19)/1000</f>
        <v>0</v>
      </c>
      <c r="O45" s="70">
        <f>(((('Matriz de Consumos'!O45*1000000000)/$AG$15)/1000)/$AF$15)/1000</f>
        <v>3.9000000000000003E-3</v>
      </c>
      <c r="P45" s="70">
        <f>(((('Matriz de Consumos'!P45*1000000000)/$AG$17)/1000)/$AF$17)/1000</f>
        <v>0</v>
      </c>
      <c r="Q45" s="70">
        <f>(((('Matriz de Consumos'!Q45*1000000000)/$AG$18)/1000)/$AF$18)/1000</f>
        <v>0.17399999999999996</v>
      </c>
      <c r="R45" s="70">
        <f>(((('Matriz de Consumos'!R45*1000000000)/$AG$14)/1000)/$AF$14)/1000</f>
        <v>0</v>
      </c>
      <c r="S45" s="70">
        <f>(((('Matriz de Consumos'!S45*1000000000)/$AG$26)/1000)/$AF$26)/1000</f>
        <v>0</v>
      </c>
      <c r="T45" s="70">
        <f>(((('Matriz de Consumos'!T45*1000000000)/$AG$24)/1000)/$AF$24)/1000</f>
        <v>0</v>
      </c>
      <c r="U45" s="109">
        <f>(((('Matriz de Consumos'!U45*1000000000)/$AG$28)/1000)/$AF$28)/1000</f>
        <v>0</v>
      </c>
      <c r="V45" s="70">
        <f>(((('Matriz de Consumos'!V45*1000000000)/$AG$27)/1000)/$AF$27)/1000</f>
        <v>4.9190219999999991</v>
      </c>
      <c r="W45" s="108">
        <f>(((('Matriz de Consumos'!W45*1000000000)/$AG$24)/1000)/$AF$24)/1000</f>
        <v>0</v>
      </c>
      <c r="X45" s="70">
        <f>(((('Matriz de Consumos'!X45*1000000000)/$AG$29)/1000)/$AF$29)/1000</f>
        <v>0</v>
      </c>
      <c r="Y45" s="70">
        <f>(((('Matriz de Consumos'!Y45*1000000000)/$AG$30)/1000)/$AF$30)/1000</f>
        <v>0</v>
      </c>
      <c r="Z45" s="109">
        <f>(((('Matriz de Consumos'!Z45*1000000000)/$AG$31)/1000)/$AF$31)/1000</f>
        <v>0</v>
      </c>
      <c r="AA45" s="70">
        <f>(((('Matriz de Consumos'!AA45*1000000000)/$AG$32)/1000)/$AF$32)/1000</f>
        <v>0</v>
      </c>
      <c r="AB45" s="118">
        <f>(((('Matriz de Consumos'!AB45*1000000000)/$AG$33)/1000)/$AF$33)/1000</f>
        <v>0</v>
      </c>
      <c r="AC45" s="115">
        <f t="shared" si="3"/>
        <v>874.15979552380963</v>
      </c>
    </row>
    <row r="46" spans="1:34">
      <c r="A46" s="3"/>
      <c r="B46" s="127" t="s">
        <v>65</v>
      </c>
      <c r="C46" s="124">
        <f>(((('Matriz de Consumos'!C46*1000000000)/$AG$9)/1000)/$AF$9)/1000</f>
        <v>0</v>
      </c>
      <c r="D46" s="83">
        <f>(((('Matriz de Consumos'!D46*1000000000)/$AG$21)/1000)/$AF$21)/1000</f>
        <v>0</v>
      </c>
      <c r="E46" s="83">
        <f>(((('Matriz de Consumos'!E46*1000000000)/$AG$23)/1000)/$AF$23)/1000</f>
        <v>0</v>
      </c>
      <c r="F46" s="83">
        <f>(((('Matriz de Consumos'!F46*1000000000)/$AG$22)/1000)/$AF$22)/1000</f>
        <v>0</v>
      </c>
      <c r="G46" s="83">
        <f>(((('Matriz de Consumos'!G46*1000000000)/$AG$27)/1000)/$AF$27)/1000</f>
        <v>0</v>
      </c>
      <c r="H46" s="83">
        <f>(((('Matriz de Consumos'!H46*1000000000)/$AG$27)/1000)/$AF$27)/1000</f>
        <v>0</v>
      </c>
      <c r="I46" s="83">
        <f>(((('Matriz de Consumos'!I46*1000000000)/$AG$27)/1000)/$AF$27)/1000</f>
        <v>0</v>
      </c>
      <c r="J46" s="125">
        <f>(((('Matriz de Consumos'!J46*1000000000)/$AG$25)/1000)/$AF$25)/1000</f>
        <v>0</v>
      </c>
      <c r="K46" s="124">
        <f>(((('Matriz de Consumos'!K46*1000000000)/$AG$20)/1000)/$AF$20)/1000</f>
        <v>0.68999999999999972</v>
      </c>
      <c r="L46" s="83">
        <f>(((('Matriz de Consumos'!L46*1000000000)/$AG$11)/1000)/$AH$11)/1000</f>
        <v>0</v>
      </c>
      <c r="M46" s="83">
        <f>(((('Matriz de Consumos'!M46*1000000000)/$AG$16)/1000)/$AF$16)/1000</f>
        <v>0</v>
      </c>
      <c r="N46" s="83">
        <f>(((('Matriz de Consumos'!N46*1000000000)/$AG$19)/1000)/$AF$19)/1000</f>
        <v>0</v>
      </c>
      <c r="O46" s="83">
        <f>(((('Matriz de Consumos'!O46*1000000000)/$AG$15)/1000)/$AF$15)/1000</f>
        <v>0</v>
      </c>
      <c r="P46" s="83">
        <f>(((('Matriz de Consumos'!P46*1000000000)/$AG$17)/1000)/$AF$17)/1000</f>
        <v>10.517000000000001</v>
      </c>
      <c r="Q46" s="83">
        <f>(((('Matriz de Consumos'!Q46*1000000000)/$AG$18)/1000)/$AF$18)/1000</f>
        <v>889.74066213035235</v>
      </c>
      <c r="R46" s="83">
        <f>(((('Matriz de Consumos'!R46*1000000000)/$AG$14)/1000)/$AF$14)/1000</f>
        <v>0</v>
      </c>
      <c r="S46" s="83">
        <f>(((('Matriz de Consumos'!S46*1000000000)/$AG$26)/1000)/$AF$26)/1000</f>
        <v>0</v>
      </c>
      <c r="T46" s="83">
        <f>(((('Matriz de Consumos'!T46*1000000000)/$AG$24)/1000)/$AF$24)/1000</f>
        <v>0</v>
      </c>
      <c r="U46" s="125">
        <f>(((('Matriz de Consumos'!U46*1000000000)/$AG$28)/1000)/$AF$28)/1000</f>
        <v>0</v>
      </c>
      <c r="V46" s="83">
        <f>(((('Matriz de Consumos'!V46*1000000000)/$AG$27)/1000)/$AF$27)/1000</f>
        <v>0</v>
      </c>
      <c r="W46" s="124">
        <f>(((('Matriz de Consumos'!W46*1000000000)/$AG$24)/1000)/$AF$24)/1000</f>
        <v>0</v>
      </c>
      <c r="X46" s="83">
        <f>(((('Matriz de Consumos'!X46*1000000000)/$AG$29)/1000)/$AF$29)/1000</f>
        <v>0</v>
      </c>
      <c r="Y46" s="83">
        <f>(((('Matriz de Consumos'!Y46*1000000000)/$AG$30)/1000)/$AF$30)/1000</f>
        <v>0</v>
      </c>
      <c r="Z46" s="125">
        <f>(((('Matriz de Consumos'!Z46*1000000000)/$AG$31)/1000)/$AF$31)/1000</f>
        <v>0</v>
      </c>
      <c r="AA46" s="83">
        <f>(((('Matriz de Consumos'!AA46*1000000000)/$AG$32)/1000)/$AF$32)/1000</f>
        <v>0</v>
      </c>
      <c r="AB46" s="126">
        <f>(((('Matriz de Consumos'!AB46*1000000000)/$AG$33)/1000)/$AF$33)/1000</f>
        <v>0</v>
      </c>
      <c r="AC46" s="116">
        <f t="shared" si="3"/>
        <v>900.94766213035234</v>
      </c>
    </row>
    <row r="47" spans="1:34" ht="45">
      <c r="A47" s="3"/>
      <c r="B47" s="104" t="s">
        <v>66</v>
      </c>
      <c r="C47" s="106">
        <f>(((('Matriz de Consumos'!C47*1000000000)/$AG$9)/1000)/$AF$9)/1000</f>
        <v>0</v>
      </c>
      <c r="D47" s="69">
        <f>(((('Matriz de Consumos'!D47*1000000000)/$AG$21)/1000)/$AF$21)/1000</f>
        <v>608.83490557188736</v>
      </c>
      <c r="E47" s="69">
        <f>(((('Matriz de Consumos'!E47*1000000000)/$AG$23)/1000)/$AF$23)/1000</f>
        <v>0</v>
      </c>
      <c r="F47" s="69">
        <f>(((('Matriz de Consumos'!F47*1000000000)/$AG$22)/1000)/$AF$22)/1000</f>
        <v>4716.0132272026585</v>
      </c>
      <c r="G47" s="69">
        <f>(((('Matriz de Consumos'!G47*1000000000)/$AG$27)/1000)/$AF$27)/1000</f>
        <v>0</v>
      </c>
      <c r="H47" s="69">
        <f>(((('Matriz de Consumos'!H47*1000000000)/$AG$27)/1000)/$AF$27)/1000</f>
        <v>0</v>
      </c>
      <c r="I47" s="69">
        <f>(((('Matriz de Consumos'!I47*1000000000)/$AG$27)/1000)/$AF$27)/1000</f>
        <v>0</v>
      </c>
      <c r="J47" s="107">
        <f>(((('Matriz de Consumos'!J47*1000000000)/$AG$25)/1000)/$AF$25)/1000</f>
        <v>0</v>
      </c>
      <c r="K47" s="106">
        <f>(((('Matriz de Consumos'!K47*1000000000)/$AG$20)/1000)/$AF$20)/1000</f>
        <v>330.01216000000011</v>
      </c>
      <c r="L47" s="69">
        <f>(((('Matriz de Consumos'!L47*1000000000)/$AG$11)/1000)/$AH$11)/1000</f>
        <v>49.067012931548184</v>
      </c>
      <c r="M47" s="69">
        <f>(((('Matriz de Consumos'!M47*1000000000)/$AG$16)/1000)/$AF$16)/1000</f>
        <v>0</v>
      </c>
      <c r="N47" s="69">
        <f>(((('Matriz de Consumos'!N47*1000000000)/$AG$19)/1000)/$AF$19)/1000</f>
        <v>120.05524900000002</v>
      </c>
      <c r="O47" s="69">
        <f>(((('Matriz de Consumos'!O47*1000000000)/$AG$15)/1000)/$AF$15)/1000</f>
        <v>1627.2539781818182</v>
      </c>
      <c r="P47" s="69">
        <f>(((('Matriz de Consumos'!P47*1000000000)/$AG$17)/1000)/$AF$17)/1000</f>
        <v>0</v>
      </c>
      <c r="Q47" s="69">
        <f>(((('Matriz de Consumos'!Q47*1000000000)/$AG$18)/1000)/$AF$18)/1000</f>
        <v>7.2241118696474231</v>
      </c>
      <c r="R47" s="69">
        <f>(((('Matriz de Consumos'!R47*1000000000)/$AG$14)/1000)/$AF$14)/1000</f>
        <v>0</v>
      </c>
      <c r="S47" s="69">
        <f>(((('Matriz de Consumos'!S47*1000000000)/$AG$26)/1000)/$AF$26)/1000</f>
        <v>0</v>
      </c>
      <c r="T47" s="69">
        <f>(((('Matriz de Consumos'!T47*1000000000)/$AG$24)/1000)/$AF$24)/1000</f>
        <v>0</v>
      </c>
      <c r="U47" s="107">
        <f>(((('Matriz de Consumos'!U47*1000000000)/$AG$28)/1000)/$AF$28)/1000</f>
        <v>0</v>
      </c>
      <c r="V47" s="69">
        <f>(((('Matriz de Consumos'!V47*1000000000)/$AG$27)/1000)/$AF$27)/1000</f>
        <v>18375.056429761022</v>
      </c>
      <c r="W47" s="106">
        <f>(((('Matriz de Consumos'!W47*1000000000)/$AG$24)/1000)/$AF$24)/1000</f>
        <v>0</v>
      </c>
      <c r="X47" s="69">
        <f>(((('Matriz de Consumos'!X47*1000000000)/$AG$29)/1000)/$AF$29)/1000</f>
        <v>0</v>
      </c>
      <c r="Y47" s="69">
        <f>(((('Matriz de Consumos'!Y47*1000000000)/$AG$30)/1000)/$AF$30)/1000</f>
        <v>0</v>
      </c>
      <c r="Z47" s="107">
        <f>(((('Matriz de Consumos'!Z47*1000000000)/$AG$31)/1000)/$AF$31)/1000</f>
        <v>0</v>
      </c>
      <c r="AA47" s="69">
        <f>(((('Matriz de Consumos'!AA47*1000000000)/$AG$32)/1000)/$AF$32)/1000</f>
        <v>32.831987663043471</v>
      </c>
      <c r="AB47" s="117">
        <f>(((('Matriz de Consumos'!AB47*1000000000)/$AG$33)/1000)/$AF$33)/1000</f>
        <v>0</v>
      </c>
      <c r="AC47" s="122">
        <f t="shared" si="3"/>
        <v>25866.349062181627</v>
      </c>
    </row>
    <row r="48" spans="1:34">
      <c r="A48" s="3"/>
      <c r="B48" s="103" t="s">
        <v>67</v>
      </c>
      <c r="C48" s="108">
        <f>(((('Matriz de Consumos'!C48*1000000000)/$AG$9)/1000)/$AF$9)/1000</f>
        <v>0</v>
      </c>
      <c r="D48" s="70">
        <f>(((('Matriz de Consumos'!D48*1000000000)/$AG$21)/1000)/$AF$21)/1000</f>
        <v>119.65565264265068</v>
      </c>
      <c r="E48" s="70">
        <f>(((('Matriz de Consumos'!E48*1000000000)/$AG$23)/1000)/$AF$23)/1000</f>
        <v>0</v>
      </c>
      <c r="F48" s="70">
        <f>(((('Matriz de Consumos'!F48*1000000000)/$AG$22)/1000)/$AF$22)/1000</f>
        <v>0</v>
      </c>
      <c r="G48" s="70">
        <f>(((('Matriz de Consumos'!G48*1000000000)/$AG$27)/1000)/$AF$27)/1000</f>
        <v>0</v>
      </c>
      <c r="H48" s="70">
        <f>(((('Matriz de Consumos'!H48*1000000000)/$AG$27)/1000)/$AF$27)/1000</f>
        <v>0</v>
      </c>
      <c r="I48" s="70">
        <f>(((('Matriz de Consumos'!I48*1000000000)/$AG$27)/1000)/$AF$27)/1000</f>
        <v>0</v>
      </c>
      <c r="J48" s="109">
        <f>(((('Matriz de Consumos'!J48*1000000000)/$AG$25)/1000)/$AF$25)/1000</f>
        <v>0</v>
      </c>
      <c r="K48" s="108">
        <f>(((('Matriz de Consumos'!K48*1000000000)/$AG$20)/1000)/$AF$20)/1000</f>
        <v>318.08865399999996</v>
      </c>
      <c r="L48" s="70">
        <f>(((('Matriz de Consumos'!L48*1000000000)/$AG$11)/1000)/$AH$11)/1000</f>
        <v>46.760912147773752</v>
      </c>
      <c r="M48" s="70">
        <f>(((('Matriz de Consumos'!M48*1000000000)/$AG$16)/1000)/$AF$16)/1000</f>
        <v>0</v>
      </c>
      <c r="N48" s="70">
        <f>(((('Matriz de Consumos'!N48*1000000000)/$AG$19)/1000)/$AF$19)/1000</f>
        <v>1.2894000000000001</v>
      </c>
      <c r="O48" s="70">
        <f>(((('Matriz de Consumos'!O48*1000000000)/$AG$15)/1000)/$AF$15)/1000</f>
        <v>193.64484909090908</v>
      </c>
      <c r="P48" s="70">
        <f>(((('Matriz de Consumos'!P48*1000000000)/$AG$17)/1000)/$AF$17)/1000</f>
        <v>0</v>
      </c>
      <c r="Q48" s="70">
        <f>(((('Matriz de Consumos'!Q48*1000000000)/$AG$18)/1000)/$AF$18)/1000</f>
        <v>6.7705971304637966</v>
      </c>
      <c r="R48" s="70">
        <f>(((('Matriz de Consumos'!R48*1000000000)/$AG$14)/1000)/$AF$14)/1000</f>
        <v>0</v>
      </c>
      <c r="S48" s="70">
        <f>(((('Matriz de Consumos'!S48*1000000000)/$AG$26)/1000)/$AF$26)/1000</f>
        <v>0</v>
      </c>
      <c r="T48" s="70">
        <f>(((('Matriz de Consumos'!T48*1000000000)/$AG$24)/1000)/$AF$24)/1000</f>
        <v>0</v>
      </c>
      <c r="U48" s="109">
        <f>(((('Matriz de Consumos'!U48*1000000000)/$AG$28)/1000)/$AF$28)/1000</f>
        <v>0</v>
      </c>
      <c r="V48" s="70">
        <f>(((('Matriz de Consumos'!V48*1000000000)/$AG$27)/1000)/$AF$27)/1000</f>
        <v>7159.2577630107708</v>
      </c>
      <c r="W48" s="108">
        <f>(((('Matriz de Consumos'!W48*1000000000)/$AG$24)/1000)/$AF$24)/1000</f>
        <v>0</v>
      </c>
      <c r="X48" s="70">
        <f>(((('Matriz de Consumos'!X48*1000000000)/$AG$29)/1000)/$AF$29)/1000</f>
        <v>0</v>
      </c>
      <c r="Y48" s="70">
        <f>(((('Matriz de Consumos'!Y48*1000000000)/$AG$30)/1000)/$AF$30)/1000</f>
        <v>0</v>
      </c>
      <c r="Z48" s="109">
        <f>(((('Matriz de Consumos'!Z48*1000000000)/$AG$31)/1000)/$AF$31)/1000</f>
        <v>0</v>
      </c>
      <c r="AA48" s="70">
        <f>(((('Matriz de Consumos'!AA48*1000000000)/$AG$32)/1000)/$AF$32)/1000</f>
        <v>16.458489069565218</v>
      </c>
      <c r="AB48" s="118">
        <f>(((('Matriz de Consumos'!AB48*1000000000)/$AG$33)/1000)/$AF$33)/1000</f>
        <v>0</v>
      </c>
      <c r="AC48" s="115">
        <f t="shared" si="3"/>
        <v>7861.9263170921331</v>
      </c>
    </row>
    <row r="49" spans="1:29">
      <c r="A49" s="3"/>
      <c r="B49" s="103" t="s">
        <v>68</v>
      </c>
      <c r="C49" s="108">
        <f>(((('Matriz de Consumos'!C49*1000000000)/$AG$9)/1000)/$AF$9)/1000</f>
        <v>0</v>
      </c>
      <c r="D49" s="70">
        <f>(((('Matriz de Consumos'!D49*1000000000)/$AG$21)/1000)/$AF$21)/1000</f>
        <v>23.398975058987261</v>
      </c>
      <c r="E49" s="70">
        <f>(((('Matriz de Consumos'!E49*1000000000)/$AG$23)/1000)/$AF$23)/1000</f>
        <v>0</v>
      </c>
      <c r="F49" s="70">
        <f>(((('Matriz de Consumos'!F49*1000000000)/$AG$22)/1000)/$AF$22)/1000</f>
        <v>0</v>
      </c>
      <c r="G49" s="70">
        <f>(((('Matriz de Consumos'!G49*1000000000)/$AG$27)/1000)/$AF$27)/1000</f>
        <v>0</v>
      </c>
      <c r="H49" s="70">
        <f>(((('Matriz de Consumos'!H49*1000000000)/$AG$27)/1000)/$AF$27)/1000</f>
        <v>0</v>
      </c>
      <c r="I49" s="70">
        <f>(((('Matriz de Consumos'!I49*1000000000)/$AG$27)/1000)/$AF$27)/1000</f>
        <v>0</v>
      </c>
      <c r="J49" s="109">
        <f>(((('Matriz de Consumos'!J49*1000000000)/$AG$25)/1000)/$AF$25)/1000</f>
        <v>0</v>
      </c>
      <c r="K49" s="108">
        <f>(((('Matriz de Consumos'!K49*1000000000)/$AG$20)/1000)/$AF$20)/1000</f>
        <v>8.3896860000000011</v>
      </c>
      <c r="L49" s="70">
        <f>(((('Matriz de Consumos'!L49*1000000000)/$AG$11)/1000)/$AH$11)/1000</f>
        <v>2.1530503918872106</v>
      </c>
      <c r="M49" s="70">
        <f>(((('Matriz de Consumos'!M49*1000000000)/$AG$16)/1000)/$AF$16)/1000</f>
        <v>0</v>
      </c>
      <c r="N49" s="70">
        <f>(((('Matriz de Consumos'!N49*1000000000)/$AG$19)/1000)/$AF$19)/1000</f>
        <v>0</v>
      </c>
      <c r="O49" s="70">
        <f>(((('Matriz de Consumos'!O49*1000000000)/$AG$15)/1000)/$AF$15)/1000</f>
        <v>18.18181818181818</v>
      </c>
      <c r="P49" s="70">
        <f>(((('Matriz de Consumos'!P49*1000000000)/$AG$17)/1000)/$AF$17)/1000</f>
        <v>0</v>
      </c>
      <c r="Q49" s="70">
        <f>(((('Matriz de Consumos'!Q49*1000000000)/$AG$18)/1000)/$AF$18)/1000</f>
        <v>0.45351473918362795</v>
      </c>
      <c r="R49" s="70">
        <f>(((('Matriz de Consumos'!R49*1000000000)/$AG$14)/1000)/$AF$14)/1000</f>
        <v>0</v>
      </c>
      <c r="S49" s="70">
        <f>(((('Matriz de Consumos'!S49*1000000000)/$AG$26)/1000)/$AF$26)/1000</f>
        <v>0</v>
      </c>
      <c r="T49" s="70">
        <f>(((('Matriz de Consumos'!T49*1000000000)/$AG$24)/1000)/$AF$24)/1000</f>
        <v>0</v>
      </c>
      <c r="U49" s="109">
        <f>(((('Matriz de Consumos'!U49*1000000000)/$AG$28)/1000)/$AF$28)/1000</f>
        <v>0</v>
      </c>
      <c r="V49" s="70">
        <f>(((('Matriz de Consumos'!V49*1000000000)/$AG$27)/1000)/$AF$27)/1000</f>
        <v>1857.4344427849264</v>
      </c>
      <c r="W49" s="108">
        <f>(((('Matriz de Consumos'!W49*1000000000)/$AG$24)/1000)/$AF$24)/1000</f>
        <v>0</v>
      </c>
      <c r="X49" s="70">
        <f>(((('Matriz de Consumos'!X49*1000000000)/$AG$29)/1000)/$AF$29)/1000</f>
        <v>0</v>
      </c>
      <c r="Y49" s="70">
        <f>(((('Matriz de Consumos'!Y49*1000000000)/$AG$30)/1000)/$AF$30)/1000</f>
        <v>0</v>
      </c>
      <c r="Z49" s="109">
        <f>(((('Matriz de Consumos'!Z49*1000000000)/$AG$31)/1000)/$AF$31)/1000</f>
        <v>0</v>
      </c>
      <c r="AA49" s="70">
        <f>(((('Matriz de Consumos'!AA49*1000000000)/$AG$32)/1000)/$AF$32)/1000</f>
        <v>1.1115642391304348</v>
      </c>
      <c r="AB49" s="118">
        <f>(((('Matriz de Consumos'!AB49*1000000000)/$AG$33)/1000)/$AF$33)/1000</f>
        <v>0</v>
      </c>
      <c r="AC49" s="115">
        <f t="shared" si="3"/>
        <v>1911.1230513959333</v>
      </c>
    </row>
    <row r="50" spans="1:29">
      <c r="A50" s="3"/>
      <c r="B50" s="127" t="s">
        <v>69</v>
      </c>
      <c r="C50" s="124">
        <f>(((('Matriz de Consumos'!C50*1000000000)/$AG$9)/1000)/$AF$9)/1000</f>
        <v>0</v>
      </c>
      <c r="D50" s="83">
        <f>(((('Matriz de Consumos'!D50*1000000000)/$AG$21)/1000)/$AF$21)/1000</f>
        <v>465.78027787024951</v>
      </c>
      <c r="E50" s="83">
        <f>(((('Matriz de Consumos'!E50*1000000000)/$AG$23)/1000)/$AF$23)/1000</f>
        <v>0</v>
      </c>
      <c r="F50" s="83">
        <f>(((('Matriz de Consumos'!F50*1000000000)/$AG$22)/1000)/$AF$22)/1000</f>
        <v>4716.0132272026585</v>
      </c>
      <c r="G50" s="83">
        <f>(((('Matriz de Consumos'!G50*1000000000)/$AG$27)/1000)/$AF$27)/1000</f>
        <v>0</v>
      </c>
      <c r="H50" s="83">
        <f>(((('Matriz de Consumos'!H50*1000000000)/$AG$27)/1000)/$AF$27)/1000</f>
        <v>0</v>
      </c>
      <c r="I50" s="83">
        <f>(((('Matriz de Consumos'!I50*1000000000)/$AG$27)/1000)/$AF$27)/1000</f>
        <v>0</v>
      </c>
      <c r="J50" s="125">
        <f>(((('Matriz de Consumos'!J50*1000000000)/$AG$25)/1000)/$AF$25)/1000</f>
        <v>0</v>
      </c>
      <c r="K50" s="124">
        <f>(((('Matriz de Consumos'!K50*1000000000)/$AG$20)/1000)/$AF$20)/1000</f>
        <v>3.5338199999999995</v>
      </c>
      <c r="L50" s="83">
        <f>(((('Matriz de Consumos'!L50*1000000000)/$AG$11)/1000)/$AH$11)/1000</f>
        <v>0.15305039188721073</v>
      </c>
      <c r="M50" s="83">
        <f>(((('Matriz de Consumos'!M50*1000000000)/$AG$16)/1000)/$AF$16)/1000</f>
        <v>0</v>
      </c>
      <c r="N50" s="83">
        <f>(((('Matriz de Consumos'!N50*1000000000)/$AG$19)/1000)/$AF$19)/1000</f>
        <v>118.76584900000002</v>
      </c>
      <c r="O50" s="83">
        <f>(((('Matriz de Consumos'!O50*1000000000)/$AG$15)/1000)/$AF$15)/1000</f>
        <v>1415.4273109090909</v>
      </c>
      <c r="P50" s="83">
        <f>(((('Matriz de Consumos'!P50*1000000000)/$AG$17)/1000)/$AF$17)/1000</f>
        <v>0</v>
      </c>
      <c r="Q50" s="83">
        <f>(((('Matriz de Consumos'!Q50*1000000000)/$AG$18)/1000)/$AF$18)/1000</f>
        <v>0</v>
      </c>
      <c r="R50" s="83">
        <f>(((('Matriz de Consumos'!R50*1000000000)/$AG$14)/1000)/$AF$14)/1000</f>
        <v>0</v>
      </c>
      <c r="S50" s="83">
        <f>(((('Matriz de Consumos'!S50*1000000000)/$AG$26)/1000)/$AF$26)/1000</f>
        <v>0</v>
      </c>
      <c r="T50" s="83">
        <f>(((('Matriz de Consumos'!T50*1000000000)/$AG$24)/1000)/$AF$24)/1000</f>
        <v>0</v>
      </c>
      <c r="U50" s="125">
        <f>(((('Matriz de Consumos'!U50*1000000000)/$AG$28)/1000)/$AF$28)/1000</f>
        <v>0</v>
      </c>
      <c r="V50" s="83">
        <f>(((('Matriz de Consumos'!V50*1000000000)/$AG$27)/1000)/$AF$27)/1000</f>
        <v>9358.3642239653218</v>
      </c>
      <c r="W50" s="124">
        <f>(((('Matriz de Consumos'!W50*1000000000)/$AG$24)/1000)/$AF$24)/1000</f>
        <v>0</v>
      </c>
      <c r="X50" s="83">
        <f>(((('Matriz de Consumos'!X50*1000000000)/$AG$29)/1000)/$AF$29)/1000</f>
        <v>0</v>
      </c>
      <c r="Y50" s="83">
        <f>(((('Matriz de Consumos'!Y50*1000000000)/$AG$30)/1000)/$AF$30)/1000</f>
        <v>0</v>
      </c>
      <c r="Z50" s="125">
        <f>(((('Matriz de Consumos'!Z50*1000000000)/$AG$31)/1000)/$AF$31)/1000</f>
        <v>0</v>
      </c>
      <c r="AA50" s="83">
        <f>(((('Matriz de Consumos'!AA50*1000000000)/$AG$32)/1000)/$AF$32)/1000</f>
        <v>15.261934354347828</v>
      </c>
      <c r="AB50" s="126">
        <f>(((('Matriz de Consumos'!AB50*1000000000)/$AG$33)/1000)/$AF$33)/1000</f>
        <v>0</v>
      </c>
      <c r="AC50" s="116">
        <f t="shared" si="3"/>
        <v>16093.299693693556</v>
      </c>
    </row>
    <row r="51" spans="1:29" ht="33.75">
      <c r="A51" s="3"/>
      <c r="B51" s="105" t="s">
        <v>70</v>
      </c>
      <c r="C51" s="111">
        <f>(((('Matriz de Consumos'!C51*1000000000)/$AG$9)/1000)/$AF$9)/1000</f>
        <v>0</v>
      </c>
      <c r="D51" s="101">
        <f>(((('Matriz de Consumos'!D51*1000000000)/$AG$21)/1000)/$AF$21)/1000</f>
        <v>0</v>
      </c>
      <c r="E51" s="101">
        <f>(((('Matriz de Consumos'!E51*1000000000)/$AG$23)/1000)/$AF$23)/1000</f>
        <v>0</v>
      </c>
      <c r="F51" s="101">
        <f>(((('Matriz de Consumos'!F51*1000000000)/$AG$22)/1000)/$AF$22)/1000</f>
        <v>0</v>
      </c>
      <c r="G51" s="101">
        <f>(((('Matriz de Consumos'!G51*1000000000)/$AG$27)/1000)/$AF$27)/1000</f>
        <v>0</v>
      </c>
      <c r="H51" s="101">
        <f>(((('Matriz de Consumos'!H51*1000000000)/$AG$27)/1000)/$AF$27)/1000</f>
        <v>0</v>
      </c>
      <c r="I51" s="101">
        <f>(((('Matriz de Consumos'!I51*1000000000)/$AG$27)/1000)/$AF$27)/1000</f>
        <v>0</v>
      </c>
      <c r="J51" s="112">
        <f>(((('Matriz de Consumos'!J51*1000000000)/$AG$25)/1000)/$AF$25)/1000</f>
        <v>0</v>
      </c>
      <c r="K51" s="111">
        <f>(((('Matriz de Consumos'!K51*1000000000)/$AG$20)/1000)/$AF$20)/1000</f>
        <v>0</v>
      </c>
      <c r="L51" s="101">
        <f>(((('Matriz de Consumos'!L51*1000000000)/$AG$11)/1000)/$AH$11)/1000</f>
        <v>0</v>
      </c>
      <c r="M51" s="101">
        <f>(((('Matriz de Consumos'!M51*1000000000)/$AG$16)/1000)/$AF$16)/1000</f>
        <v>0</v>
      </c>
      <c r="N51" s="101">
        <f>(((('Matriz de Consumos'!N51*1000000000)/$AG$19)/1000)/$AF$19)/1000</f>
        <v>0</v>
      </c>
      <c r="O51" s="101">
        <f>(((('Matriz de Consumos'!O51*1000000000)/$AG$15)/1000)/$AF$15)/1000</f>
        <v>0</v>
      </c>
      <c r="P51" s="101">
        <f>(((('Matriz de Consumos'!P51*1000000000)/$AG$17)/1000)/$AF$17)/1000</f>
        <v>0</v>
      </c>
      <c r="Q51" s="101">
        <f>(((('Matriz de Consumos'!Q51*1000000000)/$AG$18)/1000)/$AF$18)/1000</f>
        <v>0</v>
      </c>
      <c r="R51" s="101">
        <f>(((('Matriz de Consumos'!R51*1000000000)/$AG$14)/1000)/$AF$14)/1000</f>
        <v>0</v>
      </c>
      <c r="S51" s="101">
        <f>(((('Matriz de Consumos'!S51*1000000000)/$AG$26)/1000)/$AF$26)/1000</f>
        <v>0</v>
      </c>
      <c r="T51" s="101">
        <f>(((('Matriz de Consumos'!T51*1000000000)/$AG$24)/1000)/$AF$24)/1000</f>
        <v>0</v>
      </c>
      <c r="U51" s="112">
        <f>(((('Matriz de Consumos'!U51*1000000000)/$AG$28)/1000)/$AF$28)/1000</f>
        <v>182.84067341352136</v>
      </c>
      <c r="V51" s="101">
        <f>(((('Matriz de Consumos'!V51*1000000000)/$AG$27)/1000)/$AF$27)/1000</f>
        <v>0</v>
      </c>
      <c r="W51" s="111">
        <f>(((('Matriz de Consumos'!W51*1000000000)/$AG$24)/1000)/$AF$24)/1000</f>
        <v>0</v>
      </c>
      <c r="X51" s="101">
        <f>(((('Matriz de Consumos'!X51*1000000000)/$AG$29)/1000)/$AF$29)/1000</f>
        <v>0</v>
      </c>
      <c r="Y51" s="101">
        <f>(((('Matriz de Consumos'!Y51*1000000000)/$AG$30)/1000)/$AF$30)/1000</f>
        <v>0</v>
      </c>
      <c r="Z51" s="112">
        <f>(((('Matriz de Consumos'!Z51*1000000000)/$AG$31)/1000)/$AF$31)/1000</f>
        <v>0</v>
      </c>
      <c r="AA51" s="101">
        <f>(((('Matriz de Consumos'!AA51*1000000000)/$AG$32)/1000)/$AF$32)/1000</f>
        <v>0</v>
      </c>
      <c r="AB51" s="119">
        <f>(((('Matriz de Consumos'!AB51*1000000000)/$AG$33)/1000)/$AF$33)/1000</f>
        <v>0</v>
      </c>
      <c r="AC51" s="123">
        <f t="shared" si="3"/>
        <v>182.84067341352136</v>
      </c>
    </row>
  </sheetData>
  <mergeCells count="11">
    <mergeCell ref="B7:B8"/>
    <mergeCell ref="AC7:AC8"/>
    <mergeCell ref="AE7:AE8"/>
    <mergeCell ref="AF7:AF8"/>
    <mergeCell ref="AG7:AG8"/>
    <mergeCell ref="C7:J7"/>
    <mergeCell ref="K7:U7"/>
    <mergeCell ref="V7:V8"/>
    <mergeCell ref="W7:Z7"/>
    <mergeCell ref="AA7:AA8"/>
    <mergeCell ref="AB7:AB8"/>
  </mergeCells>
  <hyperlinks>
    <hyperlink ref="B5" location="Índice!A1" display="VOLVER A INDICE"/>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workbookViewId="0">
      <selection activeCell="L48" sqref="L48"/>
    </sheetView>
  </sheetViews>
  <sheetFormatPr baseColWidth="10" defaultRowHeight="15"/>
  <cols>
    <col min="1" max="1" width="5.140625" customWidth="1"/>
    <col min="5" max="5" width="13.140625" bestFit="1" customWidth="1"/>
    <col min="7" max="10" width="0" hidden="1" customWidth="1"/>
  </cols>
  <sheetData>
    <row r="1" spans="1:5">
      <c r="A1" s="2"/>
      <c r="B1" s="2"/>
      <c r="C1" s="2"/>
      <c r="D1" s="2"/>
      <c r="E1" s="2"/>
    </row>
    <row r="2" spans="1:5" hidden="1">
      <c r="A2" s="2"/>
      <c r="B2" s="34" t="s">
        <v>93</v>
      </c>
      <c r="C2" s="2"/>
      <c r="D2" s="2"/>
      <c r="E2" s="2"/>
    </row>
    <row r="3" spans="1:5" hidden="1">
      <c r="A3" s="2"/>
      <c r="B3" s="34" t="s">
        <v>91</v>
      </c>
      <c r="C3" s="2"/>
      <c r="D3" s="2"/>
      <c r="E3" s="2"/>
    </row>
    <row r="4" spans="1:5" hidden="1">
      <c r="A4" s="2"/>
      <c r="B4" s="34" t="s">
        <v>84</v>
      </c>
      <c r="C4" s="2"/>
      <c r="D4" s="2"/>
      <c r="E4" s="2"/>
    </row>
    <row r="5" spans="1:5" hidden="1">
      <c r="A5" s="2"/>
      <c r="B5" s="8" t="s">
        <v>0</v>
      </c>
      <c r="C5" s="2"/>
      <c r="D5" s="2"/>
      <c r="E5" s="2"/>
    </row>
    <row r="6" spans="1:5" hidden="1">
      <c r="A6" s="2"/>
      <c r="B6" s="36"/>
      <c r="C6" s="36"/>
      <c r="D6" s="36"/>
      <c r="E6" s="36"/>
    </row>
    <row r="7" spans="1:5" hidden="1">
      <c r="A7" s="2"/>
      <c r="B7" s="45" t="s">
        <v>86</v>
      </c>
      <c r="C7" s="43"/>
      <c r="D7" s="43"/>
      <c r="E7" s="43" t="s">
        <v>87</v>
      </c>
    </row>
    <row r="8" spans="1:5" hidden="1">
      <c r="A8" s="2"/>
      <c r="B8" s="47"/>
      <c r="C8" s="47" t="s">
        <v>95</v>
      </c>
      <c r="D8" s="43"/>
      <c r="E8" s="43">
        <f>+SUM(E9:E16)</f>
        <v>77467.641019454881</v>
      </c>
    </row>
    <row r="9" spans="1:5" hidden="1">
      <c r="A9" s="2"/>
      <c r="B9" s="44"/>
      <c r="C9" s="46" t="s">
        <v>9</v>
      </c>
      <c r="D9" s="44"/>
      <c r="E9" s="39">
        <v>2271.1842496301101</v>
      </c>
    </row>
    <row r="10" spans="1:5" hidden="1">
      <c r="A10" s="2"/>
      <c r="B10" s="44"/>
      <c r="C10" s="46" t="s">
        <v>10</v>
      </c>
      <c r="D10" s="44"/>
      <c r="E10" s="39">
        <v>18197.645797500001</v>
      </c>
    </row>
    <row r="11" spans="1:5" hidden="1">
      <c r="A11" s="2"/>
      <c r="B11" s="44"/>
      <c r="C11" s="46" t="s">
        <v>11</v>
      </c>
      <c r="D11" s="44"/>
      <c r="E11" s="39">
        <v>2387.651875</v>
      </c>
    </row>
    <row r="12" spans="1:5" hidden="1">
      <c r="A12" s="2"/>
      <c r="B12" s="44"/>
      <c r="C12" s="46" t="s">
        <v>85</v>
      </c>
      <c r="D12" s="44"/>
      <c r="E12" s="39">
        <v>35535.210902210878</v>
      </c>
    </row>
    <row r="13" spans="1:5" hidden="1">
      <c r="A13" s="2"/>
      <c r="B13" s="44"/>
      <c r="C13" s="46" t="s">
        <v>13</v>
      </c>
      <c r="D13" s="44"/>
      <c r="E13" s="39">
        <v>18709.780435513898</v>
      </c>
    </row>
    <row r="14" spans="1:5" hidden="1">
      <c r="A14" s="2"/>
      <c r="B14" s="44"/>
      <c r="C14" s="46" t="s">
        <v>14</v>
      </c>
      <c r="D14" s="44"/>
      <c r="E14" s="39">
        <v>279.72650679999987</v>
      </c>
    </row>
    <row r="15" spans="1:5" hidden="1">
      <c r="A15" s="2"/>
      <c r="B15" s="44"/>
      <c r="C15" s="46" t="s">
        <v>15</v>
      </c>
      <c r="D15" s="44"/>
      <c r="E15" s="39">
        <v>0</v>
      </c>
    </row>
    <row r="16" spans="1:5" hidden="1">
      <c r="A16" s="2"/>
      <c r="B16" s="44"/>
      <c r="C16" s="46" t="s">
        <v>16</v>
      </c>
      <c r="D16" s="44"/>
      <c r="E16" s="39">
        <v>86.441252800000001</v>
      </c>
    </row>
    <row r="17" spans="1:10" hidden="1">
      <c r="A17" s="2"/>
      <c r="B17" s="47"/>
      <c r="C17" s="47" t="s">
        <v>96</v>
      </c>
      <c r="D17" s="38"/>
      <c r="E17" s="38">
        <f>+SUM(E18,E19,E31,E36)</f>
        <v>150962.13905788219</v>
      </c>
    </row>
    <row r="18" spans="1:10" hidden="1">
      <c r="A18" s="2"/>
      <c r="B18" s="44"/>
      <c r="C18" s="52" t="s">
        <v>4</v>
      </c>
      <c r="D18" s="52"/>
      <c r="E18" s="39">
        <v>51132.464071032227</v>
      </c>
    </row>
    <row r="19" spans="1:10" hidden="1">
      <c r="A19" s="2"/>
      <c r="B19" s="49"/>
      <c r="C19" s="51" t="s">
        <v>75</v>
      </c>
      <c r="D19" s="51"/>
      <c r="E19" s="49">
        <f>+SUM(E20:E30)</f>
        <v>90418.429833849965</v>
      </c>
    </row>
    <row r="20" spans="1:10" hidden="1">
      <c r="A20" s="2"/>
      <c r="B20" s="44"/>
      <c r="C20" s="44"/>
      <c r="D20" s="52" t="s">
        <v>17</v>
      </c>
      <c r="E20" s="39">
        <v>31828</v>
      </c>
    </row>
    <row r="21" spans="1:10" hidden="1">
      <c r="A21" s="2"/>
      <c r="B21" s="44"/>
      <c r="C21" s="44"/>
      <c r="D21" s="46" t="s">
        <v>18</v>
      </c>
      <c r="E21" s="39">
        <v>14706.715254000001</v>
      </c>
    </row>
    <row r="22" spans="1:10" hidden="1">
      <c r="A22" s="2"/>
      <c r="B22" s="44"/>
      <c r="C22" s="44"/>
      <c r="D22" s="46" t="s">
        <v>19</v>
      </c>
      <c r="E22" s="39">
        <v>22715.912975839998</v>
      </c>
    </row>
    <row r="23" spans="1:10" hidden="1">
      <c r="A23" s="2"/>
      <c r="B23" s="44"/>
      <c r="C23" s="44"/>
      <c r="D23" s="46" t="s">
        <v>20</v>
      </c>
      <c r="E23" s="39">
        <v>643.79999999999995</v>
      </c>
    </row>
    <row r="24" spans="1:10" hidden="1">
      <c r="A24" s="2"/>
      <c r="B24" s="44"/>
      <c r="C24" s="44"/>
      <c r="D24" s="46" t="s">
        <v>21</v>
      </c>
      <c r="E24" s="39">
        <v>8524.8045762260008</v>
      </c>
    </row>
    <row r="25" spans="1:10" hidden="1">
      <c r="A25" s="2"/>
      <c r="B25" s="44"/>
      <c r="C25" s="44"/>
      <c r="D25" s="46" t="s">
        <v>22</v>
      </c>
      <c r="E25" s="39">
        <v>87.452054794520535</v>
      </c>
    </row>
    <row r="26" spans="1:10" hidden="1">
      <c r="A26" s="2"/>
      <c r="B26" s="44"/>
      <c r="C26" s="44"/>
      <c r="D26" s="46" t="s">
        <v>23</v>
      </c>
      <c r="E26" s="39">
        <v>6499.3196744999996</v>
      </c>
      <c r="G26" s="329" t="s">
        <v>110</v>
      </c>
      <c r="H26" s="329" t="s">
        <v>111</v>
      </c>
      <c r="I26" s="329" t="s">
        <v>112</v>
      </c>
      <c r="J26" s="176"/>
    </row>
    <row r="27" spans="1:10" hidden="1">
      <c r="A27" s="2"/>
      <c r="B27" s="44"/>
      <c r="C27" s="44"/>
      <c r="D27" s="46" t="s">
        <v>24</v>
      </c>
      <c r="E27" s="39">
        <v>775.93617005223905</v>
      </c>
      <c r="G27" s="329"/>
      <c r="H27" s="329"/>
      <c r="I27" s="329"/>
      <c r="J27" s="176"/>
    </row>
    <row r="28" spans="1:10" hidden="1">
      <c r="A28" s="2"/>
      <c r="B28" s="44"/>
      <c r="C28" s="44"/>
      <c r="D28" s="46" t="s">
        <v>25</v>
      </c>
      <c r="E28" s="39">
        <v>3.9532799999999999</v>
      </c>
      <c r="G28" s="173" t="s">
        <v>113</v>
      </c>
      <c r="H28" s="174">
        <v>0.84794000000000003</v>
      </c>
      <c r="I28" s="175">
        <v>10862</v>
      </c>
      <c r="J28" s="173" t="s">
        <v>114</v>
      </c>
    </row>
    <row r="29" spans="1:10" hidden="1">
      <c r="A29" s="2"/>
      <c r="B29" s="44"/>
      <c r="C29" s="44"/>
      <c r="D29" s="46" t="s">
        <v>26</v>
      </c>
      <c r="E29" s="39">
        <v>2471</v>
      </c>
      <c r="G29" s="173" t="s">
        <v>115</v>
      </c>
      <c r="H29" s="174">
        <v>0.84794000000000003</v>
      </c>
      <c r="I29" s="175">
        <v>10862</v>
      </c>
      <c r="J29" s="173"/>
    </row>
    <row r="30" spans="1:10" hidden="1">
      <c r="A30" s="2"/>
      <c r="B30" s="44"/>
      <c r="C30" s="44"/>
      <c r="D30" s="46" t="s">
        <v>27</v>
      </c>
      <c r="E30" s="39">
        <v>2161.5358484372027</v>
      </c>
      <c r="G30" s="173" t="s">
        <v>116</v>
      </c>
      <c r="H30" s="174">
        <v>0.92700000000000005</v>
      </c>
      <c r="I30" s="175">
        <v>10500</v>
      </c>
      <c r="J30" s="173">
        <v>1</v>
      </c>
    </row>
    <row r="31" spans="1:10" hidden="1">
      <c r="A31" s="2"/>
      <c r="B31" s="53"/>
      <c r="C31" s="53" t="s">
        <v>76</v>
      </c>
      <c r="D31" s="50"/>
      <c r="E31" s="49">
        <f>+SUM(E32:E35)</f>
        <v>4204.0771880000002</v>
      </c>
      <c r="G31" s="173" t="s">
        <v>117</v>
      </c>
      <c r="H31" s="174">
        <v>0.93600000000000005</v>
      </c>
      <c r="I31" s="175">
        <v>10500</v>
      </c>
      <c r="J31" s="173">
        <v>1</v>
      </c>
    </row>
    <row r="32" spans="1:10" hidden="1">
      <c r="A32" s="2"/>
      <c r="B32" s="44"/>
      <c r="C32" s="44"/>
      <c r="D32" s="46" t="s">
        <v>28</v>
      </c>
      <c r="E32" s="39">
        <v>2524.8020000000001</v>
      </c>
      <c r="G32" s="173" t="s">
        <v>118</v>
      </c>
      <c r="H32" s="174">
        <v>0.94499999999999995</v>
      </c>
      <c r="I32" s="175">
        <v>10500</v>
      </c>
      <c r="J32" s="173">
        <v>1</v>
      </c>
    </row>
    <row r="33" spans="1:10" hidden="1">
      <c r="A33" s="2"/>
      <c r="B33" s="44"/>
      <c r="C33" s="44"/>
      <c r="D33" s="46" t="s">
        <v>29</v>
      </c>
      <c r="E33" s="39">
        <v>786.97618799999998</v>
      </c>
      <c r="G33" s="173" t="s">
        <v>24</v>
      </c>
      <c r="H33" s="174">
        <v>0.7</v>
      </c>
      <c r="I33" s="175">
        <v>11500</v>
      </c>
      <c r="J33" s="173"/>
    </row>
    <row r="34" spans="1:10" hidden="1">
      <c r="A34" s="2"/>
      <c r="B34" s="44"/>
      <c r="C34" s="44"/>
      <c r="D34" s="46" t="s">
        <v>30</v>
      </c>
      <c r="E34" s="48">
        <v>126.461</v>
      </c>
      <c r="G34" s="173" t="s">
        <v>21</v>
      </c>
      <c r="H34" s="174">
        <v>0.55000000000000004</v>
      </c>
      <c r="I34" s="175">
        <v>12100</v>
      </c>
      <c r="J34" s="173"/>
    </row>
    <row r="35" spans="1:10" hidden="1">
      <c r="A35" s="2"/>
      <c r="B35" s="44"/>
      <c r="C35" s="44"/>
      <c r="D35" s="46" t="s">
        <v>31</v>
      </c>
      <c r="E35" s="48">
        <v>765.83799999999997</v>
      </c>
      <c r="G35" s="173" t="s">
        <v>119</v>
      </c>
      <c r="H35" s="174">
        <v>0.73</v>
      </c>
      <c r="I35" s="175">
        <v>11200</v>
      </c>
      <c r="J35" s="173"/>
    </row>
    <row r="36" spans="1:10" hidden="1">
      <c r="A36" s="2"/>
      <c r="B36" s="53"/>
      <c r="C36" s="53" t="s">
        <v>94</v>
      </c>
      <c r="D36" s="50"/>
      <c r="E36" s="54">
        <f>+SUM(E37:E38)</f>
        <v>5207.1679649999996</v>
      </c>
      <c r="G36" s="173" t="s">
        <v>22</v>
      </c>
      <c r="H36" s="174">
        <v>0.7</v>
      </c>
      <c r="I36" s="175">
        <v>11400</v>
      </c>
      <c r="J36" s="173"/>
    </row>
    <row r="37" spans="1:10" hidden="1">
      <c r="A37" s="2"/>
      <c r="B37" s="44"/>
      <c r="C37" s="44"/>
      <c r="D37" s="46" t="s">
        <v>6</v>
      </c>
      <c r="E37" s="48">
        <v>143.517572</v>
      </c>
      <c r="G37" s="173" t="s">
        <v>23</v>
      </c>
      <c r="H37" s="174">
        <v>0.81</v>
      </c>
      <c r="I37" s="175">
        <v>11100</v>
      </c>
      <c r="J37" s="173"/>
    </row>
    <row r="38" spans="1:10" hidden="1">
      <c r="A38" s="2"/>
      <c r="B38" s="44"/>
      <c r="C38" s="44"/>
      <c r="D38" s="46" t="s">
        <v>7</v>
      </c>
      <c r="E38" s="48">
        <v>5063.6503929999999</v>
      </c>
      <c r="G38" s="173" t="s">
        <v>20</v>
      </c>
      <c r="H38" s="174">
        <v>0.81</v>
      </c>
      <c r="I38" s="175">
        <v>11100</v>
      </c>
      <c r="J38" s="173"/>
    </row>
    <row r="39" spans="1:10" hidden="1">
      <c r="G39" s="173" t="s">
        <v>107</v>
      </c>
      <c r="H39" s="174">
        <v>0.84</v>
      </c>
      <c r="I39" s="175">
        <v>10900</v>
      </c>
      <c r="J39" s="173"/>
    </row>
    <row r="40" spans="1:10">
      <c r="B40" s="34" t="s">
        <v>93</v>
      </c>
      <c r="C40" s="2"/>
      <c r="D40" s="2"/>
      <c r="E40" s="2"/>
      <c r="G40" s="173" t="s">
        <v>120</v>
      </c>
      <c r="H40" s="177">
        <v>1</v>
      </c>
      <c r="I40" s="175">
        <v>9341</v>
      </c>
      <c r="J40" s="173" t="s">
        <v>122</v>
      </c>
    </row>
    <row r="41" spans="1:10">
      <c r="B41" s="34" t="s">
        <v>91</v>
      </c>
      <c r="C41" s="2"/>
      <c r="D41" s="2"/>
      <c r="E41" s="2"/>
      <c r="G41" s="173" t="s">
        <v>85</v>
      </c>
      <c r="H41" s="177">
        <v>1</v>
      </c>
      <c r="I41" s="175">
        <v>3500</v>
      </c>
      <c r="J41" s="173"/>
    </row>
    <row r="42" spans="1:10">
      <c r="B42" s="34" t="s">
        <v>143</v>
      </c>
      <c r="C42" s="2"/>
      <c r="D42" s="2"/>
      <c r="E42" s="2"/>
      <c r="G42" s="173" t="s">
        <v>11</v>
      </c>
      <c r="H42" s="177">
        <v>1</v>
      </c>
      <c r="I42" s="175">
        <v>7000</v>
      </c>
      <c r="J42" s="173"/>
    </row>
    <row r="43" spans="1:10">
      <c r="B43" s="8" t="s">
        <v>0</v>
      </c>
      <c r="C43" s="2"/>
      <c r="D43" s="2"/>
      <c r="E43" s="2"/>
      <c r="G43" s="173" t="s">
        <v>123</v>
      </c>
      <c r="H43" s="177">
        <v>1</v>
      </c>
      <c r="I43" s="175">
        <v>7000</v>
      </c>
      <c r="J43" s="173"/>
    </row>
    <row r="44" spans="1:10">
      <c r="B44" s="36"/>
      <c r="C44" s="36"/>
      <c r="D44" s="36"/>
      <c r="E44" s="36"/>
      <c r="G44" s="173" t="s">
        <v>16</v>
      </c>
      <c r="H44" s="177">
        <v>1</v>
      </c>
      <c r="I44" s="175">
        <v>5600</v>
      </c>
      <c r="J44" s="173" t="s">
        <v>122</v>
      </c>
    </row>
    <row r="45" spans="1:10">
      <c r="B45" s="45" t="s">
        <v>86</v>
      </c>
      <c r="C45" s="43"/>
      <c r="D45" s="43"/>
      <c r="E45" s="43" t="s">
        <v>87</v>
      </c>
      <c r="G45" s="173" t="s">
        <v>25</v>
      </c>
      <c r="H45" s="177">
        <v>1</v>
      </c>
      <c r="I45" s="175">
        <v>4260</v>
      </c>
      <c r="J45" s="173" t="s">
        <v>124</v>
      </c>
    </row>
    <row r="46" spans="1:10">
      <c r="B46" s="47"/>
      <c r="C46" s="47" t="s">
        <v>95</v>
      </c>
      <c r="D46" s="43"/>
      <c r="E46" s="43">
        <f>+SUM(E47:E54)</f>
        <v>34785.007117163223</v>
      </c>
      <c r="G46" s="173" t="s">
        <v>4</v>
      </c>
      <c r="H46" s="177">
        <v>1</v>
      </c>
      <c r="I46" s="175">
        <v>860</v>
      </c>
      <c r="J46" s="173" t="s">
        <v>125</v>
      </c>
    </row>
    <row r="47" spans="1:10">
      <c r="B47" s="44"/>
      <c r="C47" s="46" t="s">
        <v>132</v>
      </c>
      <c r="D47" s="44"/>
      <c r="E47" s="39">
        <f t="shared" ref="E47" si="0">((((E9*1000000000)/$I$28)/1000)/$H$28)/1000</f>
        <v>246.59112758515278</v>
      </c>
      <c r="G47" s="173" t="s">
        <v>141</v>
      </c>
      <c r="H47" s="177">
        <v>1</v>
      </c>
      <c r="I47" s="175">
        <v>9644</v>
      </c>
      <c r="J47" s="181"/>
    </row>
    <row r="48" spans="1:10">
      <c r="B48" s="44"/>
      <c r="C48" s="46" t="s">
        <v>133</v>
      </c>
      <c r="D48" s="44"/>
      <c r="E48" s="39">
        <f>((((E10*1000000000)/$I$40)/1000)/$H$40)/1000</f>
        <v>1948.1475</v>
      </c>
      <c r="G48" s="3" t="s">
        <v>29</v>
      </c>
      <c r="H48" s="177">
        <v>1</v>
      </c>
      <c r="I48" s="175">
        <v>4.55</v>
      </c>
      <c r="J48" s="181"/>
    </row>
    <row r="49" spans="2:10">
      <c r="B49" s="44"/>
      <c r="C49" s="46" t="s">
        <v>134</v>
      </c>
      <c r="D49" s="44"/>
      <c r="E49" s="39">
        <f>((((E11*1000000000)/$I$42)/1000)/$H$42)/1000</f>
        <v>341.09312499999999</v>
      </c>
      <c r="G49" s="3" t="s">
        <v>30</v>
      </c>
      <c r="H49" s="177">
        <v>1</v>
      </c>
      <c r="I49" s="177">
        <v>10400</v>
      </c>
      <c r="J49" s="181"/>
    </row>
    <row r="50" spans="2:10">
      <c r="B50" s="44"/>
      <c r="C50" s="46" t="s">
        <v>135</v>
      </c>
      <c r="D50" s="44"/>
      <c r="E50" s="39">
        <f>((((E12*1000000000)/$I$41)/1000)/$H$41)/1000</f>
        <v>10152.917400631677</v>
      </c>
      <c r="G50" s="3" t="s">
        <v>31</v>
      </c>
      <c r="H50" s="177">
        <v>1</v>
      </c>
      <c r="I50" s="177">
        <v>0.72</v>
      </c>
      <c r="J50" s="181"/>
    </row>
    <row r="51" spans="2:10">
      <c r="B51" s="44"/>
      <c r="C51" s="46" t="s">
        <v>136</v>
      </c>
      <c r="D51" s="44"/>
      <c r="E51" s="39">
        <f>((((E13*1000000000)/$I$46)/1000)/$H$46)/1000</f>
        <v>21755.558645946392</v>
      </c>
      <c r="G51" s="3" t="s">
        <v>142</v>
      </c>
      <c r="H51" s="177">
        <v>1</v>
      </c>
      <c r="I51" s="177">
        <v>4600</v>
      </c>
      <c r="J51" s="181"/>
    </row>
    <row r="52" spans="2:10">
      <c r="B52" s="44"/>
      <c r="C52" s="46" t="s">
        <v>137</v>
      </c>
      <c r="D52" s="44"/>
      <c r="E52" s="39">
        <f>((((E14*1000000000)/$I$46)/1000)/$H$46)/1000</f>
        <v>325.26337999999987</v>
      </c>
      <c r="G52" s="3" t="s">
        <v>7</v>
      </c>
      <c r="H52" s="177">
        <v>1</v>
      </c>
      <c r="I52" s="177">
        <v>5413</v>
      </c>
      <c r="J52" s="181"/>
    </row>
    <row r="53" spans="2:10">
      <c r="B53" s="44"/>
      <c r="C53" s="46" t="s">
        <v>138</v>
      </c>
      <c r="D53" s="44"/>
      <c r="E53" s="39">
        <f>((((E15*1000000000)/$I$46)/1000)/$H$46)/1000</f>
        <v>0</v>
      </c>
      <c r="G53" s="3" t="s">
        <v>126</v>
      </c>
      <c r="H53" s="178"/>
      <c r="I53" s="178"/>
      <c r="J53" s="181"/>
    </row>
    <row r="54" spans="2:10">
      <c r="B54" s="44"/>
      <c r="C54" s="46" t="s">
        <v>139</v>
      </c>
      <c r="D54" s="44"/>
      <c r="E54" s="39">
        <f>((((E16*1000000000)/$I$44)/1000)/$H$44)/1000</f>
        <v>15.435938</v>
      </c>
      <c r="G54" s="3" t="s">
        <v>127</v>
      </c>
      <c r="H54" s="178"/>
      <c r="I54" s="178"/>
      <c r="J54" s="181"/>
    </row>
    <row r="55" spans="2:10">
      <c r="B55" s="47"/>
      <c r="C55" s="47" t="s">
        <v>96</v>
      </c>
      <c r="D55" s="38"/>
      <c r="E55" s="38">
        <f>SUM(E56,E57,E69,E74)</f>
        <v>1307837.5893267994</v>
      </c>
      <c r="G55" s="3" t="s">
        <v>128</v>
      </c>
      <c r="H55" s="178"/>
      <c r="I55" s="178"/>
      <c r="J55" s="181"/>
    </row>
    <row r="56" spans="2:10">
      <c r="B56" s="44"/>
      <c r="C56" s="52" t="s">
        <v>155</v>
      </c>
      <c r="D56" s="52"/>
      <c r="E56" s="39">
        <f>((((E18*1000000000)/$I$46)/1000)/$H$46)/1000</f>
        <v>59456.353570967702</v>
      </c>
      <c r="G56" s="3" t="s">
        <v>129</v>
      </c>
      <c r="H56" s="178"/>
      <c r="I56" s="178"/>
      <c r="J56" s="181"/>
    </row>
    <row r="57" spans="2:10">
      <c r="B57" s="49"/>
      <c r="C57" s="51" t="s">
        <v>75</v>
      </c>
      <c r="D57" s="51"/>
      <c r="E57" s="49">
        <f>SUM(E58:E68)</f>
        <v>10416.041122790592</v>
      </c>
      <c r="G57" s="3" t="s">
        <v>130</v>
      </c>
    </row>
    <row r="58" spans="2:10">
      <c r="B58" s="44"/>
      <c r="C58" s="44"/>
      <c r="D58" s="52" t="s">
        <v>144</v>
      </c>
      <c r="E58" s="39">
        <f>((((E20*1000000000)/$I$39)/1000)/$H$39)/1000</f>
        <v>3476.1904761904761</v>
      </c>
      <c r="G58" s="3" t="s">
        <v>131</v>
      </c>
    </row>
    <row r="59" spans="2:10">
      <c r="B59" s="44"/>
      <c r="C59" s="44"/>
      <c r="D59" s="46" t="s">
        <v>145</v>
      </c>
      <c r="E59" s="39">
        <f>((((E21*1000000000)/$I$31)/1000)/$J$31)/1000</f>
        <v>1400.6395479999999</v>
      </c>
    </row>
    <row r="60" spans="2:10">
      <c r="B60" s="44"/>
      <c r="C60" s="44"/>
      <c r="D60" s="46" t="s">
        <v>146</v>
      </c>
      <c r="E60" s="39">
        <f>((((E22*1000000000)/$I$35)/1000)/$H$35)/1000</f>
        <v>2778.3650899999993</v>
      </c>
    </row>
    <row r="61" spans="2:10">
      <c r="B61" s="44"/>
      <c r="C61" s="44"/>
      <c r="D61" s="46" t="s">
        <v>147</v>
      </c>
      <c r="E61" s="39">
        <f>((((E23*1000000000)/$I$38)/1000)/$H$38)/1000</f>
        <v>71.604938271604937</v>
      </c>
    </row>
    <row r="62" spans="2:10">
      <c r="B62" s="44"/>
      <c r="C62" s="44"/>
      <c r="D62" s="46" t="s">
        <v>148</v>
      </c>
      <c r="E62" s="39">
        <f>((((E24*1000000000)/$I$34)/1000)/$H$34)/1000</f>
        <v>1280.9623705824192</v>
      </c>
    </row>
    <row r="63" spans="2:10">
      <c r="B63" s="44"/>
      <c r="C63" s="44"/>
      <c r="D63" s="46" t="s">
        <v>149</v>
      </c>
      <c r="E63" s="39">
        <f>((((E25*1000000000)/$I$36)/1000)/$H$36)/1000</f>
        <v>10.95890410958904</v>
      </c>
    </row>
    <row r="64" spans="2:10">
      <c r="B64" s="44"/>
      <c r="C64" s="44"/>
      <c r="D64" s="46" t="s">
        <v>150</v>
      </c>
      <c r="E64" s="39">
        <f>((((E26*1000000000)/$I$37)/1000)/$H$37)/1000</f>
        <v>722.86950000000002</v>
      </c>
    </row>
    <row r="65" spans="2:5">
      <c r="B65" s="44"/>
      <c r="C65" s="44"/>
      <c r="D65" s="46" t="s">
        <v>151</v>
      </c>
      <c r="E65" s="39">
        <f>((((E27*1000000000)/$I$33)/1000)/$H$33)/1000</f>
        <v>96.38958634189305</v>
      </c>
    </row>
    <row r="66" spans="2:5">
      <c r="B66" s="44"/>
      <c r="C66" s="44"/>
      <c r="D66" s="46" t="s">
        <v>153</v>
      </c>
      <c r="E66" s="39">
        <f>((((E28*1000000000)/$I$45)/1000)/$H$45)/1000</f>
        <v>0.92800000000000005</v>
      </c>
    </row>
    <row r="67" spans="2:5">
      <c r="B67" s="44"/>
      <c r="C67" s="44"/>
      <c r="D67" s="46" t="s">
        <v>152</v>
      </c>
      <c r="E67" s="39">
        <f>((((E29*1000000000)/$I$43)/1000)/$H$43)/1000</f>
        <v>353</v>
      </c>
    </row>
    <row r="68" spans="2:5">
      <c r="B68" s="44"/>
      <c r="C68" s="44"/>
      <c r="D68" s="46" t="s">
        <v>154</v>
      </c>
      <c r="E68" s="39">
        <f>((((E30*1000000000)/$I$47)/1000)/$H$47)/1000</f>
        <v>224.13270929460833</v>
      </c>
    </row>
    <row r="69" spans="2:5">
      <c r="B69" s="53"/>
      <c r="C69" s="53" t="s">
        <v>76</v>
      </c>
      <c r="D69" s="50"/>
      <c r="E69" s="49">
        <f>SUM(E70:E73)</f>
        <v>1236998.5341608671</v>
      </c>
    </row>
    <row r="70" spans="2:5">
      <c r="B70" s="44"/>
      <c r="C70" s="44"/>
      <c r="D70" s="46" t="s">
        <v>156</v>
      </c>
      <c r="E70" s="39">
        <f>((((E32*1000000000)/$I$43)/1000)/$H$43)/1000</f>
        <v>360.68599999999998</v>
      </c>
    </row>
    <row r="71" spans="2:5">
      <c r="B71" s="44"/>
      <c r="C71" s="44"/>
      <c r="D71" s="46" t="s">
        <v>157</v>
      </c>
      <c r="E71" s="39">
        <f>((((E33*1000000000)/$I$48)/1000)/$H$48)/1000</f>
        <v>172961.7995604396</v>
      </c>
    </row>
    <row r="72" spans="2:5">
      <c r="B72" s="44"/>
      <c r="C72" s="44"/>
      <c r="D72" s="46" t="s">
        <v>158</v>
      </c>
      <c r="E72" s="48">
        <f>((((E34*1000000000)/$I$49)/1000)/$H$49)/1000</f>
        <v>12.159711538461536</v>
      </c>
    </row>
    <row r="73" spans="2:5">
      <c r="B73" s="44"/>
      <c r="C73" s="44"/>
      <c r="D73" s="46" t="s">
        <v>159</v>
      </c>
      <c r="E73" s="48">
        <f>((((E35*1000000000)/$I$50)/1000)/$H$50)/1000</f>
        <v>1063663.888888889</v>
      </c>
    </row>
    <row r="74" spans="2:5">
      <c r="B74" s="53"/>
      <c r="C74" s="53" t="s">
        <v>94</v>
      </c>
      <c r="D74" s="50"/>
      <c r="E74" s="54">
        <f>SUM(E75:E76)</f>
        <v>966.66047217391304</v>
      </c>
    </row>
    <row r="75" spans="2:5">
      <c r="B75" s="44"/>
      <c r="C75" s="44"/>
      <c r="D75" s="46" t="s">
        <v>160</v>
      </c>
      <c r="E75" s="48">
        <f>((((E37*1000000000)/$I$51)/1000)/$H$51)/1000</f>
        <v>31.199472173913044</v>
      </c>
    </row>
    <row r="76" spans="2:5">
      <c r="B76" s="44"/>
      <c r="C76" s="44"/>
      <c r="D76" s="46" t="s">
        <v>161</v>
      </c>
      <c r="E76" s="48">
        <f>((((E38*1000000000)/$I$52)/1000)/$H$52)/1000</f>
        <v>935.46100000000001</v>
      </c>
    </row>
  </sheetData>
  <mergeCells count="3">
    <mergeCell ref="G26:G27"/>
    <mergeCell ref="H26:H27"/>
    <mergeCell ref="I26:I27"/>
  </mergeCells>
  <hyperlinks>
    <hyperlink ref="B5" location="Índice!A1" display="VOLVER A INDICE"/>
    <hyperlink ref="B43" location="Índice!A1" display="VOLVER A INDICE"/>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B1:M33"/>
  <sheetViews>
    <sheetView workbookViewId="0">
      <selection activeCell="Q49" sqref="Q49"/>
    </sheetView>
  </sheetViews>
  <sheetFormatPr baseColWidth="10" defaultRowHeight="15"/>
  <cols>
    <col min="1" max="1" width="4.140625" style="2" customWidth="1"/>
    <col min="2" max="2" width="11.42578125" style="2"/>
    <col min="3" max="3" width="16.7109375" style="2" bestFit="1" customWidth="1"/>
    <col min="4" max="4" width="12.28515625" style="2" bestFit="1" customWidth="1"/>
    <col min="5" max="5" width="11.7109375" style="2" bestFit="1" customWidth="1"/>
    <col min="6" max="6" width="17" style="2" bestFit="1" customWidth="1"/>
    <col min="7" max="8" width="14.140625" style="2" bestFit="1" customWidth="1"/>
    <col min="9" max="9" width="11.42578125" style="2" customWidth="1"/>
    <col min="10" max="10" width="17.5703125" style="2" hidden="1" customWidth="1"/>
    <col min="11" max="13" width="0" style="2" hidden="1" customWidth="1"/>
    <col min="14" max="16384" width="11.42578125" style="2"/>
  </cols>
  <sheetData>
    <row r="1" spans="2:13" ht="10.5" customHeight="1"/>
    <row r="2" spans="2:13" hidden="1">
      <c r="B2" s="34" t="s">
        <v>90</v>
      </c>
    </row>
    <row r="3" spans="2:13" hidden="1">
      <c r="B3" s="34" t="s">
        <v>91</v>
      </c>
    </row>
    <row r="4" spans="2:13" hidden="1">
      <c r="B4" s="34" t="s">
        <v>84</v>
      </c>
    </row>
    <row r="5" spans="2:13" hidden="1">
      <c r="B5" s="8" t="s">
        <v>0</v>
      </c>
    </row>
    <row r="6" spans="2:13" hidden="1">
      <c r="J6" s="329" t="s">
        <v>110</v>
      </c>
      <c r="K6" s="329" t="s">
        <v>111</v>
      </c>
      <c r="L6" s="329" t="s">
        <v>112</v>
      </c>
      <c r="M6" s="176"/>
    </row>
    <row r="7" spans="2:13" ht="15" hidden="1" customHeight="1">
      <c r="B7" s="38" t="s">
        <v>86</v>
      </c>
      <c r="C7" s="38" t="s">
        <v>87</v>
      </c>
      <c r="D7" s="38" t="s">
        <v>33</v>
      </c>
      <c r="E7" s="38" t="s">
        <v>34</v>
      </c>
      <c r="F7" s="38" t="s">
        <v>88</v>
      </c>
      <c r="G7" s="38" t="s">
        <v>89</v>
      </c>
      <c r="J7" s="329"/>
      <c r="K7" s="329"/>
      <c r="L7" s="329"/>
      <c r="M7" s="176"/>
    </row>
    <row r="8" spans="2:13" hidden="1">
      <c r="B8" s="3" t="s">
        <v>9</v>
      </c>
      <c r="C8" s="39">
        <f>+Balance!$C$3</f>
        <v>2271.1842496301101</v>
      </c>
      <c r="D8" s="39">
        <f>+Balance!$C$4</f>
        <v>86894.582868218698</v>
      </c>
      <c r="E8" s="40">
        <f>+Balance!$C$5</f>
        <v>0</v>
      </c>
      <c r="F8" s="40">
        <f>+SUM(Balance!$C$6:$C$8)</f>
        <v>0</v>
      </c>
      <c r="G8" s="41">
        <f>+'Matriz Primaria'!C8+'Matriz Primaria'!D8-'Matriz Primaria'!E8-'Matriz Primaria'!F8</f>
        <v>89165.767117848809</v>
      </c>
      <c r="J8" s="173" t="s">
        <v>113</v>
      </c>
      <c r="K8" s="174">
        <v>0.84794000000000003</v>
      </c>
      <c r="L8" s="175">
        <v>10862</v>
      </c>
      <c r="M8" s="173" t="s">
        <v>114</v>
      </c>
    </row>
    <row r="9" spans="2:13" hidden="1">
      <c r="B9" s="3" t="s">
        <v>108</v>
      </c>
      <c r="C9" s="39">
        <f>+Balance!$D$3</f>
        <v>18197.645797500001</v>
      </c>
      <c r="D9" s="39">
        <f>+Balance!$D$4</f>
        <v>33415.474352879944</v>
      </c>
      <c r="E9" s="40">
        <f>+Balance!$D$5</f>
        <v>0</v>
      </c>
      <c r="F9" s="40">
        <f>+SUM(Balance!$D$6:$D$8)</f>
        <v>470.55287499999997</v>
      </c>
      <c r="G9" s="41">
        <f>+'Matriz Primaria'!C9+'Matriz Primaria'!D9-'Matriz Primaria'!E9-'Matriz Primaria'!F9</f>
        <v>51142.567275379944</v>
      </c>
      <c r="J9" s="173" t="s">
        <v>115</v>
      </c>
      <c r="K9" s="174">
        <v>0.84794000000000003</v>
      </c>
      <c r="L9" s="175">
        <v>10862</v>
      </c>
      <c r="M9" s="173"/>
    </row>
    <row r="10" spans="2:13" hidden="1">
      <c r="B10" s="3" t="s">
        <v>11</v>
      </c>
      <c r="C10" s="39">
        <f>+Balance!$E$3</f>
        <v>2387.651875</v>
      </c>
      <c r="D10" s="39">
        <f>+Balance!$E$4</f>
        <v>40084.352276941499</v>
      </c>
      <c r="E10" s="40">
        <f>+Balance!$E$5</f>
        <v>0</v>
      </c>
      <c r="F10" s="40">
        <f>+SUM(Balance!$E$6:$E$8)</f>
        <v>0</v>
      </c>
      <c r="G10" s="41">
        <f>+'Matriz Primaria'!C10+'Matriz Primaria'!D10-'Matriz Primaria'!E10-'Matriz Primaria'!F10</f>
        <v>42472.004151941503</v>
      </c>
      <c r="J10" s="173" t="s">
        <v>116</v>
      </c>
      <c r="K10" s="174">
        <v>0.92700000000000005</v>
      </c>
      <c r="L10" s="175">
        <v>10500</v>
      </c>
      <c r="M10" s="173"/>
    </row>
    <row r="11" spans="2:13" hidden="1">
      <c r="B11" s="3" t="s">
        <v>85</v>
      </c>
      <c r="C11" s="39">
        <f>+Balance!$F$3</f>
        <v>35535.210902210878</v>
      </c>
      <c r="D11" s="39">
        <f>+Balance!$F$4</f>
        <v>0</v>
      </c>
      <c r="E11" s="40">
        <f>+Balance!$F$5</f>
        <v>0</v>
      </c>
      <c r="F11" s="40">
        <f>+SUM(Balance!$F$6:$F$8)</f>
        <v>0</v>
      </c>
      <c r="G11" s="41">
        <f>+'Matriz Primaria'!C11+'Matriz Primaria'!D11-'Matriz Primaria'!E11-'Matriz Primaria'!F11</f>
        <v>35535.210902210878</v>
      </c>
      <c r="J11" s="173" t="s">
        <v>117</v>
      </c>
      <c r="K11" s="174">
        <v>0.93600000000000005</v>
      </c>
      <c r="L11" s="175">
        <v>10500</v>
      </c>
      <c r="M11" s="173"/>
    </row>
    <row r="12" spans="2:13" hidden="1">
      <c r="B12" s="3" t="s">
        <v>13</v>
      </c>
      <c r="C12" s="39">
        <f>+Balance!$G$3</f>
        <v>18709.780435513898</v>
      </c>
      <c r="D12" s="39">
        <f>+Balance!$G$4</f>
        <v>0</v>
      </c>
      <c r="E12" s="40">
        <f>+Balance!$G$5</f>
        <v>0</v>
      </c>
      <c r="F12" s="40">
        <f>+SUM(Balance!$G$6:$G$8)</f>
        <v>0</v>
      </c>
      <c r="G12" s="41">
        <f>+'Matriz Primaria'!C12+'Matriz Primaria'!D12-'Matriz Primaria'!E12-'Matriz Primaria'!F12</f>
        <v>18709.780435513898</v>
      </c>
      <c r="J12" s="173" t="s">
        <v>118</v>
      </c>
      <c r="K12" s="174">
        <v>0.94499999999999995</v>
      </c>
      <c r="L12" s="175">
        <v>10500</v>
      </c>
      <c r="M12" s="173"/>
    </row>
    <row r="13" spans="2:13" hidden="1">
      <c r="B13" s="3" t="s">
        <v>14</v>
      </c>
      <c r="C13" s="39">
        <f>+Balance!$H$3</f>
        <v>279.72650679999987</v>
      </c>
      <c r="D13" s="39">
        <f>+Balance!$H$4</f>
        <v>0</v>
      </c>
      <c r="E13" s="40">
        <f>+Balance!$H$5</f>
        <v>0</v>
      </c>
      <c r="F13" s="40">
        <f>+SUM(Balance!$H$6:$H$8)</f>
        <v>0</v>
      </c>
      <c r="G13" s="41">
        <f>+'Matriz Primaria'!C13+'Matriz Primaria'!D13-'Matriz Primaria'!E13-'Matriz Primaria'!F13</f>
        <v>279.72650679999987</v>
      </c>
      <c r="J13" s="173" t="s">
        <v>24</v>
      </c>
      <c r="K13" s="174">
        <v>0.7</v>
      </c>
      <c r="L13" s="175">
        <v>11500</v>
      </c>
      <c r="M13" s="173"/>
    </row>
    <row r="14" spans="2:13" hidden="1">
      <c r="B14" s="3" t="s">
        <v>15</v>
      </c>
      <c r="C14" s="39">
        <f>+Balance!$I$3</f>
        <v>0</v>
      </c>
      <c r="D14" s="39">
        <f>+Balance!$I$4</f>
        <v>0</v>
      </c>
      <c r="E14" s="40">
        <f>+Balance!$I$5</f>
        <v>0</v>
      </c>
      <c r="F14" s="40">
        <f>+SUM(Balance!$I$6:$I$8)</f>
        <v>0</v>
      </c>
      <c r="G14" s="41">
        <f>+'Matriz Primaria'!C14+'Matriz Primaria'!D14-'Matriz Primaria'!E14-'Matriz Primaria'!F14</f>
        <v>0</v>
      </c>
      <c r="J14" s="173" t="s">
        <v>21</v>
      </c>
      <c r="K14" s="174">
        <v>0.55000000000000004</v>
      </c>
      <c r="L14" s="175">
        <v>12100</v>
      </c>
      <c r="M14" s="173"/>
    </row>
    <row r="15" spans="2:13" hidden="1">
      <c r="B15" s="3" t="s">
        <v>16</v>
      </c>
      <c r="C15" s="39">
        <f>+Balance!$J$3</f>
        <v>86.441252800000001</v>
      </c>
      <c r="D15" s="39">
        <f>+Balance!$J$4</f>
        <v>0</v>
      </c>
      <c r="E15" s="40">
        <f>+Balance!$J$5</f>
        <v>0</v>
      </c>
      <c r="F15" s="40">
        <f>+SUM(Balance!$J$6:$J$8)</f>
        <v>0</v>
      </c>
      <c r="G15" s="41">
        <f>+'Matriz Primaria'!C15+'Matriz Primaria'!D15-'Matriz Primaria'!E15-'Matriz Primaria'!F15</f>
        <v>86.441252800000001</v>
      </c>
      <c r="J15" s="173" t="s">
        <v>119</v>
      </c>
      <c r="K15" s="174">
        <v>0.73</v>
      </c>
      <c r="L15" s="175">
        <v>11200</v>
      </c>
      <c r="M15" s="173"/>
    </row>
    <row r="16" spans="2:13" hidden="1">
      <c r="B16" s="42" t="s">
        <v>74</v>
      </c>
      <c r="C16" s="38">
        <f>+SUM(C8:C15)</f>
        <v>77467.641019454881</v>
      </c>
      <c r="D16" s="38">
        <f>+SUM(D8:D15)</f>
        <v>160394.40949804016</v>
      </c>
      <c r="E16" s="38">
        <f>+SUM(E8:E15)</f>
        <v>0</v>
      </c>
      <c r="F16" s="38">
        <f>+SUM(F8:F15)</f>
        <v>470.55287499999997</v>
      </c>
      <c r="G16" s="38">
        <f>+SUM(G8:G15)</f>
        <v>237391.49764249506</v>
      </c>
      <c r="J16" s="173" t="s">
        <v>22</v>
      </c>
      <c r="K16" s="174">
        <v>0.7</v>
      </c>
      <c r="L16" s="175">
        <v>11400</v>
      </c>
      <c r="M16" s="173"/>
    </row>
    <row r="17" spans="2:13" hidden="1">
      <c r="B17" s="3" t="s">
        <v>109</v>
      </c>
      <c r="J17" s="173" t="s">
        <v>23</v>
      </c>
      <c r="K17" s="174">
        <v>0.81</v>
      </c>
      <c r="L17" s="175">
        <v>11100</v>
      </c>
      <c r="M17" s="173"/>
    </row>
    <row r="18" spans="2:13">
      <c r="B18" s="34" t="s">
        <v>90</v>
      </c>
      <c r="J18" s="173" t="s">
        <v>20</v>
      </c>
      <c r="K18" s="174">
        <v>0.81</v>
      </c>
      <c r="L18" s="175">
        <v>11100</v>
      </c>
      <c r="M18" s="173"/>
    </row>
    <row r="19" spans="2:13">
      <c r="B19" s="34" t="s">
        <v>91</v>
      </c>
      <c r="J19" s="173" t="s">
        <v>107</v>
      </c>
      <c r="K19" s="174">
        <v>0.84</v>
      </c>
      <c r="L19" s="175">
        <v>10900</v>
      </c>
      <c r="M19" s="173"/>
    </row>
    <row r="20" spans="2:13">
      <c r="B20" s="34" t="s">
        <v>168</v>
      </c>
      <c r="J20" s="173" t="s">
        <v>120</v>
      </c>
      <c r="K20" s="177">
        <v>1</v>
      </c>
      <c r="L20" s="175">
        <v>9341</v>
      </c>
      <c r="M20" s="173" t="s">
        <v>122</v>
      </c>
    </row>
    <row r="21" spans="2:13">
      <c r="B21" s="38" t="s">
        <v>86</v>
      </c>
      <c r="C21" s="38" t="s">
        <v>87</v>
      </c>
      <c r="D21" s="38" t="s">
        <v>33</v>
      </c>
      <c r="E21" s="38" t="s">
        <v>34</v>
      </c>
      <c r="F21" s="38" t="s">
        <v>88</v>
      </c>
      <c r="G21" s="38" t="s">
        <v>89</v>
      </c>
      <c r="J21" s="173" t="s">
        <v>85</v>
      </c>
      <c r="K21" s="177">
        <v>1</v>
      </c>
      <c r="L21" s="175">
        <v>3500</v>
      </c>
      <c r="M21" s="173"/>
    </row>
    <row r="22" spans="2:13">
      <c r="B22" s="3" t="s">
        <v>132</v>
      </c>
      <c r="C22" s="39">
        <f>((((C8*1000000000)/$L$8)/1000)/$K$8)/1000</f>
        <v>246.59112758515278</v>
      </c>
      <c r="D22" s="39">
        <f>((((D8*1000000000)/$L$8)/1000)/$K$8)/1000</f>
        <v>9434.4759453158695</v>
      </c>
      <c r="E22" s="39">
        <f>((((E8*1000000000)/$L$8)/1000)/$K$8)/1000</f>
        <v>0</v>
      </c>
      <c r="F22" s="39">
        <f>((((F8*1000000000)/$L$8)/1000)/$K$8)/1000</f>
        <v>0</v>
      </c>
      <c r="G22" s="39">
        <f>((((G8*1000000000)/$L$8)/1000)/$K$8)/1000</f>
        <v>9681.0670729010217</v>
      </c>
      <c r="J22" s="173" t="s">
        <v>11</v>
      </c>
      <c r="K22" s="177">
        <v>1</v>
      </c>
      <c r="L22" s="175">
        <v>7000</v>
      </c>
      <c r="M22" s="173"/>
    </row>
    <row r="23" spans="2:13">
      <c r="B23" s="3" t="s">
        <v>133</v>
      </c>
      <c r="C23" s="39">
        <f>((((C9*1000000000)/$L$20)/1000)/$K$20)/1000</f>
        <v>1948.1475</v>
      </c>
      <c r="D23" s="39">
        <f t="shared" ref="D23:G23" si="0">((((D9*1000000000)/$L$20)/1000)/$K$20)/1000</f>
        <v>3577.2909059929284</v>
      </c>
      <c r="E23" s="39">
        <f t="shared" si="0"/>
        <v>0</v>
      </c>
      <c r="F23" s="39">
        <f t="shared" si="0"/>
        <v>50.375</v>
      </c>
      <c r="G23" s="39">
        <f t="shared" si="0"/>
        <v>5475.0634059929289</v>
      </c>
      <c r="J23" s="173" t="s">
        <v>123</v>
      </c>
      <c r="K23" s="177"/>
      <c r="L23" s="175">
        <v>7000</v>
      </c>
      <c r="M23" s="173"/>
    </row>
    <row r="24" spans="2:13">
      <c r="B24" s="3" t="s">
        <v>134</v>
      </c>
      <c r="C24" s="39">
        <f>((((C10*1000000000)/$L$22)/1000)/$K$22)/1000</f>
        <v>341.09312499999999</v>
      </c>
      <c r="D24" s="39">
        <f>((((D10*1000000000)/$L$22)/1000)/$K$22)/1000</f>
        <v>5726.3360395630707</v>
      </c>
      <c r="E24" s="40">
        <f>+Balance!$E$5</f>
        <v>0</v>
      </c>
      <c r="F24" s="40">
        <f>+SUM(Balance!$E$6:$E$8)</f>
        <v>0</v>
      </c>
      <c r="G24" s="40">
        <f>+SUM(Balance!$E$6:$E$8)</f>
        <v>0</v>
      </c>
      <c r="J24" s="173" t="s">
        <v>16</v>
      </c>
      <c r="K24" s="177">
        <v>1</v>
      </c>
      <c r="L24" s="175">
        <v>5600</v>
      </c>
      <c r="M24" s="173" t="s">
        <v>122</v>
      </c>
    </row>
    <row r="25" spans="2:13">
      <c r="B25" s="3" t="s">
        <v>135</v>
      </c>
      <c r="C25" s="39">
        <f>((((C11*1000000000)/$L$21)/1000)/$K$21)/1000</f>
        <v>10152.917400631677</v>
      </c>
      <c r="D25" s="39">
        <f t="shared" ref="D25:G25" si="1">((((D11*1000000000)/$L$21)/1000)/$K$21)/1000</f>
        <v>0</v>
      </c>
      <c r="E25" s="39">
        <f t="shared" si="1"/>
        <v>0</v>
      </c>
      <c r="F25" s="39">
        <f t="shared" si="1"/>
        <v>0</v>
      </c>
      <c r="G25" s="39">
        <f t="shared" si="1"/>
        <v>10152.917400631677</v>
      </c>
      <c r="J25" s="173" t="s">
        <v>25</v>
      </c>
      <c r="K25" s="177" t="s">
        <v>121</v>
      </c>
      <c r="L25" s="175">
        <v>4260</v>
      </c>
      <c r="M25" s="173" t="s">
        <v>124</v>
      </c>
    </row>
    <row r="26" spans="2:13">
      <c r="B26" s="3" t="s">
        <v>136</v>
      </c>
      <c r="C26" s="39">
        <f>((((C12*1000000000)/$L$26)/1000)/$K$26)/1000</f>
        <v>21755.558645946392</v>
      </c>
      <c r="D26" s="39">
        <f t="shared" ref="D26:G26" si="2">((((D12*1000000000)/$L$26)/1000)/$K$26)/1000</f>
        <v>0</v>
      </c>
      <c r="E26" s="39">
        <f t="shared" si="2"/>
        <v>0</v>
      </c>
      <c r="F26" s="39">
        <f t="shared" si="2"/>
        <v>0</v>
      </c>
      <c r="G26" s="39">
        <f t="shared" si="2"/>
        <v>21755.558645946392</v>
      </c>
      <c r="J26" s="173" t="s">
        <v>4</v>
      </c>
      <c r="K26" s="177">
        <v>1</v>
      </c>
      <c r="L26" s="175">
        <v>860</v>
      </c>
      <c r="M26" s="173" t="s">
        <v>125</v>
      </c>
    </row>
    <row r="27" spans="2:13">
      <c r="B27" s="3" t="s">
        <v>137</v>
      </c>
      <c r="C27" s="39">
        <f>((((C13*1000000000)/$L$26)/1000)/$K$26)/1000</f>
        <v>325.26337999999987</v>
      </c>
      <c r="D27" s="39">
        <f t="shared" ref="D27:G27" si="3">((((D13*1000000000)/$L$26)/1000)/$K$26)/1000</f>
        <v>0</v>
      </c>
      <c r="E27" s="39">
        <f t="shared" si="3"/>
        <v>0</v>
      </c>
      <c r="F27" s="39">
        <f t="shared" si="3"/>
        <v>0</v>
      </c>
      <c r="G27" s="39">
        <f t="shared" si="3"/>
        <v>325.26337999999987</v>
      </c>
      <c r="J27" s="178"/>
      <c r="K27" s="179"/>
      <c r="L27" s="180"/>
      <c r="M27" s="181"/>
    </row>
    <row r="28" spans="2:13">
      <c r="B28" s="3" t="s">
        <v>138</v>
      </c>
      <c r="C28" s="39">
        <f>((((C14*1000000000)/$L$26)/1000)/$K$26)/1000</f>
        <v>0</v>
      </c>
      <c r="D28" s="39">
        <f t="shared" ref="D28:G28" si="4">((((D14*1000000000)/$L$26)/1000)/$K$26)/1000</f>
        <v>0</v>
      </c>
      <c r="E28" s="39">
        <f t="shared" si="4"/>
        <v>0</v>
      </c>
      <c r="F28" s="39">
        <f t="shared" si="4"/>
        <v>0</v>
      </c>
      <c r="G28" s="39">
        <f t="shared" si="4"/>
        <v>0</v>
      </c>
      <c r="J28" s="3" t="s">
        <v>126</v>
      </c>
      <c r="K28" s="179"/>
      <c r="L28" s="180"/>
      <c r="M28" s="181"/>
    </row>
    <row r="29" spans="2:13">
      <c r="B29" s="3" t="s">
        <v>139</v>
      </c>
      <c r="C29" s="39">
        <f>((((C15*1000000000)/$L$24)/1000)/$K$24)/1000</f>
        <v>15.435938</v>
      </c>
      <c r="D29" s="39">
        <f t="shared" ref="D29:G29" si="5">((((D15*1000000000)/$L$24)/1000)/$K$24)/1000</f>
        <v>0</v>
      </c>
      <c r="E29" s="39">
        <f t="shared" si="5"/>
        <v>0</v>
      </c>
      <c r="F29" s="39">
        <f t="shared" si="5"/>
        <v>0</v>
      </c>
      <c r="G29" s="39">
        <f t="shared" si="5"/>
        <v>15.435938</v>
      </c>
      <c r="J29" s="3" t="s">
        <v>127</v>
      </c>
      <c r="K29" s="178"/>
      <c r="L29" s="178"/>
      <c r="M29" s="181"/>
    </row>
    <row r="30" spans="2:13">
      <c r="B30" s="42" t="s">
        <v>74</v>
      </c>
      <c r="C30" s="38">
        <f>+SUM(C22:C29)</f>
        <v>34785.007117163223</v>
      </c>
      <c r="D30" s="38">
        <f>+SUM(D22:D29)</f>
        <v>18738.102890871869</v>
      </c>
      <c r="E30" s="38">
        <f>+SUM(E22:E29)</f>
        <v>0</v>
      </c>
      <c r="F30" s="38">
        <f>+SUM(F22:F29)</f>
        <v>50.375</v>
      </c>
      <c r="G30" s="38">
        <f>+SUM(G22:G29)</f>
        <v>47405.305843472015</v>
      </c>
      <c r="J30" s="3" t="s">
        <v>128</v>
      </c>
      <c r="K30" s="178"/>
      <c r="L30" s="178"/>
      <c r="M30" s="181"/>
    </row>
    <row r="31" spans="2:13">
      <c r="J31" s="3" t="s">
        <v>129</v>
      </c>
      <c r="K31" s="178"/>
      <c r="L31" s="178"/>
      <c r="M31" s="181"/>
    </row>
    <row r="32" spans="2:13">
      <c r="J32" s="3" t="s">
        <v>130</v>
      </c>
      <c r="K32" s="178"/>
      <c r="L32" s="178"/>
      <c r="M32" s="181"/>
    </row>
    <row r="33" spans="10:13">
      <c r="J33" s="3" t="s">
        <v>131</v>
      </c>
      <c r="K33" s="178"/>
      <c r="L33" s="178"/>
      <c r="M33" s="181"/>
    </row>
  </sheetData>
  <mergeCells count="3">
    <mergeCell ref="J6:J7"/>
    <mergeCell ref="K6:K7"/>
    <mergeCell ref="L6:L7"/>
  </mergeCells>
  <hyperlinks>
    <hyperlink ref="B5" location="Índice!A1" display="VOLVER A INDIC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B2:O62"/>
  <sheetViews>
    <sheetView workbookViewId="0">
      <selection activeCell="AA64" sqref="AA64"/>
    </sheetView>
  </sheetViews>
  <sheetFormatPr baseColWidth="10" defaultRowHeight="15"/>
  <cols>
    <col min="11" max="15" width="0" hidden="1" customWidth="1"/>
  </cols>
  <sheetData>
    <row r="2" spans="2:9" hidden="1">
      <c r="B2" s="34" t="s">
        <v>97</v>
      </c>
      <c r="C2" s="2"/>
      <c r="D2" s="2"/>
      <c r="E2" s="2"/>
      <c r="F2" s="2"/>
      <c r="G2" s="2"/>
      <c r="H2" s="2"/>
      <c r="I2" s="2"/>
    </row>
    <row r="3" spans="2:9" hidden="1">
      <c r="B3" s="34" t="s">
        <v>91</v>
      </c>
      <c r="C3" s="2"/>
      <c r="D3" s="2"/>
      <c r="E3" s="2"/>
      <c r="F3" s="2"/>
      <c r="G3" s="2"/>
      <c r="H3" s="2"/>
      <c r="I3" s="2"/>
    </row>
    <row r="4" spans="2:9" hidden="1">
      <c r="B4" s="34" t="s">
        <v>84</v>
      </c>
      <c r="C4" s="2"/>
      <c r="D4" s="2"/>
      <c r="E4" s="2"/>
      <c r="F4" s="2"/>
      <c r="G4" s="2"/>
      <c r="H4" s="2"/>
      <c r="I4" s="2"/>
    </row>
    <row r="5" spans="2:9" hidden="1">
      <c r="B5" s="8" t="s">
        <v>0</v>
      </c>
      <c r="C5" s="2"/>
      <c r="D5" s="2"/>
      <c r="E5" s="2"/>
      <c r="F5" s="2"/>
      <c r="G5" s="2"/>
      <c r="H5" s="2"/>
      <c r="I5" s="2"/>
    </row>
    <row r="6" spans="2:9" hidden="1">
      <c r="B6" s="2"/>
      <c r="C6" s="2"/>
      <c r="D6" s="2"/>
      <c r="E6" s="2"/>
      <c r="F6" s="2"/>
      <c r="G6" s="2"/>
      <c r="H6" s="2"/>
      <c r="I6" s="2"/>
    </row>
    <row r="7" spans="2:9" hidden="1">
      <c r="B7" s="38" t="s">
        <v>86</v>
      </c>
      <c r="C7" s="38" t="s">
        <v>87</v>
      </c>
      <c r="D7" s="38" t="s">
        <v>33</v>
      </c>
      <c r="E7" s="38" t="s">
        <v>34</v>
      </c>
      <c r="F7" s="38" t="s">
        <v>88</v>
      </c>
      <c r="G7" s="38" t="s">
        <v>47</v>
      </c>
      <c r="H7" s="43" t="s">
        <v>103</v>
      </c>
      <c r="I7" s="43" t="s">
        <v>82</v>
      </c>
    </row>
    <row r="8" spans="2:9" hidden="1">
      <c r="B8" s="61" t="s">
        <v>98</v>
      </c>
      <c r="C8" s="62">
        <v>90418.429833849965</v>
      </c>
      <c r="D8" s="62">
        <v>80088.154495523471</v>
      </c>
      <c r="E8" s="62">
        <v>5986.9718607679997</v>
      </c>
      <c r="F8" s="63">
        <v>-1979.6666835987971</v>
      </c>
      <c r="G8" s="64">
        <v>137015.87726852926</v>
      </c>
      <c r="H8" s="64">
        <v>19963.845556975779</v>
      </c>
      <c r="I8" s="64">
        <v>156979.72282550504</v>
      </c>
    </row>
    <row r="9" spans="2:9" hidden="1">
      <c r="B9" s="55" t="s">
        <v>107</v>
      </c>
      <c r="C9" s="57">
        <v>31828</v>
      </c>
      <c r="D9" s="57">
        <v>52718.631511957159</v>
      </c>
      <c r="E9" s="57">
        <v>3271.6660336079999</v>
      </c>
      <c r="F9" s="58">
        <v>0</v>
      </c>
      <c r="G9" s="59">
        <v>61656.778149959158</v>
      </c>
      <c r="H9" s="59">
        <v>13409.78742784032</v>
      </c>
      <c r="I9" s="59">
        <v>75066.565577799483</v>
      </c>
    </row>
    <row r="10" spans="2:9" hidden="1">
      <c r="B10" s="55" t="s">
        <v>18</v>
      </c>
      <c r="C10" s="57">
        <v>14706.715254000001</v>
      </c>
      <c r="D10" s="57">
        <v>3855.8366553000001</v>
      </c>
      <c r="E10" s="57">
        <v>0</v>
      </c>
      <c r="F10" s="58">
        <v>0</v>
      </c>
      <c r="G10" s="59">
        <v>15756.44205198188</v>
      </c>
      <c r="H10" s="59">
        <v>2591.6058315</v>
      </c>
      <c r="I10" s="59">
        <v>18348.047883481879</v>
      </c>
    </row>
    <row r="11" spans="2:9" hidden="1">
      <c r="B11" s="55" t="s">
        <v>99</v>
      </c>
      <c r="C11" s="57">
        <v>22715.912975839998</v>
      </c>
      <c r="D11" s="57">
        <v>8160.8412790239981</v>
      </c>
      <c r="E11" s="57">
        <v>2173.5877767520001</v>
      </c>
      <c r="F11" s="58">
        <v>0</v>
      </c>
      <c r="G11" s="59">
        <v>30854.00335752</v>
      </c>
      <c r="H11" s="59">
        <v>0</v>
      </c>
      <c r="I11" s="59">
        <v>30854.00335752</v>
      </c>
    </row>
    <row r="12" spans="2:9" hidden="1">
      <c r="B12" s="55" t="s">
        <v>20</v>
      </c>
      <c r="C12" s="57">
        <v>643.79999999999995</v>
      </c>
      <c r="D12" s="57">
        <v>5.919408000000001E-3</v>
      </c>
      <c r="E12" s="57">
        <v>0</v>
      </c>
      <c r="F12" s="58">
        <v>-647.73</v>
      </c>
      <c r="G12" s="59">
        <v>1408.6097112690002</v>
      </c>
      <c r="H12" s="59">
        <v>0</v>
      </c>
      <c r="I12" s="59">
        <v>1408.6097112690002</v>
      </c>
    </row>
    <row r="13" spans="2:9" hidden="1">
      <c r="B13" s="55" t="s">
        <v>21</v>
      </c>
      <c r="C13" s="57">
        <v>8524.8045762260008</v>
      </c>
      <c r="D13" s="57">
        <v>9411.0467457943123</v>
      </c>
      <c r="E13" s="57">
        <v>157.74390640800002</v>
      </c>
      <c r="F13" s="58">
        <v>-659.72829999999999</v>
      </c>
      <c r="G13" s="59">
        <v>15222.891740892002</v>
      </c>
      <c r="H13" s="59">
        <v>206.33252149945835</v>
      </c>
      <c r="I13" s="59">
        <v>15429.224262391461</v>
      </c>
    </row>
    <row r="14" spans="2:9" hidden="1">
      <c r="B14" s="55" t="s">
        <v>22</v>
      </c>
      <c r="C14" s="57">
        <v>87.452054794520535</v>
      </c>
      <c r="D14" s="57">
        <v>4.4687999999999999</v>
      </c>
      <c r="E14" s="57">
        <v>0</v>
      </c>
      <c r="F14" s="58">
        <v>0</v>
      </c>
      <c r="G14" s="59">
        <v>84.125160000000008</v>
      </c>
      <c r="H14" s="59">
        <v>0</v>
      </c>
      <c r="I14" s="59">
        <v>84.125160000000008</v>
      </c>
    </row>
    <row r="15" spans="2:9" hidden="1">
      <c r="B15" s="55" t="s">
        <v>23</v>
      </c>
      <c r="C15" s="57">
        <v>6499.3196744999996</v>
      </c>
      <c r="D15" s="57">
        <v>3743.4890570400003</v>
      </c>
      <c r="E15" s="57">
        <v>0</v>
      </c>
      <c r="F15" s="58">
        <v>39.038922000000007</v>
      </c>
      <c r="G15" s="59">
        <v>8300.742992954998</v>
      </c>
      <c r="H15" s="59">
        <v>0.11688300000000001</v>
      </c>
      <c r="I15" s="59">
        <v>8300.8598759549986</v>
      </c>
    </row>
    <row r="16" spans="2:9" hidden="1">
      <c r="B16" s="55" t="s">
        <v>24</v>
      </c>
      <c r="C16" s="57">
        <v>775.93617005223905</v>
      </c>
      <c r="D16" s="57">
        <v>135.83452700000001</v>
      </c>
      <c r="E16" s="57">
        <v>383.97414399999997</v>
      </c>
      <c r="F16" s="58">
        <v>-172.28553650000001</v>
      </c>
      <c r="G16" s="59">
        <v>323.56955955223901</v>
      </c>
      <c r="H16" s="59">
        <v>376.51253000000003</v>
      </c>
      <c r="I16" s="59">
        <v>700.08208955223904</v>
      </c>
    </row>
    <row r="17" spans="2:15" hidden="1">
      <c r="B17" s="55" t="s">
        <v>25</v>
      </c>
      <c r="C17" s="57">
        <v>3.9532799999999999</v>
      </c>
      <c r="D17" s="57">
        <v>0</v>
      </c>
      <c r="E17" s="57">
        <v>0</v>
      </c>
      <c r="F17" s="58">
        <v>0</v>
      </c>
      <c r="G17" s="59">
        <v>3.86808</v>
      </c>
      <c r="H17" s="59">
        <v>8.5199999999999998E-2</v>
      </c>
      <c r="I17" s="59">
        <v>3.9532799999999999</v>
      </c>
    </row>
    <row r="18" spans="2:15" hidden="1">
      <c r="B18" s="55" t="s">
        <v>26</v>
      </c>
      <c r="C18" s="57">
        <v>2471</v>
      </c>
      <c r="D18" s="57">
        <v>2058</v>
      </c>
      <c r="E18" s="57">
        <v>0</v>
      </c>
      <c r="F18" s="58">
        <v>0</v>
      </c>
      <c r="G18" s="59">
        <v>1641.5310099999999</v>
      </c>
      <c r="H18" s="59">
        <v>2442.223</v>
      </c>
      <c r="I18" s="59">
        <v>4083.7540099999997</v>
      </c>
    </row>
    <row r="19" spans="2:15" hidden="1">
      <c r="B19" s="56" t="s">
        <v>100</v>
      </c>
      <c r="C19" s="57">
        <v>2161.5358484372027</v>
      </c>
      <c r="D19" s="59">
        <v>0</v>
      </c>
      <c r="E19" s="60">
        <v>0</v>
      </c>
      <c r="F19" s="59">
        <v>-538.96176909879705</v>
      </c>
      <c r="G19" s="59">
        <v>1763.3154543999999</v>
      </c>
      <c r="H19" s="59">
        <v>937.18216313599999</v>
      </c>
      <c r="I19" s="59">
        <v>2700.4976175359998</v>
      </c>
    </row>
    <row r="20" spans="2:15" hidden="1">
      <c r="B20" s="65" t="s">
        <v>4</v>
      </c>
      <c r="C20" s="64">
        <v>51132.464071032227</v>
      </c>
      <c r="D20" s="64">
        <v>0</v>
      </c>
      <c r="E20" s="66">
        <v>0</v>
      </c>
      <c r="F20" s="64">
        <v>0</v>
      </c>
      <c r="G20" s="64">
        <v>48973.518722241599</v>
      </c>
      <c r="H20" s="64">
        <v>0</v>
      </c>
      <c r="I20" s="64">
        <v>48973.518722241599</v>
      </c>
      <c r="K20" s="329" t="s">
        <v>110</v>
      </c>
      <c r="L20" s="329" t="s">
        <v>111</v>
      </c>
      <c r="M20" s="329" t="s">
        <v>112</v>
      </c>
      <c r="N20" s="176"/>
    </row>
    <row r="21" spans="2:15" hidden="1">
      <c r="B21" s="65" t="s">
        <v>28</v>
      </c>
      <c r="C21" s="64">
        <v>2524.8020000000001</v>
      </c>
      <c r="D21" s="64">
        <v>0</v>
      </c>
      <c r="E21" s="66">
        <v>0</v>
      </c>
      <c r="F21" s="64">
        <v>0</v>
      </c>
      <c r="G21" s="64">
        <v>174.25615199999999</v>
      </c>
      <c r="H21" s="64">
        <v>2015.2999999983299</v>
      </c>
      <c r="I21" s="64">
        <v>2189.5561519983298</v>
      </c>
      <c r="K21" s="329"/>
      <c r="L21" s="329"/>
      <c r="M21" s="329"/>
      <c r="N21" s="176"/>
    </row>
    <row r="22" spans="2:15" hidden="1">
      <c r="B22" s="65" t="s">
        <v>29</v>
      </c>
      <c r="C22" s="64">
        <v>786.97618799999998</v>
      </c>
      <c r="D22" s="64">
        <v>0</v>
      </c>
      <c r="E22" s="66">
        <v>0</v>
      </c>
      <c r="F22" s="64">
        <v>0</v>
      </c>
      <c r="G22" s="64">
        <v>761.26218749999998</v>
      </c>
      <c r="H22" s="64">
        <v>0</v>
      </c>
      <c r="I22" s="64">
        <v>761.26218749999998</v>
      </c>
      <c r="K22" s="173" t="s">
        <v>113</v>
      </c>
      <c r="L22" s="174">
        <v>0.84794000000000003</v>
      </c>
      <c r="M22" s="175">
        <v>10862</v>
      </c>
      <c r="N22" s="173" t="s">
        <v>114</v>
      </c>
    </row>
    <row r="23" spans="2:15" hidden="1">
      <c r="B23" s="65" t="s">
        <v>101</v>
      </c>
      <c r="C23" s="64">
        <v>126.461</v>
      </c>
      <c r="D23" s="64">
        <v>0</v>
      </c>
      <c r="E23" s="66">
        <v>0</v>
      </c>
      <c r="F23" s="64">
        <v>0</v>
      </c>
      <c r="G23" s="64">
        <v>61.151000000000003</v>
      </c>
      <c r="H23" s="64">
        <v>0</v>
      </c>
      <c r="I23" s="64">
        <v>61.151000000000003</v>
      </c>
      <c r="K23" s="173" t="s">
        <v>115</v>
      </c>
      <c r="L23" s="174">
        <v>0.84794000000000003</v>
      </c>
      <c r="M23" s="175">
        <v>10862</v>
      </c>
      <c r="N23" s="173"/>
    </row>
    <row r="24" spans="2:15" hidden="1">
      <c r="B24" s="65" t="s">
        <v>102</v>
      </c>
      <c r="C24" s="64">
        <v>765.83799999999997</v>
      </c>
      <c r="D24" s="64">
        <v>0</v>
      </c>
      <c r="E24" s="66">
        <v>0</v>
      </c>
      <c r="F24" s="64">
        <v>0</v>
      </c>
      <c r="G24" s="64">
        <v>593.99199999999996</v>
      </c>
      <c r="H24" s="64">
        <v>0</v>
      </c>
      <c r="I24" s="64">
        <v>593.99199999999996</v>
      </c>
      <c r="K24" s="173" t="s">
        <v>116</v>
      </c>
      <c r="L24" s="174">
        <v>0.92700000000000005</v>
      </c>
      <c r="M24" s="175">
        <v>10500</v>
      </c>
      <c r="N24" s="173">
        <v>1</v>
      </c>
      <c r="O24" t="s">
        <v>140</v>
      </c>
    </row>
    <row r="25" spans="2:15" hidden="1">
      <c r="B25" s="65" t="s">
        <v>6</v>
      </c>
      <c r="C25" s="64">
        <v>143.517572</v>
      </c>
      <c r="D25" s="64">
        <v>0</v>
      </c>
      <c r="E25" s="66">
        <v>0</v>
      </c>
      <c r="F25" s="64">
        <v>0</v>
      </c>
      <c r="G25" s="64">
        <v>151.02714324999999</v>
      </c>
      <c r="H25" s="64">
        <v>0</v>
      </c>
      <c r="I25" s="64">
        <v>151.02714324999999</v>
      </c>
      <c r="K25" s="173" t="s">
        <v>117</v>
      </c>
      <c r="L25" s="174">
        <v>0.93600000000000005</v>
      </c>
      <c r="M25" s="175">
        <v>10500</v>
      </c>
      <c r="N25" s="173">
        <v>1</v>
      </c>
      <c r="O25" t="s">
        <v>140</v>
      </c>
    </row>
    <row r="26" spans="2:15" hidden="1">
      <c r="B26" s="65" t="s">
        <v>7</v>
      </c>
      <c r="C26" s="64">
        <v>5063.6503929999999</v>
      </c>
      <c r="D26" s="64">
        <v>0</v>
      </c>
      <c r="E26" s="66">
        <v>4402.6518732081804</v>
      </c>
      <c r="F26" s="64">
        <v>0</v>
      </c>
      <c r="G26" s="64">
        <v>0</v>
      </c>
      <c r="H26" s="64">
        <v>0</v>
      </c>
      <c r="I26" s="64">
        <v>0</v>
      </c>
      <c r="K26" s="173" t="s">
        <v>118</v>
      </c>
      <c r="L26" s="174">
        <v>0.94499999999999995</v>
      </c>
      <c r="M26" s="175">
        <v>10500</v>
      </c>
      <c r="N26" s="173">
        <v>1</v>
      </c>
      <c r="O26" t="s">
        <v>140</v>
      </c>
    </row>
    <row r="27" spans="2:15" hidden="1">
      <c r="B27" s="65" t="s">
        <v>10</v>
      </c>
      <c r="C27" s="64">
        <v>18197.645797500001</v>
      </c>
      <c r="D27" s="64">
        <v>33415.474352879944</v>
      </c>
      <c r="E27" s="66">
        <v>0</v>
      </c>
      <c r="F27" s="64">
        <v>470.55287499999997</v>
      </c>
      <c r="G27" s="64">
        <v>21385.640298321418</v>
      </c>
      <c r="H27" s="64">
        <v>28222.391621047529</v>
      </c>
      <c r="I27" s="64">
        <v>49608.03191936895</v>
      </c>
      <c r="K27" s="173" t="s">
        <v>24</v>
      </c>
      <c r="L27" s="174">
        <v>0.7</v>
      </c>
      <c r="M27" s="175">
        <v>11500</v>
      </c>
      <c r="N27" s="173"/>
    </row>
    <row r="28" spans="2:15" hidden="1">
      <c r="B28" s="65" t="s">
        <v>11</v>
      </c>
      <c r="C28" s="64">
        <v>2387.651875</v>
      </c>
      <c r="D28" s="64">
        <v>40084.352276941499</v>
      </c>
      <c r="E28" s="66">
        <v>0</v>
      </c>
      <c r="F28" s="64">
        <v>0</v>
      </c>
      <c r="G28" s="64">
        <v>2501.3935828441699</v>
      </c>
      <c r="H28" s="64">
        <v>42779.056644876895</v>
      </c>
      <c r="I28" s="64">
        <v>45280.450227721063</v>
      </c>
      <c r="K28" s="173" t="s">
        <v>21</v>
      </c>
      <c r="L28" s="174">
        <v>0.55000000000000004</v>
      </c>
      <c r="M28" s="175">
        <v>12100</v>
      </c>
      <c r="N28" s="173"/>
    </row>
    <row r="29" spans="2:15" hidden="1">
      <c r="B29" s="65" t="s">
        <v>85</v>
      </c>
      <c r="C29" s="64">
        <v>35535.210902210878</v>
      </c>
      <c r="D29" s="64">
        <v>0</v>
      </c>
      <c r="E29" s="66">
        <v>0</v>
      </c>
      <c r="F29" s="64">
        <v>0</v>
      </c>
      <c r="G29" s="64">
        <v>30507.65495157885</v>
      </c>
      <c r="H29" s="64">
        <v>5027.5559506320596</v>
      </c>
      <c r="I29" s="64">
        <v>35535.210902210907</v>
      </c>
      <c r="K29" s="173" t="s">
        <v>119</v>
      </c>
      <c r="L29" s="174">
        <v>0.73</v>
      </c>
      <c r="M29" s="175">
        <v>11200</v>
      </c>
      <c r="N29" s="173"/>
    </row>
    <row r="30" spans="2:15" hidden="1">
      <c r="B30" s="65" t="s">
        <v>16</v>
      </c>
      <c r="C30" s="64">
        <v>86.441252800000001</v>
      </c>
      <c r="D30" s="64">
        <v>0</v>
      </c>
      <c r="E30" s="66">
        <v>0</v>
      </c>
      <c r="F30" s="64">
        <v>0</v>
      </c>
      <c r="G30" s="64">
        <v>0</v>
      </c>
      <c r="H30" s="64">
        <v>86.441252800000001</v>
      </c>
      <c r="I30" s="64">
        <v>86.441252800000001</v>
      </c>
      <c r="K30" s="173" t="s">
        <v>22</v>
      </c>
      <c r="L30" s="174">
        <v>0.7</v>
      </c>
      <c r="M30" s="175">
        <v>11400</v>
      </c>
      <c r="N30" s="173"/>
    </row>
    <row r="31" spans="2:15" hidden="1">
      <c r="B31" s="42" t="s">
        <v>74</v>
      </c>
      <c r="C31" s="38">
        <v>207169.08888539308</v>
      </c>
      <c r="D31" s="38">
        <v>153587.98112534493</v>
      </c>
      <c r="E31" s="38">
        <v>10389.623733976179</v>
      </c>
      <c r="F31" s="38">
        <v>-1509.1138085987973</v>
      </c>
      <c r="G31" s="38">
        <v>242125.77330626527</v>
      </c>
      <c r="H31" s="38">
        <v>98094.591026330585</v>
      </c>
      <c r="I31" s="38">
        <v>340220.36433259584</v>
      </c>
      <c r="K31" s="173" t="s">
        <v>23</v>
      </c>
      <c r="L31" s="174">
        <v>0.81</v>
      </c>
      <c r="M31" s="175">
        <v>11100</v>
      </c>
      <c r="N31" s="173"/>
    </row>
    <row r="32" spans="2:15">
      <c r="K32" s="173" t="s">
        <v>20</v>
      </c>
      <c r="L32" s="174">
        <v>0.81</v>
      </c>
      <c r="M32" s="175">
        <v>11100</v>
      </c>
      <c r="N32" s="173"/>
    </row>
    <row r="33" spans="2:15">
      <c r="B33" s="34" t="s">
        <v>97</v>
      </c>
      <c r="C33" s="2"/>
      <c r="D33" s="2"/>
      <c r="E33" s="2"/>
      <c r="F33" s="2"/>
      <c r="G33" s="2"/>
      <c r="H33" s="2"/>
      <c r="I33" s="2"/>
      <c r="K33" s="173" t="s">
        <v>107</v>
      </c>
      <c r="L33" s="174">
        <v>0.84</v>
      </c>
      <c r="M33" s="175">
        <v>10900</v>
      </c>
      <c r="N33" s="173"/>
    </row>
    <row r="34" spans="2:15">
      <c r="B34" s="34" t="s">
        <v>91</v>
      </c>
      <c r="C34" s="2"/>
      <c r="D34" s="2"/>
      <c r="E34" s="2"/>
      <c r="F34" s="2"/>
      <c r="G34" s="2"/>
      <c r="H34" s="2"/>
      <c r="I34" s="2"/>
      <c r="K34" s="173" t="s">
        <v>120</v>
      </c>
      <c r="L34" s="177">
        <v>1</v>
      </c>
      <c r="M34" s="175">
        <v>9341</v>
      </c>
      <c r="N34" s="173" t="s">
        <v>122</v>
      </c>
    </row>
    <row r="35" spans="2:15">
      <c r="B35" s="34" t="s">
        <v>143</v>
      </c>
      <c r="C35" s="2"/>
      <c r="D35" s="2"/>
      <c r="E35" s="2"/>
      <c r="F35" s="2"/>
      <c r="G35" s="2"/>
      <c r="H35" s="2"/>
      <c r="I35" s="2"/>
      <c r="K35" s="173" t="s">
        <v>85</v>
      </c>
      <c r="L35" s="177">
        <v>1</v>
      </c>
      <c r="M35" s="175">
        <v>3500</v>
      </c>
      <c r="N35" s="173"/>
    </row>
    <row r="36" spans="2:15">
      <c r="B36" s="8" t="s">
        <v>0</v>
      </c>
      <c r="C36" s="2"/>
      <c r="D36" s="2"/>
      <c r="E36" s="2"/>
      <c r="F36" s="2"/>
      <c r="G36" s="2"/>
      <c r="H36" s="2"/>
      <c r="I36" s="2"/>
      <c r="K36" s="173" t="s">
        <v>11</v>
      </c>
      <c r="L36" s="177">
        <v>1</v>
      </c>
      <c r="M36" s="175">
        <v>7000</v>
      </c>
      <c r="N36" s="173"/>
    </row>
    <row r="37" spans="2:15">
      <c r="B37" s="2"/>
      <c r="C37" s="2"/>
      <c r="D37" s="2"/>
      <c r="E37" s="2"/>
      <c r="F37" s="2"/>
      <c r="G37" s="2"/>
      <c r="H37" s="2"/>
      <c r="I37" s="2"/>
      <c r="K37" s="173" t="s">
        <v>123</v>
      </c>
      <c r="L37" s="177">
        <v>1</v>
      </c>
      <c r="M37" s="175">
        <v>7000</v>
      </c>
      <c r="N37" s="173"/>
    </row>
    <row r="38" spans="2:15">
      <c r="B38" s="38" t="s">
        <v>86</v>
      </c>
      <c r="C38" s="38" t="s">
        <v>87</v>
      </c>
      <c r="D38" s="38" t="s">
        <v>33</v>
      </c>
      <c r="E38" s="38" t="s">
        <v>34</v>
      </c>
      <c r="F38" s="38" t="s">
        <v>88</v>
      </c>
      <c r="G38" s="38" t="s">
        <v>47</v>
      </c>
      <c r="H38" s="43" t="s">
        <v>103</v>
      </c>
      <c r="I38" s="43" t="s">
        <v>82</v>
      </c>
      <c r="K38" s="173" t="s">
        <v>16</v>
      </c>
      <c r="L38" s="177">
        <v>1</v>
      </c>
      <c r="M38" s="175">
        <v>5600</v>
      </c>
      <c r="N38" s="173" t="s">
        <v>122</v>
      </c>
    </row>
    <row r="39" spans="2:15">
      <c r="B39" s="61" t="s">
        <v>98</v>
      </c>
      <c r="C39" s="62">
        <f>+SUM(C40:C50)</f>
        <v>10416.041122790592</v>
      </c>
      <c r="D39" s="62">
        <f t="shared" ref="D39:F39" si="0">+SUM(D40:D50)</f>
        <v>9265.1177812329606</v>
      </c>
      <c r="E39" s="62">
        <f t="shared" si="0"/>
        <v>694.57631275584424</v>
      </c>
      <c r="F39" s="63">
        <f t="shared" si="0"/>
        <v>-244.12040743368232</v>
      </c>
      <c r="G39" s="64">
        <f>+SUM(G40:G50)</f>
        <v>15844.695585116498</v>
      </c>
      <c r="H39" s="64">
        <f>+SUM(H40:H50)</f>
        <v>2235.2853768962632</v>
      </c>
      <c r="I39" s="64">
        <f t="shared" ref="I39:I49" si="1">+SUM(G39+H39)</f>
        <v>18079.980962012763</v>
      </c>
      <c r="K39" s="173" t="s">
        <v>25</v>
      </c>
      <c r="L39" s="177">
        <v>1</v>
      </c>
      <c r="M39" s="175">
        <v>4260</v>
      </c>
      <c r="N39" s="173" t="s">
        <v>124</v>
      </c>
    </row>
    <row r="40" spans="2:15">
      <c r="B40" s="55" t="s">
        <v>144</v>
      </c>
      <c r="C40" s="39">
        <f t="shared" ref="C40:H40" si="2">((((C9*1000000000)/$M$33)/1000)/$L$33)/1000</f>
        <v>3476.1904761904761</v>
      </c>
      <c r="D40" s="39">
        <f t="shared" si="2"/>
        <v>5757.8234504103493</v>
      </c>
      <c r="E40" s="39">
        <f t="shared" si="2"/>
        <v>357.32481800000005</v>
      </c>
      <c r="F40" s="39">
        <f t="shared" si="2"/>
        <v>0</v>
      </c>
      <c r="G40" s="39">
        <f t="shared" si="2"/>
        <v>6734.029942109999</v>
      </c>
      <c r="H40" s="39">
        <f t="shared" si="2"/>
        <v>1464.5901515771429</v>
      </c>
      <c r="I40" s="59">
        <f t="shared" si="1"/>
        <v>8198.6200936871428</v>
      </c>
      <c r="K40" s="173" t="s">
        <v>4</v>
      </c>
      <c r="L40" s="177">
        <v>1</v>
      </c>
      <c r="M40" s="175">
        <v>860</v>
      </c>
      <c r="N40" s="173" t="s">
        <v>125</v>
      </c>
    </row>
    <row r="41" spans="2:15">
      <c r="B41" s="55" t="s">
        <v>145</v>
      </c>
      <c r="C41" s="39">
        <f t="shared" ref="C41:H41" si="3">((((C10*1000000000)/$M$24)/1000)/$N$24)/1000</f>
        <v>1400.6395479999999</v>
      </c>
      <c r="D41" s="39">
        <f t="shared" si="3"/>
        <v>367.22253860000001</v>
      </c>
      <c r="E41" s="39">
        <f t="shared" si="3"/>
        <v>0</v>
      </c>
      <c r="F41" s="39">
        <f t="shared" si="3"/>
        <v>0</v>
      </c>
      <c r="G41" s="39">
        <f t="shared" si="3"/>
        <v>1500.613528760179</v>
      </c>
      <c r="H41" s="39">
        <f t="shared" si="3"/>
        <v>246.819603</v>
      </c>
      <c r="I41" s="59">
        <f t="shared" si="1"/>
        <v>1747.4331317601789</v>
      </c>
      <c r="K41" s="173" t="s">
        <v>141</v>
      </c>
      <c r="L41" s="177">
        <v>1</v>
      </c>
      <c r="M41" s="175">
        <v>9644</v>
      </c>
      <c r="N41" s="181"/>
      <c r="O41" t="s">
        <v>140</v>
      </c>
    </row>
    <row r="42" spans="2:15">
      <c r="B42" s="55" t="s">
        <v>146</v>
      </c>
      <c r="C42" s="39">
        <f t="shared" ref="C42:H42" si="4">((((C11*1000000000)/$M$29)/1000)/$L$29)/1000</f>
        <v>2778.3650899999993</v>
      </c>
      <c r="D42" s="39">
        <f t="shared" si="4"/>
        <v>998.14594899999975</v>
      </c>
      <c r="E42" s="39">
        <f t="shared" si="4"/>
        <v>265.84977700000002</v>
      </c>
      <c r="F42" s="39">
        <f t="shared" si="4"/>
        <v>0</v>
      </c>
      <c r="G42" s="39">
        <f t="shared" si="4"/>
        <v>3773.7283950000001</v>
      </c>
      <c r="H42" s="39">
        <f t="shared" si="4"/>
        <v>0</v>
      </c>
      <c r="I42" s="59">
        <f t="shared" si="1"/>
        <v>3773.7283950000001</v>
      </c>
      <c r="K42" s="3" t="s">
        <v>29</v>
      </c>
      <c r="L42" s="177">
        <v>1</v>
      </c>
      <c r="M42" s="175">
        <v>4.55</v>
      </c>
      <c r="N42" s="181"/>
      <c r="O42" t="s">
        <v>140</v>
      </c>
    </row>
    <row r="43" spans="2:15">
      <c r="B43" s="55" t="s">
        <v>147</v>
      </c>
      <c r="C43" s="39">
        <f t="shared" ref="C43:H43" si="5">((((C12*1000000000)/$M$32)/1000)/$L$32)/1000</f>
        <v>71.604938271604937</v>
      </c>
      <c r="D43" s="39">
        <f t="shared" si="5"/>
        <v>6.5837037037037036E-4</v>
      </c>
      <c r="E43" s="39">
        <f t="shared" si="5"/>
        <v>0</v>
      </c>
      <c r="F43" s="39">
        <f t="shared" si="5"/>
        <v>-72.042042042042041</v>
      </c>
      <c r="G43" s="39">
        <f t="shared" si="5"/>
        <v>156.668859</v>
      </c>
      <c r="H43" s="39">
        <f t="shared" si="5"/>
        <v>0</v>
      </c>
      <c r="I43" s="59">
        <f t="shared" si="1"/>
        <v>156.668859</v>
      </c>
      <c r="K43" s="3" t="s">
        <v>30</v>
      </c>
      <c r="L43" s="177">
        <v>1</v>
      </c>
      <c r="M43" s="177">
        <v>10400</v>
      </c>
      <c r="N43" s="181"/>
      <c r="O43" t="s">
        <v>140</v>
      </c>
    </row>
    <row r="44" spans="2:15">
      <c r="B44" s="55" t="s">
        <v>148</v>
      </c>
      <c r="C44" s="39">
        <f t="shared" ref="C44:H44" si="6">((((C13*1000000000)/$M$28)/1000)/$L$28)/1000</f>
        <v>1280.9623705824192</v>
      </c>
      <c r="D44" s="39">
        <f t="shared" si="6"/>
        <v>1414.131742418379</v>
      </c>
      <c r="E44" s="39">
        <f t="shared" si="6"/>
        <v>23.703066327272726</v>
      </c>
      <c r="F44" s="39">
        <f t="shared" si="6"/>
        <v>-99.132727272727266</v>
      </c>
      <c r="G44" s="39">
        <f t="shared" si="6"/>
        <v>2287.4367754909094</v>
      </c>
      <c r="H44" s="39">
        <f t="shared" si="6"/>
        <v>31.004135461977206</v>
      </c>
      <c r="I44" s="59">
        <f t="shared" si="1"/>
        <v>2318.4409109528865</v>
      </c>
      <c r="K44" s="3" t="s">
        <v>31</v>
      </c>
      <c r="L44" s="177">
        <v>1</v>
      </c>
      <c r="M44" s="177">
        <v>0.72</v>
      </c>
      <c r="N44" s="181"/>
      <c r="O44" t="s">
        <v>140</v>
      </c>
    </row>
    <row r="45" spans="2:15">
      <c r="B45" s="55" t="s">
        <v>149</v>
      </c>
      <c r="C45" s="39">
        <f t="shared" ref="C45:H45" si="7">((((C14*1000000000)/$M$30)/1000)/$L$30)/1000</f>
        <v>10.95890410958904</v>
      </c>
      <c r="D45" s="39">
        <f t="shared" si="7"/>
        <v>0.56000000000000005</v>
      </c>
      <c r="E45" s="39">
        <f t="shared" si="7"/>
        <v>0</v>
      </c>
      <c r="F45" s="39">
        <f t="shared" si="7"/>
        <v>0</v>
      </c>
      <c r="G45" s="39">
        <f t="shared" si="7"/>
        <v>10.542000000000002</v>
      </c>
      <c r="H45" s="39">
        <f t="shared" si="7"/>
        <v>0</v>
      </c>
      <c r="I45" s="59">
        <f t="shared" si="1"/>
        <v>10.542000000000002</v>
      </c>
      <c r="K45" s="3" t="s">
        <v>142</v>
      </c>
      <c r="L45" s="177">
        <v>1</v>
      </c>
      <c r="M45" s="177">
        <v>4600</v>
      </c>
      <c r="N45" s="181"/>
      <c r="O45" t="s">
        <v>140</v>
      </c>
    </row>
    <row r="46" spans="2:15">
      <c r="B46" s="55" t="s">
        <v>150</v>
      </c>
      <c r="C46" s="39">
        <f t="shared" ref="C46:H46" si="8">((((C15*1000000000)/$M$31)/1000)/$L$31)/1000</f>
        <v>722.86950000000002</v>
      </c>
      <c r="D46" s="39">
        <f t="shared" si="8"/>
        <v>416.35958814814813</v>
      </c>
      <c r="E46" s="39">
        <f t="shared" si="8"/>
        <v>0</v>
      </c>
      <c r="F46" s="39">
        <f t="shared" si="8"/>
        <v>4.3419999999999996</v>
      </c>
      <c r="G46" s="39">
        <f t="shared" si="8"/>
        <v>923.22800499999971</v>
      </c>
      <c r="H46" s="39">
        <f t="shared" si="8"/>
        <v>1.2999999999999999E-2</v>
      </c>
      <c r="I46" s="59">
        <f t="shared" si="1"/>
        <v>923.24100499999975</v>
      </c>
      <c r="K46" s="3" t="s">
        <v>7</v>
      </c>
      <c r="L46" s="177">
        <v>1</v>
      </c>
      <c r="M46" s="177">
        <v>5413</v>
      </c>
      <c r="N46" s="181"/>
      <c r="O46" t="s">
        <v>140</v>
      </c>
    </row>
    <row r="47" spans="2:15">
      <c r="B47" s="55" t="s">
        <v>151</v>
      </c>
      <c r="C47" s="39">
        <f t="shared" ref="C47:H47" si="9">((((C16*1000000000)/$M$27)/1000)/$L$27)/1000</f>
        <v>96.38958634189305</v>
      </c>
      <c r="D47" s="39">
        <f t="shared" si="9"/>
        <v>16.873854285714291</v>
      </c>
      <c r="E47" s="39">
        <f t="shared" si="9"/>
        <v>47.698651428571431</v>
      </c>
      <c r="F47" s="39">
        <f t="shared" si="9"/>
        <v>-21.401930000000004</v>
      </c>
      <c r="G47" s="39">
        <f t="shared" si="9"/>
        <v>40.194976341893053</v>
      </c>
      <c r="H47" s="39">
        <f t="shared" si="9"/>
        <v>46.771742857142861</v>
      </c>
      <c r="I47" s="59">
        <f t="shared" si="1"/>
        <v>86.966719199035907</v>
      </c>
      <c r="K47" s="3" t="s">
        <v>126</v>
      </c>
      <c r="L47" s="178"/>
      <c r="M47" s="178"/>
      <c r="N47" s="181"/>
    </row>
    <row r="48" spans="2:15">
      <c r="B48" s="55" t="s">
        <v>153</v>
      </c>
      <c r="C48" s="39">
        <f t="shared" ref="C48:H48" si="10">((((C17*1000000000)/$M$39)/1000)/$L$39)/1000</f>
        <v>0.92800000000000005</v>
      </c>
      <c r="D48" s="39">
        <f t="shared" si="10"/>
        <v>0</v>
      </c>
      <c r="E48" s="39">
        <f t="shared" si="10"/>
        <v>0</v>
      </c>
      <c r="F48" s="39">
        <f t="shared" si="10"/>
        <v>0</v>
      </c>
      <c r="G48" s="39">
        <f t="shared" si="10"/>
        <v>0.90800000000000003</v>
      </c>
      <c r="H48" s="39">
        <f t="shared" si="10"/>
        <v>0.02</v>
      </c>
      <c r="I48" s="59">
        <f t="shared" si="1"/>
        <v>0.92800000000000005</v>
      </c>
      <c r="K48" s="3" t="s">
        <v>127</v>
      </c>
      <c r="L48" s="178"/>
      <c r="M48" s="178"/>
      <c r="N48" s="181"/>
    </row>
    <row r="49" spans="2:14">
      <c r="B49" s="55" t="s">
        <v>152</v>
      </c>
      <c r="C49" s="39">
        <f t="shared" ref="C49:H49" si="11">((((C18*1000000000)/$M$37)/1000)/$L$37)/1000</f>
        <v>353</v>
      </c>
      <c r="D49" s="39">
        <f t="shared" si="11"/>
        <v>294</v>
      </c>
      <c r="E49" s="39">
        <f t="shared" si="11"/>
        <v>0</v>
      </c>
      <c r="F49" s="39">
        <f t="shared" si="11"/>
        <v>0</v>
      </c>
      <c r="G49" s="39">
        <f t="shared" si="11"/>
        <v>234.50442999999999</v>
      </c>
      <c r="H49" s="39">
        <f t="shared" si="11"/>
        <v>348.88900000000001</v>
      </c>
      <c r="I49" s="59">
        <f t="shared" si="1"/>
        <v>583.39342999999997</v>
      </c>
      <c r="K49" s="3" t="s">
        <v>128</v>
      </c>
      <c r="L49" s="178"/>
      <c r="M49" s="178"/>
      <c r="N49" s="181"/>
    </row>
    <row r="50" spans="2:14">
      <c r="B50" s="56" t="s">
        <v>154</v>
      </c>
      <c r="C50" s="39">
        <f t="shared" ref="C50:H50" si="12">((((C19*1000000000)/$M$41)/1000)/$L$41)/1000</f>
        <v>224.13270929460833</v>
      </c>
      <c r="D50" s="39">
        <f t="shared" si="12"/>
        <v>0</v>
      </c>
      <c r="E50" s="39">
        <f t="shared" si="12"/>
        <v>0</v>
      </c>
      <c r="F50" s="39">
        <f t="shared" si="12"/>
        <v>-55.885708118913008</v>
      </c>
      <c r="G50" s="39">
        <f t="shared" si="12"/>
        <v>182.84067341352136</v>
      </c>
      <c r="H50" s="39">
        <f t="shared" si="12"/>
        <v>97.177744000000004</v>
      </c>
      <c r="I50" s="59">
        <f>+SUM(G50+H50)</f>
        <v>280.01841741352138</v>
      </c>
      <c r="K50" s="3" t="s">
        <v>129</v>
      </c>
      <c r="L50" s="178"/>
      <c r="M50" s="178"/>
      <c r="N50" s="181"/>
    </row>
    <row r="51" spans="2:14">
      <c r="B51" s="65" t="s">
        <v>155</v>
      </c>
      <c r="C51" s="182">
        <f t="shared" ref="C51:H51" si="13">((((C20*1000000000)/$M$40)/1000)/$L$40)/1000</f>
        <v>59456.353570967702</v>
      </c>
      <c r="D51" s="182">
        <f t="shared" si="13"/>
        <v>0</v>
      </c>
      <c r="E51" s="182">
        <f t="shared" si="13"/>
        <v>0</v>
      </c>
      <c r="F51" s="182">
        <f t="shared" si="13"/>
        <v>0</v>
      </c>
      <c r="G51" s="182">
        <f t="shared" si="13"/>
        <v>56945.952002606515</v>
      </c>
      <c r="H51" s="182">
        <f t="shared" si="13"/>
        <v>0</v>
      </c>
      <c r="I51" s="64">
        <f t="shared" ref="I51:I61" si="14">+SUM(G51+H51)</f>
        <v>56945.952002606515</v>
      </c>
      <c r="K51" s="3" t="s">
        <v>130</v>
      </c>
    </row>
    <row r="52" spans="2:14">
      <c r="B52" s="65" t="s">
        <v>156</v>
      </c>
      <c r="C52" s="182">
        <f t="shared" ref="C52:H52" si="15">((((C21*1000000000)/$M$37)/1000)/$L$37)/1000</f>
        <v>360.68599999999998</v>
      </c>
      <c r="D52" s="182">
        <f t="shared" si="15"/>
        <v>0</v>
      </c>
      <c r="E52" s="182">
        <f t="shared" si="15"/>
        <v>0</v>
      </c>
      <c r="F52" s="182">
        <f t="shared" si="15"/>
        <v>0</v>
      </c>
      <c r="G52" s="182">
        <f t="shared" si="15"/>
        <v>24.893736000000001</v>
      </c>
      <c r="H52" s="182">
        <f t="shared" si="15"/>
        <v>287.89999999976141</v>
      </c>
      <c r="I52" s="64">
        <f t="shared" si="14"/>
        <v>312.7937359997614</v>
      </c>
      <c r="K52" s="3" t="s">
        <v>131</v>
      </c>
    </row>
    <row r="53" spans="2:14">
      <c r="B53" s="65" t="s">
        <v>157</v>
      </c>
      <c r="C53" s="182">
        <f t="shared" ref="C53:H53" si="16">((((C22*1000000000)/$M$42)/1000)/$L$42)/1000</f>
        <v>172961.7995604396</v>
      </c>
      <c r="D53" s="182">
        <f t="shared" si="16"/>
        <v>0</v>
      </c>
      <c r="E53" s="182">
        <f t="shared" si="16"/>
        <v>0</v>
      </c>
      <c r="F53" s="182">
        <f t="shared" si="16"/>
        <v>0</v>
      </c>
      <c r="G53" s="182">
        <f t="shared" si="16"/>
        <v>167310.37087912089</v>
      </c>
      <c r="H53" s="182">
        <f t="shared" si="16"/>
        <v>0</v>
      </c>
      <c r="I53" s="64">
        <f t="shared" si="14"/>
        <v>167310.37087912089</v>
      </c>
    </row>
    <row r="54" spans="2:14">
      <c r="B54" s="65" t="s">
        <v>158</v>
      </c>
      <c r="C54" s="182">
        <f t="shared" ref="C54:H54" si="17">((((C23*1000000000)/$M$43)/1000)/$L$43)/1000</f>
        <v>12.159711538461536</v>
      </c>
      <c r="D54" s="182">
        <f t="shared" si="17"/>
        <v>0</v>
      </c>
      <c r="E54" s="182">
        <f t="shared" si="17"/>
        <v>0</v>
      </c>
      <c r="F54" s="182">
        <f t="shared" si="17"/>
        <v>0</v>
      </c>
      <c r="G54" s="182">
        <f t="shared" si="17"/>
        <v>5.8799038461538453</v>
      </c>
      <c r="H54" s="182">
        <f t="shared" si="17"/>
        <v>0</v>
      </c>
      <c r="I54" s="64">
        <f t="shared" si="14"/>
        <v>5.8799038461538453</v>
      </c>
    </row>
    <row r="55" spans="2:14">
      <c r="B55" s="65" t="s">
        <v>159</v>
      </c>
      <c r="C55" s="182">
        <f t="shared" ref="C55:H55" si="18">((((C24*1000000000)/$M$44)/1000)/$L$44)/1000</f>
        <v>1063663.888888889</v>
      </c>
      <c r="D55" s="182">
        <f t="shared" si="18"/>
        <v>0</v>
      </c>
      <c r="E55" s="182">
        <f t="shared" si="18"/>
        <v>0</v>
      </c>
      <c r="F55" s="182">
        <f t="shared" si="18"/>
        <v>0</v>
      </c>
      <c r="G55" s="182">
        <f t="shared" si="18"/>
        <v>824988.88888888899</v>
      </c>
      <c r="H55" s="182">
        <f t="shared" si="18"/>
        <v>0</v>
      </c>
      <c r="I55" s="64">
        <f t="shared" si="14"/>
        <v>824988.88888888899</v>
      </c>
    </row>
    <row r="56" spans="2:14">
      <c r="B56" s="65" t="s">
        <v>160</v>
      </c>
      <c r="C56" s="182">
        <f t="shared" ref="C56:H56" si="19">((((C25*1000000000)/$M$45)/1000)/$L$45)/1000</f>
        <v>31.199472173913044</v>
      </c>
      <c r="D56" s="182">
        <f t="shared" si="19"/>
        <v>0</v>
      </c>
      <c r="E56" s="182">
        <f t="shared" si="19"/>
        <v>0</v>
      </c>
      <c r="F56" s="182">
        <f t="shared" si="19"/>
        <v>0</v>
      </c>
      <c r="G56" s="182">
        <f t="shared" si="19"/>
        <v>32.831987663043471</v>
      </c>
      <c r="H56" s="182">
        <f t="shared" si="19"/>
        <v>0</v>
      </c>
      <c r="I56" s="64">
        <f t="shared" si="14"/>
        <v>32.831987663043471</v>
      </c>
    </row>
    <row r="57" spans="2:14">
      <c r="B57" s="65" t="s">
        <v>161</v>
      </c>
      <c r="C57" s="182">
        <f t="shared" ref="C57:H57" si="20">((((C26*1000000000)/$M$46)/1000)/$L$46)/1000</f>
        <v>935.46100000000001</v>
      </c>
      <c r="D57" s="182">
        <f t="shared" si="20"/>
        <v>0</v>
      </c>
      <c r="E57" s="182">
        <f t="shared" si="20"/>
        <v>813.34784282434521</v>
      </c>
      <c r="F57" s="182">
        <f t="shared" si="20"/>
        <v>0</v>
      </c>
      <c r="G57" s="182">
        <f t="shared" si="20"/>
        <v>0</v>
      </c>
      <c r="H57" s="182">
        <f t="shared" si="20"/>
        <v>0</v>
      </c>
      <c r="I57" s="64">
        <f t="shared" si="14"/>
        <v>0</v>
      </c>
    </row>
    <row r="58" spans="2:14">
      <c r="B58" s="65" t="s">
        <v>162</v>
      </c>
      <c r="C58" s="182">
        <f t="shared" ref="C58:H58" si="21">((((C27*1000000000)/$M$34)/1000)/$L$34)/1000</f>
        <v>1948.1475</v>
      </c>
      <c r="D58" s="182">
        <f t="shared" si="21"/>
        <v>3577.2909059929284</v>
      </c>
      <c r="E58" s="182">
        <f t="shared" si="21"/>
        <v>0</v>
      </c>
      <c r="F58" s="182">
        <f t="shared" si="21"/>
        <v>50.375</v>
      </c>
      <c r="G58" s="182">
        <f t="shared" si="21"/>
        <v>2289.4379936111141</v>
      </c>
      <c r="H58" s="182">
        <f t="shared" si="21"/>
        <v>3021.3458538751233</v>
      </c>
      <c r="I58" s="64">
        <f t="shared" si="14"/>
        <v>5310.7838474862374</v>
      </c>
    </row>
    <row r="59" spans="2:14">
      <c r="B59" s="65" t="s">
        <v>134</v>
      </c>
      <c r="C59" s="182">
        <f t="shared" ref="C59:H59" si="22">((((C28*1000000000)/$M$36)/1000)/$L$36)/1000</f>
        <v>341.09312499999999</v>
      </c>
      <c r="D59" s="182">
        <f t="shared" si="22"/>
        <v>5726.3360395630707</v>
      </c>
      <c r="E59" s="182">
        <f t="shared" si="22"/>
        <v>0</v>
      </c>
      <c r="F59" s="182">
        <f t="shared" si="22"/>
        <v>0</v>
      </c>
      <c r="G59" s="182">
        <f t="shared" si="22"/>
        <v>357.34194040630996</v>
      </c>
      <c r="H59" s="182">
        <f t="shared" si="22"/>
        <v>6111.2938064109858</v>
      </c>
      <c r="I59" s="64">
        <f t="shared" si="14"/>
        <v>6468.6357468172955</v>
      </c>
    </row>
    <row r="60" spans="2:14">
      <c r="B60" s="65" t="s">
        <v>135</v>
      </c>
      <c r="C60" s="182">
        <f t="shared" ref="C60:H60" si="23">((((C29*1000000000)/$M$35)/1000)/$L$35)/1000</f>
        <v>10152.917400631677</v>
      </c>
      <c r="D60" s="182">
        <f t="shared" si="23"/>
        <v>0</v>
      </c>
      <c r="E60" s="182">
        <f t="shared" si="23"/>
        <v>0</v>
      </c>
      <c r="F60" s="182">
        <f t="shared" si="23"/>
        <v>0</v>
      </c>
      <c r="G60" s="182">
        <f t="shared" si="23"/>
        <v>8716.4728433082419</v>
      </c>
      <c r="H60" s="182">
        <f t="shared" si="23"/>
        <v>1436.4445573234457</v>
      </c>
      <c r="I60" s="64">
        <f t="shared" si="14"/>
        <v>10152.917400631688</v>
      </c>
    </row>
    <row r="61" spans="2:14">
      <c r="B61" s="65" t="s">
        <v>139</v>
      </c>
      <c r="C61" s="182">
        <f t="shared" ref="C61:H61" si="24">((((C30*1000000000)/$M$38)/1000)/$L$38)/1000</f>
        <v>15.435938</v>
      </c>
      <c r="D61" s="182">
        <f t="shared" si="24"/>
        <v>0</v>
      </c>
      <c r="E61" s="182">
        <f t="shared" si="24"/>
        <v>0</v>
      </c>
      <c r="F61" s="182">
        <f t="shared" si="24"/>
        <v>0</v>
      </c>
      <c r="G61" s="182">
        <f t="shared" si="24"/>
        <v>0</v>
      </c>
      <c r="H61" s="182">
        <f t="shared" si="24"/>
        <v>15.435938</v>
      </c>
      <c r="I61" s="64">
        <f t="shared" si="14"/>
        <v>15.435938</v>
      </c>
    </row>
    <row r="62" spans="2:14">
      <c r="B62" s="42" t="s">
        <v>74</v>
      </c>
      <c r="C62" s="38">
        <f t="shared" ref="C62:I62" si="25">+SUM(C39,C51:C61)</f>
        <v>1320295.1832904306</v>
      </c>
      <c r="D62" s="38">
        <f t="shared" si="25"/>
        <v>18568.744726788958</v>
      </c>
      <c r="E62" s="38">
        <f t="shared" si="25"/>
        <v>1507.9241555801896</v>
      </c>
      <c r="F62" s="38">
        <f t="shared" si="25"/>
        <v>-193.74540743368232</v>
      </c>
      <c r="G62" s="38">
        <f t="shared" si="25"/>
        <v>1076516.7657605677</v>
      </c>
      <c r="H62" s="38">
        <f t="shared" si="25"/>
        <v>13107.705532505581</v>
      </c>
      <c r="I62" s="38">
        <f t="shared" si="25"/>
        <v>1089624.4712930731</v>
      </c>
    </row>
  </sheetData>
  <mergeCells count="3">
    <mergeCell ref="K20:K21"/>
    <mergeCell ref="L20:L21"/>
    <mergeCell ref="M20:M21"/>
  </mergeCells>
  <hyperlinks>
    <hyperlink ref="B5" location="Índice!A1" display="VOLVER A INDICE"/>
    <hyperlink ref="B36" location="Índice!A1" display="VOLVER A INDICE"/>
  </hyperlinks>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B2:E36"/>
  <sheetViews>
    <sheetView workbookViewId="0">
      <selection activeCell="F17" sqref="F17"/>
    </sheetView>
  </sheetViews>
  <sheetFormatPr baseColWidth="10" defaultRowHeight="15"/>
  <sheetData>
    <row r="2" spans="2:5">
      <c r="B2" s="34" t="s">
        <v>169</v>
      </c>
    </row>
    <row r="3" spans="2:5">
      <c r="B3" s="34" t="s">
        <v>170</v>
      </c>
    </row>
    <row r="4" spans="2:5">
      <c r="B4" s="329" t="s">
        <v>110</v>
      </c>
      <c r="C4" s="329" t="s">
        <v>111</v>
      </c>
      <c r="D4" s="329" t="s">
        <v>112</v>
      </c>
      <c r="E4" s="176"/>
    </row>
    <row r="5" spans="2:5">
      <c r="B5" s="329"/>
      <c r="C5" s="329"/>
      <c r="D5" s="329"/>
      <c r="E5" s="176"/>
    </row>
    <row r="6" spans="2:5">
      <c r="B6" s="173" t="s">
        <v>113</v>
      </c>
      <c r="C6" s="174">
        <v>0.84794000000000003</v>
      </c>
      <c r="D6" s="175">
        <v>10862</v>
      </c>
      <c r="E6" s="173" t="s">
        <v>114</v>
      </c>
    </row>
    <row r="7" spans="2:5">
      <c r="B7" s="173" t="s">
        <v>115</v>
      </c>
      <c r="C7" s="174">
        <v>0.84794000000000003</v>
      </c>
      <c r="D7" s="175">
        <v>10862</v>
      </c>
      <c r="E7" s="173"/>
    </row>
    <row r="8" spans="2:5">
      <c r="B8" s="173" t="s">
        <v>116</v>
      </c>
      <c r="C8" s="174">
        <v>0.92700000000000005</v>
      </c>
      <c r="D8" s="175">
        <v>10500</v>
      </c>
      <c r="E8" s="173">
        <v>1</v>
      </c>
    </row>
    <row r="9" spans="2:5">
      <c r="B9" s="173" t="s">
        <v>117</v>
      </c>
      <c r="C9" s="174">
        <v>0.93600000000000005</v>
      </c>
      <c r="D9" s="175">
        <v>10500</v>
      </c>
      <c r="E9" s="173">
        <v>1</v>
      </c>
    </row>
    <row r="10" spans="2:5">
      <c r="B10" s="173" t="s">
        <v>118</v>
      </c>
      <c r="C10" s="174">
        <v>0.94499999999999995</v>
      </c>
      <c r="D10" s="175">
        <v>10500</v>
      </c>
      <c r="E10" s="173">
        <v>1</v>
      </c>
    </row>
    <row r="11" spans="2:5">
      <c r="B11" s="173" t="s">
        <v>24</v>
      </c>
      <c r="C11" s="174">
        <v>0.7</v>
      </c>
      <c r="D11" s="175">
        <v>11500</v>
      </c>
      <c r="E11" s="173"/>
    </row>
    <row r="12" spans="2:5">
      <c r="B12" s="173" t="s">
        <v>21</v>
      </c>
      <c r="C12" s="174">
        <v>0.55000000000000004</v>
      </c>
      <c r="D12" s="175">
        <v>12100</v>
      </c>
      <c r="E12" s="173"/>
    </row>
    <row r="13" spans="2:5">
      <c r="B13" s="173" t="s">
        <v>119</v>
      </c>
      <c r="C13" s="174">
        <v>0.73</v>
      </c>
      <c r="D13" s="175">
        <v>11200</v>
      </c>
      <c r="E13" s="173"/>
    </row>
    <row r="14" spans="2:5">
      <c r="B14" s="173" t="s">
        <v>22</v>
      </c>
      <c r="C14" s="174">
        <v>0.7</v>
      </c>
      <c r="D14" s="175">
        <v>11400</v>
      </c>
      <c r="E14" s="173"/>
    </row>
    <row r="15" spans="2:5">
      <c r="B15" s="173" t="s">
        <v>23</v>
      </c>
      <c r="C15" s="174">
        <v>0.81</v>
      </c>
      <c r="D15" s="175">
        <v>11100</v>
      </c>
      <c r="E15" s="173"/>
    </row>
    <row r="16" spans="2:5">
      <c r="B16" s="173" t="s">
        <v>20</v>
      </c>
      <c r="C16" s="174">
        <v>0.81</v>
      </c>
      <c r="D16" s="175">
        <v>11100</v>
      </c>
      <c r="E16" s="173"/>
    </row>
    <row r="17" spans="2:5">
      <c r="B17" s="173" t="s">
        <v>107</v>
      </c>
      <c r="C17" s="174">
        <v>0.84</v>
      </c>
      <c r="D17" s="175">
        <v>10900</v>
      </c>
      <c r="E17" s="173"/>
    </row>
    <row r="18" spans="2:5">
      <c r="B18" s="173" t="s">
        <v>120</v>
      </c>
      <c r="C18" s="177">
        <v>1</v>
      </c>
      <c r="D18" s="175">
        <v>9341</v>
      </c>
      <c r="E18" s="173" t="s">
        <v>122</v>
      </c>
    </row>
    <row r="19" spans="2:5">
      <c r="B19" s="173" t="s">
        <v>85</v>
      </c>
      <c r="C19" s="177">
        <v>1</v>
      </c>
      <c r="D19" s="175">
        <v>3500</v>
      </c>
      <c r="E19" s="173"/>
    </row>
    <row r="20" spans="2:5">
      <c r="B20" s="173" t="s">
        <v>11</v>
      </c>
      <c r="C20" s="177">
        <v>1</v>
      </c>
      <c r="D20" s="175">
        <v>7000</v>
      </c>
      <c r="E20" s="173"/>
    </row>
    <row r="21" spans="2:5">
      <c r="B21" s="173" t="s">
        <v>123</v>
      </c>
      <c r="C21" s="177">
        <v>1</v>
      </c>
      <c r="D21" s="175">
        <v>7000</v>
      </c>
      <c r="E21" s="173"/>
    </row>
    <row r="22" spans="2:5">
      <c r="B22" s="173" t="s">
        <v>16</v>
      </c>
      <c r="C22" s="177">
        <v>1</v>
      </c>
      <c r="D22" s="175">
        <v>5600</v>
      </c>
      <c r="E22" s="173" t="s">
        <v>122</v>
      </c>
    </row>
    <row r="23" spans="2:5">
      <c r="B23" s="173" t="s">
        <v>25</v>
      </c>
      <c r="C23" s="177">
        <v>1</v>
      </c>
      <c r="D23" s="175">
        <v>4260</v>
      </c>
      <c r="E23" s="173" t="s">
        <v>124</v>
      </c>
    </row>
    <row r="24" spans="2:5">
      <c r="B24" s="173" t="s">
        <v>4</v>
      </c>
      <c r="C24" s="177">
        <v>1</v>
      </c>
      <c r="D24" s="175">
        <v>860</v>
      </c>
      <c r="E24" s="173" t="s">
        <v>125</v>
      </c>
    </row>
    <row r="25" spans="2:5">
      <c r="B25" s="173" t="s">
        <v>141</v>
      </c>
      <c r="C25" s="177">
        <v>1</v>
      </c>
      <c r="D25" s="175">
        <v>9644</v>
      </c>
      <c r="E25" s="181"/>
    </row>
    <row r="26" spans="2:5">
      <c r="B26" s="3" t="s">
        <v>29</v>
      </c>
      <c r="C26" s="177">
        <v>1</v>
      </c>
      <c r="D26" s="175">
        <v>4.55</v>
      </c>
      <c r="E26" s="181"/>
    </row>
    <row r="27" spans="2:5">
      <c r="B27" s="3" t="s">
        <v>30</v>
      </c>
      <c r="C27" s="177">
        <v>1</v>
      </c>
      <c r="D27" s="177">
        <v>10400</v>
      </c>
      <c r="E27" s="181"/>
    </row>
    <row r="28" spans="2:5">
      <c r="B28" s="3" t="s">
        <v>31</v>
      </c>
      <c r="C28" s="177">
        <v>1</v>
      </c>
      <c r="D28" s="177">
        <v>0.72</v>
      </c>
      <c r="E28" s="181"/>
    </row>
    <row r="29" spans="2:5">
      <c r="B29" s="3" t="s">
        <v>142</v>
      </c>
      <c r="C29" s="177">
        <v>1</v>
      </c>
      <c r="D29" s="177">
        <v>4600</v>
      </c>
      <c r="E29" s="181"/>
    </row>
    <row r="30" spans="2:5">
      <c r="B30" s="3" t="s">
        <v>7</v>
      </c>
      <c r="C30" s="177">
        <v>1</v>
      </c>
      <c r="D30" s="177">
        <v>5413</v>
      </c>
      <c r="E30" s="181"/>
    </row>
    <row r="31" spans="2:5">
      <c r="B31" s="3" t="s">
        <v>126</v>
      </c>
      <c r="C31" s="178"/>
      <c r="D31" s="178"/>
      <c r="E31" s="181"/>
    </row>
    <row r="32" spans="2:5">
      <c r="B32" s="3" t="s">
        <v>127</v>
      </c>
      <c r="C32" s="178"/>
      <c r="D32" s="178"/>
      <c r="E32" s="181"/>
    </row>
    <row r="33" spans="2:5">
      <c r="B33" s="3" t="s">
        <v>128</v>
      </c>
      <c r="C33" s="178"/>
      <c r="D33" s="178"/>
      <c r="E33" s="181"/>
    </row>
    <row r="34" spans="2:5">
      <c r="B34" s="3" t="s">
        <v>129</v>
      </c>
      <c r="C34" s="178"/>
      <c r="D34" s="178"/>
      <c r="E34" s="181"/>
    </row>
    <row r="35" spans="2:5">
      <c r="B35" s="3" t="s">
        <v>130</v>
      </c>
    </row>
    <row r="36" spans="2:5">
      <c r="B36" s="3" t="s">
        <v>131</v>
      </c>
    </row>
  </sheetData>
  <mergeCells count="3">
    <mergeCell ref="B4:B5"/>
    <mergeCell ref="C4:C5"/>
    <mergeCell ref="D4:D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B2:K33"/>
  <sheetViews>
    <sheetView workbookViewId="0">
      <selection activeCell="T41" sqref="T41"/>
    </sheetView>
  </sheetViews>
  <sheetFormatPr baseColWidth="10" defaultRowHeight="15"/>
  <sheetData>
    <row r="2" spans="2:11">
      <c r="B2" s="34" t="s">
        <v>171</v>
      </c>
      <c r="C2" s="34"/>
      <c r="D2" s="34"/>
      <c r="E2" s="34"/>
      <c r="F2" s="34"/>
      <c r="G2" s="34"/>
      <c r="H2" s="34"/>
      <c r="I2" s="34"/>
      <c r="J2" s="34"/>
      <c r="K2" s="34"/>
    </row>
    <row r="3" spans="2:11">
      <c r="B3" s="191" t="s">
        <v>0</v>
      </c>
      <c r="C3" s="34"/>
      <c r="D3" s="34"/>
      <c r="E3" s="34"/>
      <c r="F3" s="34"/>
      <c r="G3" s="34"/>
      <c r="H3" s="34"/>
      <c r="I3" s="34"/>
      <c r="J3" s="34"/>
      <c r="K3" s="34"/>
    </row>
    <row r="4" spans="2:11">
      <c r="B4" s="34"/>
      <c r="C4" s="34"/>
      <c r="D4" s="34"/>
      <c r="E4" s="34"/>
      <c r="F4" s="34"/>
      <c r="G4" s="34"/>
      <c r="H4" s="34"/>
      <c r="I4" s="34"/>
      <c r="J4" s="34"/>
      <c r="K4" s="34"/>
    </row>
    <row r="5" spans="2:11">
      <c r="B5" s="192" t="s">
        <v>172</v>
      </c>
      <c r="C5" s="193" t="s">
        <v>173</v>
      </c>
      <c r="D5" s="193" t="s">
        <v>174</v>
      </c>
      <c r="E5" s="193" t="s">
        <v>175</v>
      </c>
      <c r="F5" s="193" t="s">
        <v>176</v>
      </c>
      <c r="G5" s="193" t="s">
        <v>177</v>
      </c>
      <c r="H5" s="193" t="s">
        <v>178</v>
      </c>
      <c r="I5" s="193" t="s">
        <v>179</v>
      </c>
      <c r="J5" s="193" t="s">
        <v>180</v>
      </c>
      <c r="K5" s="193" t="s">
        <v>181</v>
      </c>
    </row>
    <row r="6" spans="2:11">
      <c r="B6" s="194" t="s">
        <v>173</v>
      </c>
      <c r="C6" s="195">
        <v>1</v>
      </c>
      <c r="D6" s="196">
        <v>0.13780000000000001</v>
      </c>
      <c r="E6" s="195">
        <v>1.39E-3</v>
      </c>
      <c r="F6" s="195">
        <v>5.8100000000000001E-3</v>
      </c>
      <c r="G6" s="195">
        <v>5524.86</v>
      </c>
      <c r="H6" s="195">
        <v>1.613944</v>
      </c>
      <c r="I6" s="195">
        <v>131.0615</v>
      </c>
      <c r="J6" s="195">
        <v>167.2073</v>
      </c>
      <c r="K6" s="195">
        <v>5917.1597000000002</v>
      </c>
    </row>
    <row r="7" spans="2:11">
      <c r="B7" s="194" t="s">
        <v>174</v>
      </c>
      <c r="C7" s="195">
        <v>7.2056490000000002</v>
      </c>
      <c r="D7" s="195">
        <v>1</v>
      </c>
      <c r="E7" s="195">
        <v>0.01</v>
      </c>
      <c r="F7" s="195">
        <v>4.1840000000000002E-2</v>
      </c>
      <c r="G7" s="195">
        <v>39810.22</v>
      </c>
      <c r="H7" s="195">
        <v>11.62951</v>
      </c>
      <c r="I7" s="195">
        <v>944.38379999999995</v>
      </c>
      <c r="J7" s="195">
        <v>1204.837</v>
      </c>
      <c r="K7" s="195">
        <v>42636.976000000002</v>
      </c>
    </row>
    <row r="8" spans="2:11">
      <c r="B8" s="194" t="s">
        <v>175</v>
      </c>
      <c r="C8" s="195">
        <v>720.56489999999997</v>
      </c>
      <c r="D8" s="195">
        <v>100</v>
      </c>
      <c r="E8" s="195">
        <v>1</v>
      </c>
      <c r="F8" s="195">
        <v>4.1840000000000002</v>
      </c>
      <c r="G8" s="195">
        <v>3981022</v>
      </c>
      <c r="H8" s="195">
        <v>1162.952</v>
      </c>
      <c r="I8" s="195">
        <v>94438.38</v>
      </c>
      <c r="J8" s="195">
        <v>120483.7</v>
      </c>
      <c r="K8" s="195">
        <v>4263697.5999999996</v>
      </c>
    </row>
    <row r="9" spans="2:11">
      <c r="B9" s="194" t="s">
        <v>176</v>
      </c>
      <c r="C9" s="195">
        <v>172.2191</v>
      </c>
      <c r="D9" s="195">
        <v>23.900569999999998</v>
      </c>
      <c r="E9" s="195">
        <v>0.239005</v>
      </c>
      <c r="F9" s="195">
        <v>1</v>
      </c>
      <c r="G9" s="195">
        <v>952380.95238095243</v>
      </c>
      <c r="H9" s="195">
        <v>277.95209999999997</v>
      </c>
      <c r="I9" s="195">
        <v>22571.31</v>
      </c>
      <c r="J9" s="195">
        <v>28796.29</v>
      </c>
      <c r="K9" s="195">
        <v>1019048.1</v>
      </c>
    </row>
    <row r="10" spans="2:11">
      <c r="B10" s="194" t="s">
        <v>182</v>
      </c>
      <c r="C10" s="195">
        <v>1.8000000000000001E-4</v>
      </c>
      <c r="D10" s="195">
        <v>2.51E-5</v>
      </c>
      <c r="E10" s="195">
        <v>2.4999999999999999E-7</v>
      </c>
      <c r="F10" s="195">
        <v>1.0499999999999999E-6</v>
      </c>
      <c r="G10" s="195">
        <v>1</v>
      </c>
      <c r="H10" s="195">
        <v>2.9E-4</v>
      </c>
      <c r="I10" s="195">
        <v>2.3720000000000001E-2</v>
      </c>
      <c r="J10" s="195">
        <v>3.0265E-2</v>
      </c>
      <c r="K10" s="195">
        <v>1.07101</v>
      </c>
    </row>
    <row r="11" spans="2:11">
      <c r="B11" s="194" t="s">
        <v>178</v>
      </c>
      <c r="C11" s="195">
        <v>0.61960000000000004</v>
      </c>
      <c r="D11" s="195">
        <v>8.5989999999999997E-2</v>
      </c>
      <c r="E11" s="195">
        <v>8.5999999999999998E-4</v>
      </c>
      <c r="F11" s="195">
        <v>3.5999999999999999E-3</v>
      </c>
      <c r="G11" s="195">
        <v>3423.2</v>
      </c>
      <c r="H11" s="195">
        <v>1</v>
      </c>
      <c r="I11" s="195">
        <v>81.205770000000001</v>
      </c>
      <c r="J11" s="195">
        <v>103.6016</v>
      </c>
      <c r="K11" s="195">
        <v>3666.2721000000001</v>
      </c>
    </row>
    <row r="12" spans="2:11">
      <c r="B12" s="194" t="s">
        <v>179</v>
      </c>
      <c r="C12" s="195">
        <v>7.6299999999999996E-3</v>
      </c>
      <c r="D12" s="195">
        <v>1.06E-3</v>
      </c>
      <c r="E12" s="195">
        <v>1.06E-5</v>
      </c>
      <c r="F12" s="195">
        <v>4.4299999999999999E-5</v>
      </c>
      <c r="G12" s="195">
        <v>42.154690000000002</v>
      </c>
      <c r="H12" s="195">
        <v>1.2314E-2</v>
      </c>
      <c r="I12" s="195">
        <v>1</v>
      </c>
      <c r="J12" s="195">
        <v>1.2757909999999999</v>
      </c>
      <c r="K12" s="195">
        <v>45.147928</v>
      </c>
    </row>
    <row r="13" spans="2:11">
      <c r="B13" s="194" t="s">
        <v>183</v>
      </c>
      <c r="C13" s="195">
        <v>5.9800000000000001E-3</v>
      </c>
      <c r="D13" s="195">
        <v>8.3000000000000001E-4</v>
      </c>
      <c r="E13" s="195">
        <v>8.3000000000000002E-6</v>
      </c>
      <c r="F13" s="195">
        <v>3.4700000000000003E-5</v>
      </c>
      <c r="G13" s="195">
        <v>33.041980000000002</v>
      </c>
      <c r="H13" s="195">
        <v>9.6520000000000009E-3</v>
      </c>
      <c r="I13" s="195">
        <v>0.78382600000000002</v>
      </c>
      <c r="J13" s="195">
        <v>1</v>
      </c>
      <c r="K13" s="195">
        <v>35.388165000000001</v>
      </c>
    </row>
    <row r="14" spans="2:11">
      <c r="B14" s="173" t="s">
        <v>184</v>
      </c>
      <c r="C14" s="195">
        <v>1.7000000000000001E-4</v>
      </c>
      <c r="D14" s="195">
        <v>2.3499999999999999E-5</v>
      </c>
      <c r="E14" s="195">
        <v>2.35E-7</v>
      </c>
      <c r="F14" s="195">
        <v>9.8100000000000001E-7</v>
      </c>
      <c r="G14" s="195">
        <v>0.933701</v>
      </c>
      <c r="H14" s="195">
        <v>2.72E-4</v>
      </c>
      <c r="I14" s="195">
        <v>2.2148999999999999E-2</v>
      </c>
      <c r="J14" s="195">
        <v>2.8257999999999998E-2</v>
      </c>
      <c r="K14" s="195">
        <v>1</v>
      </c>
    </row>
    <row r="15" spans="2:11">
      <c r="B15" s="197"/>
      <c r="C15" s="198"/>
      <c r="D15" s="198"/>
      <c r="E15" s="198"/>
      <c r="F15" s="198"/>
      <c r="G15" s="198"/>
      <c r="H15" s="198"/>
      <c r="I15" s="198"/>
      <c r="J15" s="198"/>
      <c r="K15" s="198"/>
    </row>
    <row r="16" spans="2:11">
      <c r="B16" s="3" t="s">
        <v>185</v>
      </c>
      <c r="C16" s="198"/>
      <c r="D16" s="198"/>
      <c r="E16" s="198"/>
      <c r="F16" s="198"/>
      <c r="G16" s="198"/>
      <c r="H16" s="198"/>
      <c r="I16" s="198"/>
      <c r="J16" s="198"/>
      <c r="K16" s="198"/>
    </row>
    <row r="17" spans="2:11">
      <c r="B17" s="198"/>
      <c r="C17" s="198"/>
      <c r="D17" s="198"/>
      <c r="E17" s="198"/>
      <c r="F17" s="198"/>
      <c r="G17" s="198"/>
      <c r="H17" s="198"/>
      <c r="I17" s="198"/>
      <c r="J17" s="198"/>
      <c r="K17" s="198"/>
    </row>
    <row r="18" spans="2:11">
      <c r="B18" s="34" t="s">
        <v>186</v>
      </c>
      <c r="C18" s="34"/>
      <c r="D18" s="34"/>
      <c r="E18" s="198"/>
      <c r="F18" s="338" t="s">
        <v>187</v>
      </c>
      <c r="G18" s="338"/>
      <c r="H18" s="198"/>
      <c r="I18" s="338" t="s">
        <v>188</v>
      </c>
      <c r="J18" s="338"/>
      <c r="K18" s="198"/>
    </row>
    <row r="19" spans="2:11">
      <c r="B19" s="199" t="s">
        <v>189</v>
      </c>
      <c r="C19" s="193"/>
      <c r="D19" s="200" t="s">
        <v>190</v>
      </c>
      <c r="E19" s="198"/>
      <c r="F19" s="201" t="s">
        <v>191</v>
      </c>
      <c r="G19" s="202" t="s">
        <v>192</v>
      </c>
      <c r="H19" s="198"/>
      <c r="I19" s="201" t="s">
        <v>193</v>
      </c>
      <c r="J19" s="202" t="s">
        <v>194</v>
      </c>
      <c r="K19" s="198"/>
    </row>
    <row r="20" spans="2:11">
      <c r="B20" s="201" t="s">
        <v>195</v>
      </c>
      <c r="C20" s="202"/>
      <c r="D20" s="203" t="s">
        <v>173</v>
      </c>
      <c r="E20" s="198"/>
      <c r="F20" s="201" t="s">
        <v>191</v>
      </c>
      <c r="G20" s="202" t="s">
        <v>196</v>
      </c>
      <c r="H20" s="198"/>
      <c r="I20" s="173" t="s">
        <v>197</v>
      </c>
      <c r="J20" s="204" t="s">
        <v>198</v>
      </c>
      <c r="K20" s="198"/>
    </row>
    <row r="21" spans="2:11">
      <c r="B21" s="201" t="s">
        <v>199</v>
      </c>
      <c r="C21" s="202"/>
      <c r="D21" s="203" t="s">
        <v>174</v>
      </c>
      <c r="E21" s="198"/>
      <c r="F21" s="201" t="s">
        <v>200</v>
      </c>
      <c r="G21" s="202" t="s">
        <v>201</v>
      </c>
      <c r="H21" s="198"/>
      <c r="I21" s="197"/>
      <c r="J21" s="198"/>
      <c r="K21" s="198"/>
    </row>
    <row r="22" spans="2:11">
      <c r="B22" s="201" t="s">
        <v>202</v>
      </c>
      <c r="C22" s="205"/>
      <c r="D22" s="206" t="s">
        <v>203</v>
      </c>
      <c r="E22" s="198"/>
      <c r="F22" s="173" t="s">
        <v>204</v>
      </c>
      <c r="G22" s="204" t="s">
        <v>205</v>
      </c>
      <c r="H22" s="198"/>
      <c r="I22" s="207" t="s">
        <v>206</v>
      </c>
      <c r="J22" s="198"/>
      <c r="K22" s="198"/>
    </row>
    <row r="23" spans="2:11">
      <c r="B23" s="201" t="s">
        <v>207</v>
      </c>
      <c r="C23" s="205"/>
      <c r="D23" s="206" t="s">
        <v>208</v>
      </c>
      <c r="E23" s="198"/>
      <c r="F23" s="198"/>
      <c r="G23" s="198"/>
      <c r="H23" s="198"/>
      <c r="I23" s="198"/>
      <c r="J23" s="198"/>
      <c r="K23" s="198"/>
    </row>
    <row r="24" spans="2:11">
      <c r="B24" s="201" t="s">
        <v>209</v>
      </c>
      <c r="C24" s="202"/>
      <c r="D24" s="203" t="s">
        <v>175</v>
      </c>
      <c r="E24" s="208"/>
      <c r="F24" s="34" t="s">
        <v>210</v>
      </c>
      <c r="G24" s="34"/>
      <c r="H24" s="34"/>
      <c r="I24" s="198"/>
      <c r="J24" s="198"/>
      <c r="K24" s="198"/>
    </row>
    <row r="25" spans="2:11">
      <c r="B25" s="201" t="s">
        <v>211</v>
      </c>
      <c r="C25" s="202"/>
      <c r="D25" s="203" t="s">
        <v>212</v>
      </c>
      <c r="E25" s="198"/>
      <c r="F25" s="199" t="s">
        <v>190</v>
      </c>
      <c r="G25" s="209" t="s">
        <v>213</v>
      </c>
      <c r="H25" s="193" t="s">
        <v>214</v>
      </c>
      <c r="I25" s="198"/>
      <c r="J25" s="198"/>
      <c r="K25" s="198"/>
    </row>
    <row r="26" spans="2:11">
      <c r="B26" s="201" t="s">
        <v>215</v>
      </c>
      <c r="C26" s="202"/>
      <c r="D26" s="203" t="s">
        <v>216</v>
      </c>
      <c r="E26" s="198"/>
      <c r="F26" s="210" t="s">
        <v>217</v>
      </c>
      <c r="G26" s="211" t="s">
        <v>218</v>
      </c>
      <c r="H26" s="212">
        <v>1000</v>
      </c>
      <c r="I26" s="213"/>
      <c r="J26" s="198"/>
      <c r="K26" s="198"/>
    </row>
    <row r="27" spans="2:11">
      <c r="B27" s="201" t="s">
        <v>219</v>
      </c>
      <c r="C27" s="202"/>
      <c r="D27" s="203" t="s">
        <v>220</v>
      </c>
      <c r="E27" s="198"/>
      <c r="F27" s="210" t="s">
        <v>221</v>
      </c>
      <c r="G27" s="211" t="s">
        <v>222</v>
      </c>
      <c r="H27" s="212">
        <v>1000000</v>
      </c>
      <c r="I27" s="213"/>
      <c r="J27" s="198"/>
      <c r="K27" s="198"/>
    </row>
    <row r="28" spans="2:11">
      <c r="B28" s="201" t="s">
        <v>223</v>
      </c>
      <c r="C28" s="202"/>
      <c r="D28" s="203" t="s">
        <v>224</v>
      </c>
      <c r="E28" s="208"/>
      <c r="F28" s="210" t="s">
        <v>225</v>
      </c>
      <c r="G28" s="211" t="s">
        <v>226</v>
      </c>
      <c r="H28" s="212">
        <v>1000000000</v>
      </c>
      <c r="I28" s="213"/>
      <c r="J28" s="198"/>
      <c r="K28" s="198"/>
    </row>
    <row r="29" spans="2:11">
      <c r="B29" s="201" t="s">
        <v>227</v>
      </c>
      <c r="C29" s="202"/>
      <c r="D29" s="203" t="s">
        <v>228</v>
      </c>
      <c r="E29" s="198"/>
      <c r="F29" s="210" t="s">
        <v>229</v>
      </c>
      <c r="G29" s="211" t="s">
        <v>230</v>
      </c>
      <c r="H29" s="212">
        <v>1000000000000</v>
      </c>
      <c r="I29" s="213"/>
      <c r="J29" s="198"/>
      <c r="K29" s="198"/>
    </row>
    <row r="30" spans="2:11">
      <c r="B30" s="173" t="s">
        <v>231</v>
      </c>
      <c r="C30" s="173"/>
      <c r="D30" s="214" t="s">
        <v>178</v>
      </c>
      <c r="E30" s="198"/>
      <c r="F30" s="215" t="s">
        <v>232</v>
      </c>
      <c r="G30" s="216" t="s">
        <v>233</v>
      </c>
      <c r="H30" s="212">
        <v>1000000000000000</v>
      </c>
      <c r="I30" s="213"/>
      <c r="J30" s="198"/>
      <c r="K30" s="198"/>
    </row>
    <row r="31" spans="2:11">
      <c r="B31" s="217"/>
      <c r="C31" s="217"/>
      <c r="D31" s="217"/>
      <c r="E31" s="218"/>
      <c r="F31" s="217"/>
      <c r="G31" s="217"/>
      <c r="H31" s="217"/>
      <c r="I31" s="217"/>
      <c r="J31" s="218"/>
      <c r="K31" s="218"/>
    </row>
    <row r="32" spans="2:11">
      <c r="B32" s="3" t="s">
        <v>234</v>
      </c>
      <c r="C32" s="218"/>
      <c r="D32" s="218"/>
      <c r="E32" s="218"/>
      <c r="F32" s="218"/>
      <c r="G32" s="218"/>
      <c r="H32" s="218"/>
      <c r="I32" s="218"/>
      <c r="J32" s="218"/>
      <c r="K32" s="218"/>
    </row>
    <row r="33" spans="2:11">
      <c r="B33" s="3" t="s">
        <v>235</v>
      </c>
      <c r="C33" s="218"/>
      <c r="D33" s="218"/>
      <c r="E33" s="218"/>
      <c r="F33" s="218"/>
      <c r="G33" s="218"/>
      <c r="H33" s="218"/>
      <c r="I33" s="218"/>
      <c r="J33" s="218"/>
      <c r="K33" s="218"/>
    </row>
  </sheetData>
  <mergeCells count="2">
    <mergeCell ref="F18:G18"/>
    <mergeCell ref="I18:J18"/>
  </mergeCells>
  <hyperlinks>
    <hyperlink ref="B3" location="Índice!A1" display="VOLVER A INDICE"/>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F321"/>
  <sheetViews>
    <sheetView workbookViewId="0">
      <selection activeCell="M28" sqref="M28"/>
    </sheetView>
  </sheetViews>
  <sheetFormatPr baseColWidth="10" defaultRowHeight="12.75"/>
  <cols>
    <col min="1" max="1" width="3" style="223" customWidth="1"/>
    <col min="2" max="2" width="14.7109375" style="223" customWidth="1"/>
    <col min="3" max="3" width="18.5703125" style="256" customWidth="1"/>
    <col min="4" max="4" width="89.5703125" style="257" customWidth="1"/>
    <col min="5" max="16384" width="11.42578125" style="257"/>
  </cols>
  <sheetData>
    <row r="1" spans="1:6" s="223" customFormat="1">
      <c r="C1" s="253"/>
    </row>
    <row r="2" spans="1:6" s="245" customFormat="1" ht="12" customHeight="1">
      <c r="A2" s="223"/>
      <c r="B2" s="219" t="s">
        <v>236</v>
      </c>
      <c r="C2" s="219"/>
      <c r="D2" s="219"/>
      <c r="F2" s="223"/>
    </row>
    <row r="3" spans="1:6" s="245" customFormat="1" ht="20.25" customHeight="1">
      <c r="A3" s="223"/>
      <c r="B3" s="219" t="s">
        <v>92</v>
      </c>
      <c r="C3" s="219"/>
      <c r="D3" s="219"/>
      <c r="F3" s="223"/>
    </row>
    <row r="4" spans="1:6" s="245" customFormat="1" ht="15" customHeight="1">
      <c r="A4" s="223"/>
      <c r="B4" s="220"/>
      <c r="C4" s="219"/>
      <c r="D4" s="219"/>
      <c r="F4" s="223"/>
    </row>
    <row r="5" spans="1:6" s="245" customFormat="1" ht="20.25" customHeight="1">
      <c r="A5" s="223"/>
      <c r="B5" s="8" t="s">
        <v>0</v>
      </c>
      <c r="C5" s="219"/>
      <c r="D5" s="219"/>
      <c r="F5" s="223"/>
    </row>
    <row r="6" spans="1:6" s="245" customFormat="1" ht="12.75" customHeight="1">
      <c r="A6" s="223"/>
      <c r="B6" s="34"/>
      <c r="C6" s="34"/>
      <c r="D6" s="34"/>
      <c r="F6" s="223"/>
    </row>
    <row r="7" spans="1:6" s="223" customFormat="1" ht="14.25" customHeight="1">
      <c r="B7" s="340" t="s">
        <v>237</v>
      </c>
      <c r="C7" s="345" t="s">
        <v>238</v>
      </c>
      <c r="D7" s="339" t="s">
        <v>239</v>
      </c>
    </row>
    <row r="8" spans="1:6" s="223" customFormat="1" ht="12.75" customHeight="1">
      <c r="B8" s="340"/>
      <c r="C8" s="345"/>
      <c r="D8" s="339"/>
    </row>
    <row r="9" spans="1:6" s="223" customFormat="1" ht="12.75" customHeight="1">
      <c r="B9" s="340"/>
      <c r="C9" s="345"/>
      <c r="D9" s="339"/>
    </row>
    <row r="10" spans="1:6" s="223" customFormat="1" ht="12.75" customHeight="1">
      <c r="B10" s="340"/>
      <c r="C10" s="345"/>
      <c r="D10" s="339"/>
    </row>
    <row r="11" spans="1:6" s="223" customFormat="1" ht="22.5" customHeight="1">
      <c r="B11" s="340"/>
      <c r="C11" s="345"/>
      <c r="D11" s="339"/>
    </row>
    <row r="12" spans="1:6" s="223" customFormat="1" ht="60" customHeight="1">
      <c r="B12" s="340"/>
      <c r="C12" s="221" t="s">
        <v>240</v>
      </c>
      <c r="D12" s="222" t="s">
        <v>241</v>
      </c>
    </row>
    <row r="13" spans="1:6" s="223" customFormat="1">
      <c r="C13" s="224"/>
      <c r="D13" s="225"/>
    </row>
    <row r="14" spans="1:6" s="223" customFormat="1" ht="59.25" customHeight="1">
      <c r="B14" s="340" t="s">
        <v>242</v>
      </c>
      <c r="C14" s="221" t="s">
        <v>30</v>
      </c>
      <c r="D14" s="226" t="s">
        <v>243</v>
      </c>
    </row>
    <row r="15" spans="1:6" s="223" customFormat="1" ht="32.25" customHeight="1">
      <c r="B15" s="340"/>
      <c r="C15" s="227" t="s">
        <v>16</v>
      </c>
      <c r="D15" s="226" t="s">
        <v>244</v>
      </c>
    </row>
    <row r="16" spans="1:6" s="223" customFormat="1" ht="33.75">
      <c r="B16" s="340"/>
      <c r="C16" s="341" t="s">
        <v>11</v>
      </c>
      <c r="D16" s="226" t="s">
        <v>245</v>
      </c>
    </row>
    <row r="17" spans="2:4" s="223" customFormat="1" ht="33.75">
      <c r="B17" s="340"/>
      <c r="C17" s="341"/>
      <c r="D17" s="228" t="s">
        <v>246</v>
      </c>
    </row>
    <row r="18" spans="2:4" s="223" customFormat="1">
      <c r="B18" s="340"/>
      <c r="C18" s="341"/>
      <c r="D18" s="229" t="s">
        <v>247</v>
      </c>
    </row>
    <row r="19" spans="2:4" s="223" customFormat="1">
      <c r="B19" s="340"/>
      <c r="C19" s="341"/>
      <c r="D19" s="230" t="s">
        <v>248</v>
      </c>
    </row>
    <row r="20" spans="2:4" s="223" customFormat="1">
      <c r="B20" s="340"/>
      <c r="C20" s="342" t="s">
        <v>28</v>
      </c>
      <c r="D20" s="343" t="s">
        <v>249</v>
      </c>
    </row>
    <row r="21" spans="2:4" s="223" customFormat="1">
      <c r="B21" s="340"/>
      <c r="C21" s="342"/>
      <c r="D21" s="343"/>
    </row>
    <row r="22" spans="2:4" s="223" customFormat="1">
      <c r="B22" s="340"/>
      <c r="C22" s="342"/>
      <c r="D22" s="344"/>
    </row>
    <row r="23" spans="2:4" s="223" customFormat="1" ht="33.75">
      <c r="B23" s="340"/>
      <c r="C23" s="227" t="s">
        <v>26</v>
      </c>
      <c r="D23" s="222" t="s">
        <v>250</v>
      </c>
    </row>
    <row r="24" spans="2:4" s="223" customFormat="1" ht="45">
      <c r="B24" s="340"/>
      <c r="C24" s="227" t="s">
        <v>107</v>
      </c>
      <c r="D24" s="222" t="s">
        <v>251</v>
      </c>
    </row>
    <row r="25" spans="2:4" s="223" customFormat="1" ht="22.5">
      <c r="B25" s="340"/>
      <c r="C25" s="227" t="s">
        <v>4</v>
      </c>
      <c r="D25" s="222" t="s">
        <v>252</v>
      </c>
    </row>
    <row r="26" spans="2:4" s="223" customFormat="1">
      <c r="B26" s="340"/>
      <c r="C26" s="342" t="s">
        <v>102</v>
      </c>
      <c r="D26" s="231" t="s">
        <v>253</v>
      </c>
    </row>
    <row r="27" spans="2:4" s="223" customFormat="1">
      <c r="B27" s="340"/>
      <c r="C27" s="342"/>
      <c r="D27" s="230" t="s">
        <v>254</v>
      </c>
    </row>
    <row r="28" spans="2:4" s="223" customFormat="1" ht="42.75" customHeight="1">
      <c r="B28" s="340"/>
      <c r="C28" s="227" t="s">
        <v>29</v>
      </c>
      <c r="D28" s="232" t="s">
        <v>255</v>
      </c>
    </row>
    <row r="29" spans="2:4" s="223" customFormat="1" ht="43.5" customHeight="1">
      <c r="B29" s="340"/>
      <c r="C29" s="227" t="s">
        <v>6</v>
      </c>
      <c r="D29" s="232" t="s">
        <v>256</v>
      </c>
    </row>
    <row r="30" spans="2:4" s="223" customFormat="1" ht="31.5" customHeight="1">
      <c r="B30" s="340"/>
      <c r="C30" s="227" t="s">
        <v>25</v>
      </c>
      <c r="D30" s="232" t="s">
        <v>257</v>
      </c>
    </row>
    <row r="31" spans="2:4" s="223" customFormat="1" ht="28.5" customHeight="1">
      <c r="B31" s="340"/>
      <c r="C31" s="341" t="s">
        <v>10</v>
      </c>
      <c r="D31" s="233" t="s">
        <v>258</v>
      </c>
    </row>
    <row r="32" spans="2:4" s="223" customFormat="1" ht="28.5" customHeight="1">
      <c r="B32" s="340"/>
      <c r="C32" s="341"/>
      <c r="D32" s="234" t="s">
        <v>259</v>
      </c>
    </row>
    <row r="33" spans="2:4" s="223" customFormat="1" ht="43.5" customHeight="1">
      <c r="B33" s="340"/>
      <c r="C33" s="227" t="s">
        <v>19</v>
      </c>
      <c r="D33" s="232" t="s">
        <v>260</v>
      </c>
    </row>
    <row r="34" spans="2:4" s="223" customFormat="1">
      <c r="B34" s="340"/>
      <c r="C34" s="341" t="s">
        <v>22</v>
      </c>
      <c r="D34" s="231" t="s">
        <v>261</v>
      </c>
    </row>
    <row r="35" spans="2:4" s="223" customFormat="1">
      <c r="B35" s="340"/>
      <c r="C35" s="341"/>
      <c r="D35" s="230" t="s">
        <v>262</v>
      </c>
    </row>
    <row r="36" spans="2:4" s="223" customFormat="1" ht="39.75" customHeight="1">
      <c r="B36" s="340"/>
      <c r="C36" s="341" t="s">
        <v>263</v>
      </c>
      <c r="D36" s="233" t="s">
        <v>264</v>
      </c>
    </row>
    <row r="37" spans="2:4" s="223" customFormat="1">
      <c r="B37" s="340"/>
      <c r="C37" s="341"/>
      <c r="D37" s="235" t="s">
        <v>265</v>
      </c>
    </row>
    <row r="38" spans="2:4" s="223" customFormat="1">
      <c r="B38" s="340"/>
      <c r="C38" s="341"/>
      <c r="D38" s="236" t="s">
        <v>266</v>
      </c>
    </row>
    <row r="39" spans="2:4" s="223" customFormat="1">
      <c r="B39" s="340"/>
      <c r="C39" s="341"/>
      <c r="D39" s="235" t="s">
        <v>267</v>
      </c>
    </row>
    <row r="40" spans="2:4" s="223" customFormat="1" ht="22.5" customHeight="1">
      <c r="B40" s="340"/>
      <c r="C40" s="341"/>
      <c r="D40" s="237" t="s">
        <v>268</v>
      </c>
    </row>
    <row r="41" spans="2:4" s="223" customFormat="1" ht="22.5">
      <c r="B41" s="340"/>
      <c r="C41" s="227" t="s">
        <v>20</v>
      </c>
      <c r="D41" s="232" t="s">
        <v>269</v>
      </c>
    </row>
    <row r="42" spans="2:4" s="223" customFormat="1">
      <c r="B42" s="340"/>
      <c r="C42" s="341" t="s">
        <v>23</v>
      </c>
      <c r="D42" s="238" t="s">
        <v>270</v>
      </c>
    </row>
    <row r="43" spans="2:4" s="223" customFormat="1" ht="28.5" customHeight="1">
      <c r="B43" s="340"/>
      <c r="C43" s="341"/>
      <c r="D43" s="239" t="s">
        <v>271</v>
      </c>
    </row>
    <row r="44" spans="2:4" s="223" customFormat="1" ht="52.5" customHeight="1">
      <c r="B44" s="340"/>
      <c r="C44" s="227" t="s">
        <v>7</v>
      </c>
      <c r="D44" s="240" t="s">
        <v>272</v>
      </c>
    </row>
    <row r="45" spans="2:4" s="223" customFormat="1">
      <c r="B45" s="340"/>
      <c r="C45" s="342" t="s">
        <v>24</v>
      </c>
      <c r="D45" s="231" t="s">
        <v>273</v>
      </c>
    </row>
    <row r="46" spans="2:4" s="223" customFormat="1">
      <c r="B46" s="340"/>
      <c r="C46" s="342"/>
      <c r="D46" s="241" t="s">
        <v>274</v>
      </c>
    </row>
    <row r="47" spans="2:4" s="223" customFormat="1">
      <c r="B47" s="340"/>
      <c r="C47" s="342"/>
      <c r="D47" s="230" t="s">
        <v>275</v>
      </c>
    </row>
    <row r="48" spans="2:4" s="223" customFormat="1" ht="22.5">
      <c r="B48" s="340"/>
      <c r="C48" s="227" t="s">
        <v>18</v>
      </c>
      <c r="D48" s="242" t="s">
        <v>276</v>
      </c>
    </row>
    <row r="49" spans="2:4" s="223" customFormat="1" ht="45.75" customHeight="1">
      <c r="B49" s="340"/>
      <c r="C49" s="341" t="s">
        <v>9</v>
      </c>
      <c r="D49" s="233" t="s">
        <v>277</v>
      </c>
    </row>
    <row r="50" spans="2:4" s="223" customFormat="1" ht="54" customHeight="1">
      <c r="B50" s="340"/>
      <c r="C50" s="341"/>
      <c r="D50" s="243" t="s">
        <v>278</v>
      </c>
    </row>
    <row r="51" spans="2:4" s="223" customFormat="1">
      <c r="B51" s="340"/>
      <c r="C51" s="341"/>
      <c r="D51" s="241" t="s">
        <v>279</v>
      </c>
    </row>
    <row r="52" spans="2:4" s="223" customFormat="1">
      <c r="B52" s="340"/>
      <c r="C52" s="341"/>
      <c r="D52" s="230" t="s">
        <v>280</v>
      </c>
    </row>
    <row r="53" spans="2:4" s="223" customFormat="1">
      <c r="B53" s="254"/>
      <c r="C53" s="255"/>
      <c r="D53" s="254"/>
    </row>
    <row r="54" spans="2:4" s="223" customFormat="1">
      <c r="B54" s="254"/>
      <c r="C54" s="255"/>
      <c r="D54" s="254"/>
    </row>
    <row r="55" spans="2:4" s="223" customFormat="1">
      <c r="C55" s="253"/>
    </row>
    <row r="56" spans="2:4" s="223" customFormat="1">
      <c r="C56" s="253"/>
    </row>
    <row r="57" spans="2:4" s="223" customFormat="1">
      <c r="C57" s="253"/>
    </row>
    <row r="58" spans="2:4" s="223" customFormat="1">
      <c r="C58" s="253"/>
    </row>
    <row r="59" spans="2:4" s="223" customFormat="1">
      <c r="C59" s="253"/>
    </row>
    <row r="60" spans="2:4" s="223" customFormat="1">
      <c r="C60" s="253"/>
    </row>
    <row r="61" spans="2:4" s="223" customFormat="1">
      <c r="C61" s="253"/>
    </row>
    <row r="62" spans="2:4" s="223" customFormat="1">
      <c r="C62" s="253"/>
    </row>
    <row r="63" spans="2:4" s="223" customFormat="1">
      <c r="C63" s="253"/>
    </row>
    <row r="64" spans="2:4" s="223" customFormat="1">
      <c r="C64" s="253"/>
    </row>
    <row r="65" spans="3:3" s="223" customFormat="1">
      <c r="C65" s="253"/>
    </row>
    <row r="66" spans="3:3" s="223" customFormat="1">
      <c r="C66" s="253"/>
    </row>
    <row r="67" spans="3:3" s="223" customFormat="1">
      <c r="C67" s="253"/>
    </row>
    <row r="68" spans="3:3" s="223" customFormat="1">
      <c r="C68" s="253"/>
    </row>
    <row r="69" spans="3:3" s="223" customFormat="1">
      <c r="C69" s="253"/>
    </row>
    <row r="70" spans="3:3" s="223" customFormat="1">
      <c r="C70" s="253"/>
    </row>
    <row r="71" spans="3:3" s="223" customFormat="1">
      <c r="C71" s="253"/>
    </row>
    <row r="72" spans="3:3" s="223" customFormat="1">
      <c r="C72" s="253"/>
    </row>
    <row r="73" spans="3:3" s="223" customFormat="1">
      <c r="C73" s="253"/>
    </row>
    <row r="74" spans="3:3" s="223" customFormat="1">
      <c r="C74" s="253"/>
    </row>
    <row r="75" spans="3:3" s="223" customFormat="1">
      <c r="C75" s="253"/>
    </row>
    <row r="76" spans="3:3" s="223" customFormat="1">
      <c r="C76" s="253"/>
    </row>
    <row r="77" spans="3:3" s="223" customFormat="1">
      <c r="C77" s="253"/>
    </row>
    <row r="78" spans="3:3" s="223" customFormat="1">
      <c r="C78" s="253"/>
    </row>
    <row r="79" spans="3:3" s="223" customFormat="1">
      <c r="C79" s="253"/>
    </row>
    <row r="80" spans="3:3" s="223" customFormat="1">
      <c r="C80" s="253"/>
    </row>
    <row r="81" spans="3:3" s="223" customFormat="1">
      <c r="C81" s="253"/>
    </row>
    <row r="82" spans="3:3" s="223" customFormat="1">
      <c r="C82" s="253"/>
    </row>
    <row r="83" spans="3:3" s="223" customFormat="1">
      <c r="C83" s="253"/>
    </row>
    <row r="84" spans="3:3" s="223" customFormat="1">
      <c r="C84" s="253"/>
    </row>
    <row r="85" spans="3:3" s="223" customFormat="1">
      <c r="C85" s="253"/>
    </row>
    <row r="86" spans="3:3" s="223" customFormat="1">
      <c r="C86" s="253"/>
    </row>
    <row r="87" spans="3:3" s="223" customFormat="1">
      <c r="C87" s="253"/>
    </row>
    <row r="88" spans="3:3" s="223" customFormat="1">
      <c r="C88" s="253"/>
    </row>
    <row r="89" spans="3:3" s="223" customFormat="1">
      <c r="C89" s="253"/>
    </row>
    <row r="90" spans="3:3" s="223" customFormat="1">
      <c r="C90" s="253"/>
    </row>
    <row r="91" spans="3:3" s="223" customFormat="1">
      <c r="C91" s="253"/>
    </row>
    <row r="92" spans="3:3" s="223" customFormat="1">
      <c r="C92" s="253"/>
    </row>
    <row r="93" spans="3:3" s="223" customFormat="1">
      <c r="C93" s="253"/>
    </row>
    <row r="94" spans="3:3" s="223" customFormat="1">
      <c r="C94" s="253"/>
    </row>
    <row r="95" spans="3:3" s="223" customFormat="1">
      <c r="C95" s="253"/>
    </row>
    <row r="96" spans="3:3" s="223" customFormat="1">
      <c r="C96" s="253"/>
    </row>
    <row r="97" spans="3:3" s="223" customFormat="1">
      <c r="C97" s="253"/>
    </row>
    <row r="98" spans="3:3" s="223" customFormat="1">
      <c r="C98" s="253"/>
    </row>
    <row r="99" spans="3:3" s="223" customFormat="1">
      <c r="C99" s="253"/>
    </row>
    <row r="100" spans="3:3" s="223" customFormat="1">
      <c r="C100" s="253"/>
    </row>
    <row r="101" spans="3:3" s="223" customFormat="1">
      <c r="C101" s="253"/>
    </row>
    <row r="102" spans="3:3" s="223" customFormat="1">
      <c r="C102" s="253"/>
    </row>
    <row r="103" spans="3:3" s="223" customFormat="1">
      <c r="C103" s="253"/>
    </row>
    <row r="104" spans="3:3" s="223" customFormat="1">
      <c r="C104" s="253"/>
    </row>
    <row r="105" spans="3:3" s="223" customFormat="1">
      <c r="C105" s="253"/>
    </row>
    <row r="106" spans="3:3" s="223" customFormat="1">
      <c r="C106" s="253"/>
    </row>
    <row r="107" spans="3:3" s="223" customFormat="1">
      <c r="C107" s="253"/>
    </row>
    <row r="108" spans="3:3" s="223" customFormat="1">
      <c r="C108" s="253"/>
    </row>
    <row r="109" spans="3:3" s="223" customFormat="1">
      <c r="C109" s="253"/>
    </row>
    <row r="110" spans="3:3" s="223" customFormat="1">
      <c r="C110" s="253"/>
    </row>
    <row r="111" spans="3:3" s="223" customFormat="1">
      <c r="C111" s="253"/>
    </row>
    <row r="112" spans="3:3" s="223" customFormat="1">
      <c r="C112" s="253"/>
    </row>
    <row r="113" spans="3:3" s="223" customFormat="1">
      <c r="C113" s="253"/>
    </row>
    <row r="114" spans="3:3" s="223" customFormat="1">
      <c r="C114" s="253"/>
    </row>
    <row r="115" spans="3:3" s="223" customFormat="1">
      <c r="C115" s="253"/>
    </row>
    <row r="116" spans="3:3" s="223" customFormat="1">
      <c r="C116" s="253"/>
    </row>
    <row r="117" spans="3:3" s="223" customFormat="1">
      <c r="C117" s="253"/>
    </row>
    <row r="118" spans="3:3" s="223" customFormat="1">
      <c r="C118" s="253"/>
    </row>
    <row r="119" spans="3:3" s="223" customFormat="1">
      <c r="C119" s="253"/>
    </row>
    <row r="120" spans="3:3" s="223" customFormat="1">
      <c r="C120" s="253"/>
    </row>
    <row r="121" spans="3:3" s="223" customFormat="1">
      <c r="C121" s="253"/>
    </row>
    <row r="122" spans="3:3" s="223" customFormat="1">
      <c r="C122" s="253"/>
    </row>
    <row r="123" spans="3:3" s="223" customFormat="1">
      <c r="C123" s="253"/>
    </row>
    <row r="124" spans="3:3" s="223" customFormat="1">
      <c r="C124" s="253"/>
    </row>
    <row r="125" spans="3:3" s="223" customFormat="1">
      <c r="C125" s="253"/>
    </row>
    <row r="126" spans="3:3" s="223" customFormat="1">
      <c r="C126" s="253"/>
    </row>
    <row r="127" spans="3:3" s="223" customFormat="1">
      <c r="C127" s="253"/>
    </row>
    <row r="128" spans="3:3" s="223" customFormat="1">
      <c r="C128" s="253"/>
    </row>
    <row r="129" spans="3:3" s="223" customFormat="1">
      <c r="C129" s="253"/>
    </row>
    <row r="130" spans="3:3" s="223" customFormat="1">
      <c r="C130" s="253"/>
    </row>
    <row r="131" spans="3:3" s="223" customFormat="1">
      <c r="C131" s="253"/>
    </row>
    <row r="132" spans="3:3" s="223" customFormat="1">
      <c r="C132" s="253"/>
    </row>
    <row r="133" spans="3:3" s="223" customFormat="1">
      <c r="C133" s="253"/>
    </row>
    <row r="134" spans="3:3" s="223" customFormat="1">
      <c r="C134" s="253"/>
    </row>
    <row r="135" spans="3:3" s="223" customFormat="1">
      <c r="C135" s="253"/>
    </row>
    <row r="136" spans="3:3" s="223" customFormat="1">
      <c r="C136" s="253"/>
    </row>
    <row r="137" spans="3:3" s="223" customFormat="1">
      <c r="C137" s="253"/>
    </row>
    <row r="138" spans="3:3" s="223" customFormat="1">
      <c r="C138" s="253"/>
    </row>
    <row r="139" spans="3:3" s="223" customFormat="1">
      <c r="C139" s="253"/>
    </row>
    <row r="140" spans="3:3" s="223" customFormat="1">
      <c r="C140" s="253"/>
    </row>
    <row r="141" spans="3:3" s="223" customFormat="1">
      <c r="C141" s="253"/>
    </row>
    <row r="142" spans="3:3" s="223" customFormat="1">
      <c r="C142" s="253"/>
    </row>
    <row r="143" spans="3:3" s="223" customFormat="1">
      <c r="C143" s="253"/>
    </row>
    <row r="144" spans="3:3" s="223" customFormat="1">
      <c r="C144" s="253"/>
    </row>
    <row r="145" spans="3:3" s="223" customFormat="1">
      <c r="C145" s="253"/>
    </row>
    <row r="146" spans="3:3" s="223" customFormat="1">
      <c r="C146" s="253"/>
    </row>
    <row r="147" spans="3:3" s="223" customFormat="1">
      <c r="C147" s="253"/>
    </row>
    <row r="148" spans="3:3" s="223" customFormat="1">
      <c r="C148" s="253"/>
    </row>
    <row r="149" spans="3:3" s="223" customFormat="1">
      <c r="C149" s="253"/>
    </row>
    <row r="150" spans="3:3" s="223" customFormat="1">
      <c r="C150" s="253"/>
    </row>
    <row r="151" spans="3:3" s="223" customFormat="1">
      <c r="C151" s="253"/>
    </row>
    <row r="152" spans="3:3" s="223" customFormat="1">
      <c r="C152" s="253"/>
    </row>
    <row r="153" spans="3:3" s="223" customFormat="1">
      <c r="C153" s="253"/>
    </row>
    <row r="154" spans="3:3" s="223" customFormat="1">
      <c r="C154" s="253"/>
    </row>
    <row r="155" spans="3:3" s="223" customFormat="1">
      <c r="C155" s="253"/>
    </row>
    <row r="156" spans="3:3" s="223" customFormat="1">
      <c r="C156" s="253"/>
    </row>
    <row r="157" spans="3:3" s="223" customFormat="1">
      <c r="C157" s="253"/>
    </row>
    <row r="158" spans="3:3" s="223" customFormat="1">
      <c r="C158" s="253"/>
    </row>
    <row r="159" spans="3:3" s="223" customFormat="1">
      <c r="C159" s="253"/>
    </row>
    <row r="160" spans="3:3" s="223" customFormat="1">
      <c r="C160" s="253"/>
    </row>
    <row r="161" spans="3:3" s="223" customFormat="1">
      <c r="C161" s="253"/>
    </row>
    <row r="162" spans="3:3" s="223" customFormat="1">
      <c r="C162" s="253"/>
    </row>
    <row r="163" spans="3:3" s="223" customFormat="1">
      <c r="C163" s="253"/>
    </row>
    <row r="164" spans="3:3" s="223" customFormat="1">
      <c r="C164" s="253"/>
    </row>
    <row r="165" spans="3:3" s="223" customFormat="1">
      <c r="C165" s="253"/>
    </row>
    <row r="166" spans="3:3" s="223" customFormat="1">
      <c r="C166" s="253"/>
    </row>
    <row r="167" spans="3:3" s="223" customFormat="1">
      <c r="C167" s="253"/>
    </row>
    <row r="168" spans="3:3" s="223" customFormat="1">
      <c r="C168" s="253"/>
    </row>
    <row r="169" spans="3:3" s="223" customFormat="1">
      <c r="C169" s="253"/>
    </row>
    <row r="170" spans="3:3" s="223" customFormat="1">
      <c r="C170" s="253"/>
    </row>
    <row r="171" spans="3:3" s="223" customFormat="1">
      <c r="C171" s="253"/>
    </row>
    <row r="172" spans="3:3" s="223" customFormat="1">
      <c r="C172" s="253"/>
    </row>
    <row r="173" spans="3:3" s="223" customFormat="1">
      <c r="C173" s="253"/>
    </row>
    <row r="174" spans="3:3" s="223" customFormat="1">
      <c r="C174" s="253"/>
    </row>
    <row r="175" spans="3:3" s="223" customFormat="1">
      <c r="C175" s="253"/>
    </row>
    <row r="176" spans="3:3" s="223" customFormat="1">
      <c r="C176" s="253"/>
    </row>
    <row r="177" spans="3:3" s="223" customFormat="1">
      <c r="C177" s="253"/>
    </row>
    <row r="178" spans="3:3" s="223" customFormat="1">
      <c r="C178" s="253"/>
    </row>
    <row r="179" spans="3:3" s="223" customFormat="1">
      <c r="C179" s="253"/>
    </row>
    <row r="180" spans="3:3" s="223" customFormat="1">
      <c r="C180" s="253"/>
    </row>
    <row r="181" spans="3:3" s="223" customFormat="1">
      <c r="C181" s="253"/>
    </row>
    <row r="182" spans="3:3" s="223" customFormat="1">
      <c r="C182" s="253"/>
    </row>
    <row r="183" spans="3:3" s="223" customFormat="1">
      <c r="C183" s="253"/>
    </row>
    <row r="184" spans="3:3" s="223" customFormat="1">
      <c r="C184" s="253"/>
    </row>
    <row r="185" spans="3:3" s="223" customFormat="1">
      <c r="C185" s="253"/>
    </row>
    <row r="186" spans="3:3" s="223" customFormat="1">
      <c r="C186" s="253"/>
    </row>
    <row r="187" spans="3:3" s="223" customFormat="1">
      <c r="C187" s="253"/>
    </row>
    <row r="188" spans="3:3" s="223" customFormat="1">
      <c r="C188" s="253"/>
    </row>
    <row r="189" spans="3:3" s="223" customFormat="1">
      <c r="C189" s="253"/>
    </row>
    <row r="190" spans="3:3" s="223" customFormat="1">
      <c r="C190" s="253"/>
    </row>
    <row r="191" spans="3:3" s="223" customFormat="1">
      <c r="C191" s="253"/>
    </row>
    <row r="192" spans="3:3" s="223" customFormat="1">
      <c r="C192" s="253"/>
    </row>
    <row r="193" spans="3:3" s="223" customFormat="1">
      <c r="C193" s="253"/>
    </row>
    <row r="194" spans="3:3" s="223" customFormat="1">
      <c r="C194" s="253"/>
    </row>
    <row r="195" spans="3:3" s="223" customFormat="1">
      <c r="C195" s="253"/>
    </row>
    <row r="196" spans="3:3" s="223" customFormat="1">
      <c r="C196" s="253"/>
    </row>
    <row r="197" spans="3:3" s="223" customFormat="1">
      <c r="C197" s="253"/>
    </row>
    <row r="198" spans="3:3" s="223" customFormat="1">
      <c r="C198" s="253"/>
    </row>
    <row r="199" spans="3:3" s="223" customFormat="1">
      <c r="C199" s="253"/>
    </row>
    <row r="200" spans="3:3" s="223" customFormat="1">
      <c r="C200" s="253"/>
    </row>
    <row r="201" spans="3:3" s="223" customFormat="1">
      <c r="C201" s="253"/>
    </row>
    <row r="202" spans="3:3" s="223" customFormat="1">
      <c r="C202" s="253"/>
    </row>
    <row r="203" spans="3:3" s="223" customFormat="1">
      <c r="C203" s="253"/>
    </row>
    <row r="204" spans="3:3" s="223" customFormat="1">
      <c r="C204" s="253"/>
    </row>
    <row r="205" spans="3:3" s="223" customFormat="1">
      <c r="C205" s="253"/>
    </row>
    <row r="206" spans="3:3" s="223" customFormat="1">
      <c r="C206" s="253"/>
    </row>
    <row r="207" spans="3:3" s="223" customFormat="1">
      <c r="C207" s="253"/>
    </row>
    <row r="208" spans="3:3" s="223" customFormat="1">
      <c r="C208" s="253"/>
    </row>
    <row r="209" spans="3:3" s="223" customFormat="1">
      <c r="C209" s="253"/>
    </row>
    <row r="210" spans="3:3" s="223" customFormat="1">
      <c r="C210" s="253"/>
    </row>
    <row r="211" spans="3:3" s="223" customFormat="1">
      <c r="C211" s="253"/>
    </row>
    <row r="212" spans="3:3" s="223" customFormat="1">
      <c r="C212" s="253"/>
    </row>
    <row r="213" spans="3:3" s="223" customFormat="1">
      <c r="C213" s="253"/>
    </row>
    <row r="214" spans="3:3" s="223" customFormat="1">
      <c r="C214" s="253"/>
    </row>
    <row r="215" spans="3:3" s="223" customFormat="1">
      <c r="C215" s="253"/>
    </row>
    <row r="216" spans="3:3" s="223" customFormat="1">
      <c r="C216" s="253"/>
    </row>
    <row r="217" spans="3:3" s="223" customFormat="1">
      <c r="C217" s="253"/>
    </row>
    <row r="218" spans="3:3" s="223" customFormat="1">
      <c r="C218" s="253"/>
    </row>
    <row r="219" spans="3:3" s="223" customFormat="1">
      <c r="C219" s="253"/>
    </row>
    <row r="220" spans="3:3" s="223" customFormat="1">
      <c r="C220" s="253"/>
    </row>
    <row r="221" spans="3:3" s="223" customFormat="1">
      <c r="C221" s="253"/>
    </row>
    <row r="222" spans="3:3" s="223" customFormat="1">
      <c r="C222" s="253"/>
    </row>
    <row r="223" spans="3:3" s="223" customFormat="1">
      <c r="C223" s="253"/>
    </row>
    <row r="224" spans="3:3" s="223" customFormat="1">
      <c r="C224" s="253"/>
    </row>
    <row r="225" spans="3:3" s="223" customFormat="1">
      <c r="C225" s="253"/>
    </row>
    <row r="226" spans="3:3" s="223" customFormat="1">
      <c r="C226" s="253"/>
    </row>
    <row r="227" spans="3:3" s="223" customFormat="1">
      <c r="C227" s="253"/>
    </row>
    <row r="228" spans="3:3" s="223" customFormat="1">
      <c r="C228" s="253"/>
    </row>
    <row r="229" spans="3:3" s="223" customFormat="1">
      <c r="C229" s="253"/>
    </row>
    <row r="230" spans="3:3" s="223" customFormat="1">
      <c r="C230" s="253"/>
    </row>
    <row r="231" spans="3:3" s="223" customFormat="1">
      <c r="C231" s="253"/>
    </row>
    <row r="232" spans="3:3" s="223" customFormat="1">
      <c r="C232" s="253"/>
    </row>
    <row r="233" spans="3:3" s="223" customFormat="1">
      <c r="C233" s="253"/>
    </row>
    <row r="234" spans="3:3" s="223" customFormat="1">
      <c r="C234" s="253"/>
    </row>
    <row r="235" spans="3:3" s="223" customFormat="1">
      <c r="C235" s="253"/>
    </row>
    <row r="236" spans="3:3" s="223" customFormat="1">
      <c r="C236" s="253"/>
    </row>
    <row r="237" spans="3:3" s="223" customFormat="1">
      <c r="C237" s="253"/>
    </row>
    <row r="238" spans="3:3" s="223" customFormat="1">
      <c r="C238" s="253"/>
    </row>
    <row r="239" spans="3:3" s="223" customFormat="1">
      <c r="C239" s="253"/>
    </row>
    <row r="240" spans="3:3" s="223" customFormat="1">
      <c r="C240" s="253"/>
    </row>
    <row r="241" spans="3:3" s="223" customFormat="1">
      <c r="C241" s="253"/>
    </row>
    <row r="242" spans="3:3" s="223" customFormat="1">
      <c r="C242" s="253"/>
    </row>
    <row r="243" spans="3:3" s="223" customFormat="1">
      <c r="C243" s="253"/>
    </row>
    <row r="244" spans="3:3" s="223" customFormat="1">
      <c r="C244" s="253"/>
    </row>
    <row r="245" spans="3:3" s="223" customFormat="1">
      <c r="C245" s="253"/>
    </row>
    <row r="246" spans="3:3" s="223" customFormat="1">
      <c r="C246" s="253"/>
    </row>
    <row r="247" spans="3:3" s="223" customFormat="1">
      <c r="C247" s="253"/>
    </row>
    <row r="248" spans="3:3" s="223" customFormat="1">
      <c r="C248" s="253"/>
    </row>
    <row r="249" spans="3:3" s="223" customFormat="1">
      <c r="C249" s="253"/>
    </row>
    <row r="250" spans="3:3" s="223" customFormat="1">
      <c r="C250" s="253"/>
    </row>
    <row r="251" spans="3:3" s="223" customFormat="1">
      <c r="C251" s="253"/>
    </row>
    <row r="252" spans="3:3" s="223" customFormat="1">
      <c r="C252" s="253"/>
    </row>
    <row r="253" spans="3:3" s="223" customFormat="1">
      <c r="C253" s="253"/>
    </row>
    <row r="254" spans="3:3" s="223" customFormat="1">
      <c r="C254" s="253"/>
    </row>
    <row r="255" spans="3:3" s="223" customFormat="1">
      <c r="C255" s="253"/>
    </row>
    <row r="256" spans="3:3" s="223" customFormat="1">
      <c r="C256" s="253"/>
    </row>
    <row r="257" spans="3:3" s="223" customFormat="1">
      <c r="C257" s="253"/>
    </row>
    <row r="258" spans="3:3" s="223" customFormat="1">
      <c r="C258" s="253"/>
    </row>
    <row r="259" spans="3:3" s="223" customFormat="1">
      <c r="C259" s="253"/>
    </row>
    <row r="260" spans="3:3" s="223" customFormat="1">
      <c r="C260" s="253"/>
    </row>
    <row r="261" spans="3:3" s="223" customFormat="1">
      <c r="C261" s="253"/>
    </row>
    <row r="262" spans="3:3" s="223" customFormat="1">
      <c r="C262" s="253"/>
    </row>
    <row r="263" spans="3:3" s="223" customFormat="1">
      <c r="C263" s="253"/>
    </row>
    <row r="264" spans="3:3" s="223" customFormat="1">
      <c r="C264" s="253"/>
    </row>
    <row r="265" spans="3:3" s="223" customFormat="1">
      <c r="C265" s="253"/>
    </row>
    <row r="266" spans="3:3" s="223" customFormat="1">
      <c r="C266" s="253"/>
    </row>
    <row r="267" spans="3:3" s="223" customFormat="1">
      <c r="C267" s="253"/>
    </row>
    <row r="268" spans="3:3" s="223" customFormat="1">
      <c r="C268" s="253"/>
    </row>
    <row r="269" spans="3:3" s="223" customFormat="1">
      <c r="C269" s="253"/>
    </row>
    <row r="270" spans="3:3" s="223" customFormat="1">
      <c r="C270" s="253"/>
    </row>
    <row r="271" spans="3:3" s="223" customFormat="1">
      <c r="C271" s="253"/>
    </row>
    <row r="272" spans="3:3" s="223" customFormat="1">
      <c r="C272" s="253"/>
    </row>
    <row r="273" spans="3:3" s="223" customFormat="1">
      <c r="C273" s="253"/>
    </row>
    <row r="274" spans="3:3" s="223" customFormat="1">
      <c r="C274" s="253"/>
    </row>
    <row r="275" spans="3:3" s="223" customFormat="1">
      <c r="C275" s="253"/>
    </row>
    <row r="276" spans="3:3" s="223" customFormat="1">
      <c r="C276" s="253"/>
    </row>
    <row r="277" spans="3:3" s="223" customFormat="1">
      <c r="C277" s="253"/>
    </row>
    <row r="278" spans="3:3" s="223" customFormat="1">
      <c r="C278" s="253"/>
    </row>
    <row r="279" spans="3:3" s="223" customFormat="1">
      <c r="C279" s="253"/>
    </row>
    <row r="280" spans="3:3" s="223" customFormat="1">
      <c r="C280" s="253"/>
    </row>
    <row r="281" spans="3:3" s="223" customFormat="1">
      <c r="C281" s="253"/>
    </row>
    <row r="282" spans="3:3" s="223" customFormat="1">
      <c r="C282" s="253"/>
    </row>
    <row r="283" spans="3:3" s="223" customFormat="1">
      <c r="C283" s="253"/>
    </row>
    <row r="284" spans="3:3" s="223" customFormat="1">
      <c r="C284" s="253"/>
    </row>
    <row r="285" spans="3:3" s="223" customFormat="1">
      <c r="C285" s="253"/>
    </row>
    <row r="286" spans="3:3" s="223" customFormat="1">
      <c r="C286" s="253"/>
    </row>
    <row r="287" spans="3:3" s="223" customFormat="1">
      <c r="C287" s="253"/>
    </row>
    <row r="288" spans="3:3" s="223" customFormat="1">
      <c r="C288" s="253"/>
    </row>
    <row r="289" spans="3:3" s="223" customFormat="1">
      <c r="C289" s="253"/>
    </row>
    <row r="290" spans="3:3" s="223" customFormat="1">
      <c r="C290" s="253"/>
    </row>
    <row r="291" spans="3:3" s="223" customFormat="1">
      <c r="C291" s="253"/>
    </row>
    <row r="292" spans="3:3" s="223" customFormat="1">
      <c r="C292" s="253"/>
    </row>
    <row r="293" spans="3:3" s="223" customFormat="1">
      <c r="C293" s="253"/>
    </row>
    <row r="294" spans="3:3" s="223" customFormat="1">
      <c r="C294" s="253"/>
    </row>
    <row r="295" spans="3:3" s="223" customFormat="1">
      <c r="C295" s="253"/>
    </row>
    <row r="296" spans="3:3" s="223" customFormat="1">
      <c r="C296" s="253"/>
    </row>
    <row r="297" spans="3:3" s="223" customFormat="1">
      <c r="C297" s="253"/>
    </row>
    <row r="298" spans="3:3" s="223" customFormat="1">
      <c r="C298" s="253"/>
    </row>
    <row r="299" spans="3:3" s="223" customFormat="1">
      <c r="C299" s="253"/>
    </row>
    <row r="300" spans="3:3" s="223" customFormat="1">
      <c r="C300" s="253"/>
    </row>
    <row r="301" spans="3:3" s="223" customFormat="1">
      <c r="C301" s="253"/>
    </row>
    <row r="302" spans="3:3" s="223" customFormat="1">
      <c r="C302" s="253"/>
    </row>
    <row r="303" spans="3:3" s="223" customFormat="1">
      <c r="C303" s="253"/>
    </row>
    <row r="304" spans="3:3" s="223" customFormat="1">
      <c r="C304" s="253"/>
    </row>
    <row r="305" spans="3:3" s="223" customFormat="1">
      <c r="C305" s="253"/>
    </row>
    <row r="306" spans="3:3" s="223" customFormat="1">
      <c r="C306" s="253"/>
    </row>
    <row r="307" spans="3:3" s="223" customFormat="1">
      <c r="C307" s="253"/>
    </row>
    <row r="308" spans="3:3" s="223" customFormat="1">
      <c r="C308" s="253"/>
    </row>
    <row r="309" spans="3:3" s="223" customFormat="1">
      <c r="C309" s="253"/>
    </row>
    <row r="310" spans="3:3" s="223" customFormat="1">
      <c r="C310" s="253"/>
    </row>
    <row r="311" spans="3:3" s="223" customFormat="1">
      <c r="C311" s="253"/>
    </row>
    <row r="312" spans="3:3" s="223" customFormat="1">
      <c r="C312" s="253"/>
    </row>
    <row r="313" spans="3:3" s="223" customFormat="1">
      <c r="C313" s="253"/>
    </row>
    <row r="314" spans="3:3" s="223" customFormat="1">
      <c r="C314" s="253"/>
    </row>
    <row r="315" spans="3:3" s="223" customFormat="1">
      <c r="C315" s="253"/>
    </row>
    <row r="316" spans="3:3" s="223" customFormat="1">
      <c r="C316" s="253"/>
    </row>
    <row r="317" spans="3:3" s="223" customFormat="1">
      <c r="C317" s="253"/>
    </row>
    <row r="318" spans="3:3" s="223" customFormat="1">
      <c r="C318" s="253"/>
    </row>
    <row r="319" spans="3:3" s="223" customFormat="1">
      <c r="C319" s="253"/>
    </row>
    <row r="320" spans="3:3" s="223" customFormat="1">
      <c r="C320" s="253"/>
    </row>
    <row r="321" spans="3:3" s="223" customFormat="1">
      <c r="C321" s="253"/>
    </row>
  </sheetData>
  <mergeCells count="14">
    <mergeCell ref="D7:D11"/>
    <mergeCell ref="B14:B52"/>
    <mergeCell ref="C16:C19"/>
    <mergeCell ref="C20:C22"/>
    <mergeCell ref="D20:D22"/>
    <mergeCell ref="C26:C27"/>
    <mergeCell ref="C31:C32"/>
    <mergeCell ref="C34:C35"/>
    <mergeCell ref="C36:C40"/>
    <mergeCell ref="C42:C43"/>
    <mergeCell ref="C45:C47"/>
    <mergeCell ref="C49:C52"/>
    <mergeCell ref="B7:B12"/>
    <mergeCell ref="C7:C11"/>
  </mergeCells>
  <hyperlinks>
    <hyperlink ref="B5" location="Índice!A1" display="VOLVER A INDIC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B1:H32"/>
  <sheetViews>
    <sheetView workbookViewId="0"/>
  </sheetViews>
  <sheetFormatPr baseColWidth="10" defaultRowHeight="12.75"/>
  <cols>
    <col min="1" max="1" width="2.7109375" style="245" customWidth="1"/>
    <col min="2" max="5" width="11.42578125" style="245"/>
    <col min="6" max="6" width="11.7109375" style="245" customWidth="1"/>
    <col min="7" max="16384" width="11.42578125" style="245"/>
  </cols>
  <sheetData>
    <row r="1" spans="2:8" ht="20.25" customHeight="1"/>
    <row r="2" spans="2:8" ht="12" customHeight="1">
      <c r="B2" s="261" t="s">
        <v>282</v>
      </c>
      <c r="C2" s="262"/>
      <c r="D2" s="262"/>
      <c r="E2" s="262"/>
      <c r="F2" s="262"/>
      <c r="H2" s="1" t="s">
        <v>311</v>
      </c>
    </row>
    <row r="3" spans="2:8" ht="20.25" customHeight="1">
      <c r="B3" s="262"/>
      <c r="C3" s="262"/>
      <c r="D3" s="262"/>
      <c r="E3" s="262"/>
      <c r="F3" s="262"/>
    </row>
    <row r="4" spans="2:8" ht="12.75" customHeight="1">
      <c r="B4" s="262"/>
      <c r="C4" s="262"/>
      <c r="D4" s="262"/>
      <c r="E4" s="262"/>
      <c r="F4" s="262"/>
    </row>
    <row r="6" spans="2:8">
      <c r="B6" s="290" t="s">
        <v>312</v>
      </c>
      <c r="C6" s="291"/>
      <c r="D6" s="291"/>
      <c r="E6" s="291"/>
      <c r="F6" s="291"/>
    </row>
    <row r="7" spans="2:8">
      <c r="B7" s="291"/>
      <c r="C7" s="291"/>
      <c r="D7" s="291"/>
      <c r="E7" s="291"/>
      <c r="F7" s="291"/>
    </row>
    <row r="8" spans="2:8">
      <c r="B8" s="291"/>
      <c r="C8" s="291"/>
      <c r="D8" s="291"/>
      <c r="E8" s="291"/>
      <c r="F8" s="291"/>
    </row>
    <row r="9" spans="2:8">
      <c r="B9" s="291"/>
      <c r="C9" s="291"/>
      <c r="D9" s="291"/>
      <c r="E9" s="291"/>
      <c r="F9" s="291"/>
    </row>
    <row r="10" spans="2:8" ht="12.75" customHeight="1">
      <c r="B10" s="291"/>
      <c r="C10" s="291"/>
      <c r="D10" s="291"/>
      <c r="E10" s="291"/>
      <c r="F10" s="291"/>
    </row>
    <row r="11" spans="2:8" ht="12.75" customHeight="1">
      <c r="B11" s="291"/>
      <c r="C11" s="291"/>
      <c r="D11" s="291"/>
      <c r="E11" s="291"/>
      <c r="F11" s="291"/>
    </row>
    <row r="12" spans="2:8" ht="12.75" customHeight="1">
      <c r="B12" s="291"/>
      <c r="C12" s="291"/>
      <c r="D12" s="291"/>
      <c r="E12" s="291"/>
      <c r="F12" s="291"/>
    </row>
    <row r="13" spans="2:8" ht="12.75" customHeight="1">
      <c r="B13" s="291"/>
      <c r="C13" s="291"/>
      <c r="D13" s="291"/>
      <c r="E13" s="291"/>
      <c r="F13" s="291"/>
    </row>
    <row r="14" spans="2:8">
      <c r="B14" s="291"/>
      <c r="C14" s="291"/>
      <c r="D14" s="291"/>
      <c r="E14" s="291"/>
      <c r="F14" s="291"/>
    </row>
    <row r="15" spans="2:8">
      <c r="B15" s="291"/>
      <c r="C15" s="291"/>
      <c r="D15" s="291"/>
      <c r="E15" s="291"/>
      <c r="F15" s="291"/>
    </row>
    <row r="16" spans="2:8">
      <c r="B16" s="291"/>
      <c r="C16" s="291"/>
      <c r="D16" s="291"/>
      <c r="E16" s="291"/>
      <c r="F16" s="291"/>
    </row>
    <row r="17" spans="2:6">
      <c r="B17" s="291"/>
      <c r="C17" s="291"/>
      <c r="D17" s="291"/>
      <c r="E17" s="291"/>
      <c r="F17" s="291"/>
    </row>
    <row r="18" spans="2:6">
      <c r="B18" s="291"/>
      <c r="C18" s="291"/>
      <c r="D18" s="291"/>
      <c r="E18" s="291"/>
      <c r="F18" s="291"/>
    </row>
    <row r="19" spans="2:6">
      <c r="B19" s="291"/>
      <c r="C19" s="291"/>
      <c r="D19" s="291"/>
      <c r="E19" s="291"/>
      <c r="F19" s="291"/>
    </row>
    <row r="20" spans="2:6">
      <c r="B20" s="291"/>
      <c r="C20" s="291"/>
      <c r="D20" s="291"/>
      <c r="E20" s="291"/>
      <c r="F20" s="291"/>
    </row>
    <row r="21" spans="2:6">
      <c r="B21" s="291"/>
      <c r="C21" s="291"/>
      <c r="D21" s="291"/>
      <c r="E21" s="291"/>
      <c r="F21" s="291"/>
    </row>
    <row r="22" spans="2:6">
      <c r="B22" s="291"/>
      <c r="C22" s="291"/>
      <c r="D22" s="291"/>
      <c r="E22" s="291"/>
      <c r="F22" s="291"/>
    </row>
    <row r="23" spans="2:6">
      <c r="B23" s="291"/>
      <c r="C23" s="291"/>
      <c r="D23" s="291"/>
      <c r="E23" s="291"/>
      <c r="F23" s="291"/>
    </row>
    <row r="24" spans="2:6">
      <c r="B24" s="291"/>
      <c r="C24" s="291"/>
      <c r="D24" s="291"/>
      <c r="E24" s="291"/>
      <c r="F24" s="291"/>
    </row>
    <row r="25" spans="2:6">
      <c r="B25" s="291"/>
      <c r="C25" s="291"/>
      <c r="D25" s="291"/>
      <c r="E25" s="291"/>
      <c r="F25" s="291"/>
    </row>
    <row r="26" spans="2:6">
      <c r="B26" s="291"/>
      <c r="C26" s="291"/>
      <c r="D26" s="291"/>
      <c r="E26" s="291"/>
      <c r="F26" s="291"/>
    </row>
    <row r="27" spans="2:6">
      <c r="B27" s="291"/>
      <c r="C27" s="291"/>
      <c r="D27" s="291"/>
      <c r="E27" s="291"/>
      <c r="F27" s="291"/>
    </row>
    <row r="28" spans="2:6">
      <c r="B28" s="291"/>
      <c r="C28" s="291"/>
      <c r="D28" s="291"/>
      <c r="E28" s="291"/>
      <c r="F28" s="291"/>
    </row>
    <row r="29" spans="2:6">
      <c r="B29" s="291"/>
      <c r="C29" s="291"/>
      <c r="D29" s="291"/>
      <c r="E29" s="291"/>
      <c r="F29" s="291"/>
    </row>
    <row r="30" spans="2:6">
      <c r="B30" s="291"/>
      <c r="C30" s="291"/>
      <c r="D30" s="291"/>
      <c r="E30" s="291"/>
      <c r="F30" s="291"/>
    </row>
    <row r="31" spans="2:6">
      <c r="B31" s="291"/>
      <c r="C31" s="291"/>
      <c r="D31" s="291"/>
      <c r="E31" s="291"/>
      <c r="F31" s="291"/>
    </row>
    <row r="32" spans="2:6">
      <c r="B32" s="291"/>
      <c r="C32" s="291"/>
      <c r="D32" s="291"/>
      <c r="E32" s="291"/>
      <c r="F32" s="291"/>
    </row>
  </sheetData>
  <mergeCells count="1">
    <mergeCell ref="B6:F32"/>
  </mergeCells>
  <hyperlinks>
    <hyperlink ref="H2" location="Índice!A1" display="IR A ÍNDIC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R23"/>
  <sheetViews>
    <sheetView workbookViewId="0"/>
  </sheetViews>
  <sheetFormatPr baseColWidth="10" defaultRowHeight="11.25"/>
  <cols>
    <col min="1" max="1" width="5.42578125" style="67" customWidth="1"/>
    <col min="2" max="2" width="4.42578125" style="67" customWidth="1"/>
    <col min="3" max="3" width="34.140625" style="67" customWidth="1"/>
    <col min="4" max="4" width="5.42578125" style="67" customWidth="1"/>
    <col min="5" max="5" width="17.28515625" style="67" bestFit="1" customWidth="1"/>
    <col min="6" max="6" width="4.28515625" style="67" customWidth="1"/>
    <col min="7" max="7" width="11.42578125" style="67"/>
    <col min="8" max="8" width="6.42578125" style="67" customWidth="1"/>
    <col min="9" max="11" width="11.42578125" style="67"/>
    <col min="12" max="12" width="14.42578125" style="67" customWidth="1"/>
    <col min="13" max="16384" width="11.42578125" style="67"/>
  </cols>
  <sheetData>
    <row r="1" spans="1:18" ht="12.75">
      <c r="A1" s="244"/>
      <c r="B1" s="244"/>
      <c r="C1" s="244"/>
      <c r="D1" s="244"/>
      <c r="E1" s="244"/>
      <c r="F1" s="244"/>
      <c r="G1" s="244"/>
      <c r="H1" s="245"/>
      <c r="I1" s="245"/>
      <c r="J1" s="245"/>
      <c r="K1" s="245"/>
      <c r="L1" s="245"/>
      <c r="M1" s="245"/>
      <c r="N1" s="245"/>
      <c r="O1" s="245"/>
      <c r="P1" s="245"/>
      <c r="Q1" s="245"/>
      <c r="R1" s="245"/>
    </row>
    <row r="2" spans="1:18" ht="15">
      <c r="A2" s="259" t="s">
        <v>77</v>
      </c>
      <c r="B2" s="245"/>
      <c r="C2" s="245"/>
      <c r="D2" s="245"/>
      <c r="E2" s="244"/>
      <c r="F2" s="244"/>
      <c r="G2" s="244"/>
      <c r="H2" s="245"/>
      <c r="I2" s="245"/>
      <c r="J2" s="245"/>
      <c r="K2" s="245"/>
      <c r="L2" s="245"/>
      <c r="M2" s="245"/>
      <c r="N2" s="245"/>
      <c r="O2" s="245"/>
      <c r="P2" s="245"/>
      <c r="Q2" s="245"/>
      <c r="R2" s="245"/>
    </row>
    <row r="3" spans="1:18" ht="12.75">
      <c r="A3" s="34"/>
      <c r="B3" s="245"/>
      <c r="C3" s="245"/>
      <c r="D3" s="245"/>
      <c r="E3" s="244"/>
      <c r="F3" s="244"/>
      <c r="G3" s="244"/>
      <c r="H3" s="245"/>
      <c r="I3" s="245"/>
      <c r="J3" s="245"/>
      <c r="K3" s="245"/>
      <c r="L3" s="245"/>
      <c r="M3" s="245"/>
      <c r="N3" s="245"/>
      <c r="O3" s="245"/>
      <c r="P3" s="245"/>
      <c r="Q3" s="245"/>
      <c r="R3" s="245"/>
    </row>
    <row r="4" spans="1:18" ht="25.5">
      <c r="A4" s="260" t="s">
        <v>281</v>
      </c>
      <c r="B4" s="246"/>
      <c r="C4" s="247"/>
      <c r="D4" s="246"/>
      <c r="E4" s="264" t="s">
        <v>282</v>
      </c>
      <c r="F4" s="248"/>
      <c r="G4" s="248"/>
      <c r="H4" s="249"/>
      <c r="I4" s="249"/>
      <c r="J4" s="249"/>
      <c r="K4" s="249"/>
      <c r="L4" s="249"/>
      <c r="M4" s="249"/>
      <c r="N4" s="249"/>
      <c r="O4" s="249"/>
      <c r="P4" s="249"/>
      <c r="Q4" s="249"/>
      <c r="R4" s="249"/>
    </row>
    <row r="5" spans="1:18" ht="25.5">
      <c r="A5" s="260" t="s">
        <v>283</v>
      </c>
      <c r="B5" s="246"/>
      <c r="C5" s="247"/>
      <c r="D5" s="246"/>
      <c r="E5" s="263" t="s">
        <v>284</v>
      </c>
      <c r="F5" s="248"/>
      <c r="G5" s="248"/>
      <c r="H5" s="249"/>
      <c r="I5" s="249"/>
      <c r="J5" s="249"/>
      <c r="K5" s="249"/>
      <c r="L5" s="249"/>
      <c r="M5" s="249"/>
      <c r="N5" s="249"/>
      <c r="O5" s="249"/>
      <c r="P5" s="249"/>
      <c r="Q5" s="249" t="s">
        <v>309</v>
      </c>
      <c r="R5" s="249"/>
    </row>
    <row r="6" spans="1:18" ht="12.75">
      <c r="A6" s="248"/>
      <c r="B6" s="248"/>
      <c r="C6" s="248"/>
      <c r="D6" s="248"/>
      <c r="E6" s="248"/>
      <c r="F6" s="248"/>
      <c r="G6" s="248"/>
      <c r="H6" s="249"/>
      <c r="I6" s="249"/>
      <c r="J6" s="249"/>
      <c r="K6" s="249"/>
      <c r="L6" s="249"/>
      <c r="M6" s="249"/>
      <c r="N6" s="249"/>
      <c r="O6" s="249"/>
      <c r="P6" s="249"/>
      <c r="Q6" s="249"/>
      <c r="R6" s="249"/>
    </row>
    <row r="7" spans="1:18" ht="18.75" customHeight="1">
      <c r="A7" s="292" t="s">
        <v>285</v>
      </c>
      <c r="B7" s="292"/>
      <c r="C7" s="292"/>
      <c r="D7" s="292"/>
      <c r="E7" s="292"/>
      <c r="F7" s="250"/>
      <c r="G7" s="258" t="s">
        <v>286</v>
      </c>
      <c r="H7" s="251"/>
      <c r="I7" s="251"/>
      <c r="J7" s="251"/>
      <c r="K7" s="251"/>
      <c r="L7" s="251"/>
      <c r="M7" s="250"/>
      <c r="N7" s="293" t="s">
        <v>287</v>
      </c>
      <c r="O7" s="293"/>
      <c r="P7" s="293"/>
      <c r="Q7" s="293"/>
      <c r="R7" s="293"/>
    </row>
    <row r="8" spans="1:18" s="288" customFormat="1" ht="18.75" customHeight="1">
      <c r="A8" s="281" t="s">
        <v>305</v>
      </c>
      <c r="B8" s="252"/>
      <c r="C8" s="252"/>
      <c r="D8" s="252"/>
      <c r="E8" s="282" t="s">
        <v>291</v>
      </c>
      <c r="F8" s="283"/>
      <c r="G8" s="284" t="s">
        <v>302</v>
      </c>
      <c r="H8" s="284"/>
      <c r="I8" s="284"/>
      <c r="J8" s="284"/>
      <c r="K8" s="285" t="s">
        <v>295</v>
      </c>
      <c r="L8" s="286"/>
      <c r="M8" s="283"/>
      <c r="N8" s="294" t="s">
        <v>300</v>
      </c>
      <c r="O8" s="294"/>
      <c r="P8" s="294"/>
      <c r="Q8" s="294"/>
      <c r="R8" s="287" t="s">
        <v>288</v>
      </c>
    </row>
    <row r="9" spans="1:18" s="288" customFormat="1" ht="18.75" customHeight="1">
      <c r="A9" s="281" t="s">
        <v>306</v>
      </c>
      <c r="B9" s="252"/>
      <c r="C9" s="252"/>
      <c r="D9" s="252"/>
      <c r="E9" s="282" t="s">
        <v>292</v>
      </c>
      <c r="F9" s="283"/>
      <c r="G9" s="284" t="s">
        <v>303</v>
      </c>
      <c r="H9" s="284"/>
      <c r="I9" s="284"/>
      <c r="J9" s="284"/>
      <c r="K9" s="285" t="s">
        <v>296</v>
      </c>
      <c r="L9" s="286"/>
      <c r="M9" s="283"/>
      <c r="N9" s="289" t="s">
        <v>304</v>
      </c>
      <c r="O9" s="289"/>
      <c r="P9" s="289"/>
      <c r="Q9" s="289"/>
      <c r="R9" s="287" t="s">
        <v>289</v>
      </c>
    </row>
    <row r="10" spans="1:18" s="288" customFormat="1" ht="18.75" customHeight="1">
      <c r="A10" s="281" t="s">
        <v>307</v>
      </c>
      <c r="B10" s="252"/>
      <c r="C10" s="252"/>
      <c r="D10" s="252"/>
      <c r="E10" s="282" t="s">
        <v>290</v>
      </c>
      <c r="F10" s="283"/>
      <c r="G10" s="284" t="s">
        <v>316</v>
      </c>
      <c r="H10" s="284"/>
      <c r="I10" s="284"/>
      <c r="J10" s="284"/>
      <c r="K10" s="285" t="s">
        <v>297</v>
      </c>
      <c r="L10" s="286"/>
      <c r="M10" s="283"/>
      <c r="N10" s="289" t="s">
        <v>301</v>
      </c>
      <c r="O10" s="289"/>
      <c r="P10" s="289"/>
      <c r="Q10" s="289"/>
      <c r="R10" s="287" t="s">
        <v>236</v>
      </c>
    </row>
    <row r="11" spans="1:18" s="288" customFormat="1" ht="18.75" customHeight="1">
      <c r="A11" s="281" t="s">
        <v>294</v>
      </c>
      <c r="B11" s="252"/>
      <c r="C11" s="252"/>
      <c r="D11" s="252"/>
      <c r="E11" s="282" t="s">
        <v>310</v>
      </c>
      <c r="F11" s="283"/>
      <c r="G11" s="284" t="s">
        <v>294</v>
      </c>
      <c r="H11" s="284"/>
      <c r="I11" s="284"/>
      <c r="J11" s="284"/>
      <c r="K11" s="285" t="s">
        <v>298</v>
      </c>
      <c r="L11" s="286"/>
      <c r="M11" s="283"/>
    </row>
    <row r="12" spans="1:18" s="288" customFormat="1" ht="18.75" customHeight="1">
      <c r="A12" s="281" t="s">
        <v>308</v>
      </c>
      <c r="B12" s="252"/>
      <c r="C12" s="252"/>
      <c r="D12" s="252"/>
      <c r="E12" s="282" t="s">
        <v>293</v>
      </c>
      <c r="F12" s="283"/>
      <c r="G12" s="284" t="s">
        <v>317</v>
      </c>
      <c r="H12" s="284"/>
      <c r="I12" s="284"/>
      <c r="J12" s="284"/>
      <c r="K12" s="285" t="s">
        <v>299</v>
      </c>
      <c r="L12" s="286"/>
      <c r="M12" s="283"/>
    </row>
    <row r="22" spans="3:3" ht="12.75">
      <c r="C22" s="4"/>
    </row>
    <row r="23" spans="3:3" ht="12.75">
      <c r="C23" s="4"/>
    </row>
  </sheetData>
  <mergeCells count="3">
    <mergeCell ref="A7:E7"/>
    <mergeCell ref="N7:R7"/>
    <mergeCell ref="N8:Q8"/>
  </mergeCells>
  <hyperlinks>
    <hyperlink ref="E9" location="'Matriz Secundaria'!A1" display="Matriz Secundaria"/>
    <hyperlink ref="E10" location="'Producción Bruta'!A1" display="Producción Bruta"/>
    <hyperlink ref="E11" location="'Matriz de Consumos'!A1" display="Matriz de Consumo"/>
    <hyperlink ref="E12" location="'Balance de Energía'!A1" display="Balance de Energía"/>
    <hyperlink ref="K8" location="'Matriz Primaria (u.físicas)'!A1" display="Matriz Primaria (u.físicas)"/>
    <hyperlink ref="K9" location="'Matriz Secundaria (u.físicas)'!A1" display="Matriz Secundaria (u.físicas)"/>
    <hyperlink ref="K10" location="'Producción Bruta (u.físicas)'!A1" display="Producción Bruta (u.físicas)"/>
    <hyperlink ref="K11" location="'Producción Bruta (u.físicas)'!A1" display="Matriz de Consumos (u.físicas)"/>
    <hyperlink ref="K12" location="'Balance Energético (u.físicas) '!A1" display="Balance Energético (u.físicas)"/>
    <hyperlink ref="R9" location="Índice!A1" display="CUADRO2"/>
    <hyperlink ref="R10" location="Glosario!A1" display="Glosario"/>
    <hyperlink ref="E4" location="Introducción!A1" display="Introducción"/>
    <hyperlink ref="R8" location="CUADRO1!A1" display="CUADRO1"/>
    <hyperlink ref="E5" location="DESCRIPCIÓN!A1" display="Descripción"/>
    <hyperlink ref="E8" location="'Matriz Primaria'!A1" display="Matriz Primaria"/>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B1:G18"/>
  <sheetViews>
    <sheetView workbookViewId="0"/>
  </sheetViews>
  <sheetFormatPr baseColWidth="10" defaultRowHeight="15"/>
  <cols>
    <col min="1" max="1" width="4.140625" style="2" customWidth="1"/>
    <col min="2" max="2" width="11.42578125" style="2"/>
    <col min="3" max="3" width="15.7109375" style="2" bestFit="1" customWidth="1"/>
    <col min="4" max="5" width="11.7109375" style="2" bestFit="1" customWidth="1"/>
    <col min="6" max="6" width="17" style="2" bestFit="1" customWidth="1"/>
    <col min="7" max="8" width="14.140625" style="2" bestFit="1" customWidth="1"/>
    <col min="9" max="16384" width="11.42578125" style="2"/>
  </cols>
  <sheetData>
    <row r="1" spans="2:7" ht="10.5" customHeight="1"/>
    <row r="2" spans="2:7">
      <c r="B2" s="34" t="s">
        <v>90</v>
      </c>
    </row>
    <row r="3" spans="2:7">
      <c r="B3" s="34" t="s">
        <v>91</v>
      </c>
    </row>
    <row r="4" spans="2:7">
      <c r="B4" s="34" t="s">
        <v>84</v>
      </c>
    </row>
    <row r="5" spans="2:7">
      <c r="B5" s="8" t="s">
        <v>0</v>
      </c>
    </row>
    <row r="7" spans="2:7">
      <c r="B7" s="38" t="s">
        <v>86</v>
      </c>
      <c r="C7" s="38" t="s">
        <v>87</v>
      </c>
      <c r="D7" s="38" t="s">
        <v>33</v>
      </c>
      <c r="E7" s="38" t="s">
        <v>34</v>
      </c>
      <c r="F7" s="38" t="s">
        <v>88</v>
      </c>
      <c r="G7" s="38" t="s">
        <v>89</v>
      </c>
    </row>
    <row r="8" spans="2:7">
      <c r="B8" s="3" t="s">
        <v>9</v>
      </c>
      <c r="C8" s="39">
        <f>+Balance!$C$3</f>
        <v>2271.1842496301101</v>
      </c>
      <c r="D8" s="39">
        <f>+Balance!$C$4</f>
        <v>86894.582868218698</v>
      </c>
      <c r="E8" s="40">
        <f>+Balance!$C$5</f>
        <v>0</v>
      </c>
      <c r="F8" s="40">
        <f>+SUM(Balance!$C$6:$C$8)</f>
        <v>0</v>
      </c>
      <c r="G8" s="41">
        <f>+'Matriz Primaria'!C8+'Matriz Primaria'!D8-'Matriz Primaria'!E8-'Matriz Primaria'!F8</f>
        <v>89165.767117848809</v>
      </c>
    </row>
    <row r="9" spans="2:7">
      <c r="B9" s="3" t="s">
        <v>108</v>
      </c>
      <c r="C9" s="39">
        <f>+Balance!$D$3</f>
        <v>18197.645797500001</v>
      </c>
      <c r="D9" s="39">
        <f>+Balance!$D$4</f>
        <v>33415.474352879944</v>
      </c>
      <c r="E9" s="40">
        <f>+Balance!$D$5</f>
        <v>0</v>
      </c>
      <c r="F9" s="40">
        <f>+SUM(Balance!$D$6:$D$8)</f>
        <v>470.55287499999997</v>
      </c>
      <c r="G9" s="41">
        <f>+'Matriz Primaria'!C9+'Matriz Primaria'!D9-'Matriz Primaria'!E9-'Matriz Primaria'!F9</f>
        <v>51142.567275379944</v>
      </c>
    </row>
    <row r="10" spans="2:7">
      <c r="B10" s="3" t="s">
        <v>11</v>
      </c>
      <c r="C10" s="39">
        <f>+Balance!$E$3</f>
        <v>2387.651875</v>
      </c>
      <c r="D10" s="39">
        <f>+Balance!$E$4</f>
        <v>40084.352276941499</v>
      </c>
      <c r="E10" s="40">
        <f>+Balance!$E$5</f>
        <v>0</v>
      </c>
      <c r="F10" s="40">
        <f>+SUM(Balance!$E$6:$E$8)</f>
        <v>0</v>
      </c>
      <c r="G10" s="41">
        <f>+'Matriz Primaria'!C10+'Matriz Primaria'!D10-'Matriz Primaria'!E10-'Matriz Primaria'!F10</f>
        <v>42472.004151941503</v>
      </c>
    </row>
    <row r="11" spans="2:7">
      <c r="B11" s="3" t="s">
        <v>85</v>
      </c>
      <c r="C11" s="39">
        <f>+Balance!$F$3</f>
        <v>35535.210902210878</v>
      </c>
      <c r="D11" s="39">
        <f>+Balance!$F$4</f>
        <v>0</v>
      </c>
      <c r="E11" s="40">
        <f>+Balance!$F$5</f>
        <v>0</v>
      </c>
      <c r="F11" s="40">
        <f>+SUM(Balance!$F$6:$F$8)</f>
        <v>0</v>
      </c>
      <c r="G11" s="41">
        <f>+'Matriz Primaria'!C11+'Matriz Primaria'!D11-'Matriz Primaria'!E11-'Matriz Primaria'!F11</f>
        <v>35535.210902210878</v>
      </c>
    </row>
    <row r="12" spans="2:7">
      <c r="B12" s="3" t="s">
        <v>13</v>
      </c>
      <c r="C12" s="39">
        <f>+Balance!$G$3</f>
        <v>18709.780435513898</v>
      </c>
      <c r="D12" s="39">
        <f>+Balance!$G$4</f>
        <v>0</v>
      </c>
      <c r="E12" s="40">
        <f>+Balance!$G$5</f>
        <v>0</v>
      </c>
      <c r="F12" s="40">
        <f>+SUM(Balance!$G$6:$G$8)</f>
        <v>0</v>
      </c>
      <c r="G12" s="41">
        <f>+'Matriz Primaria'!C12+'Matriz Primaria'!D12-'Matriz Primaria'!E12-'Matriz Primaria'!F12</f>
        <v>18709.780435513898</v>
      </c>
    </row>
    <row r="13" spans="2:7">
      <c r="B13" s="3" t="s">
        <v>14</v>
      </c>
      <c r="C13" s="39">
        <f>+Balance!$H$3</f>
        <v>279.72650679999987</v>
      </c>
      <c r="D13" s="39">
        <f>+Balance!$H$4</f>
        <v>0</v>
      </c>
      <c r="E13" s="40">
        <f>+Balance!$H$5</f>
        <v>0</v>
      </c>
      <c r="F13" s="40">
        <f>+SUM(Balance!$H$6:$H$8)</f>
        <v>0</v>
      </c>
      <c r="G13" s="41">
        <f>+'Matriz Primaria'!C13+'Matriz Primaria'!D13-'Matriz Primaria'!E13-'Matriz Primaria'!F13</f>
        <v>279.72650679999987</v>
      </c>
    </row>
    <row r="14" spans="2:7">
      <c r="B14" s="3" t="s">
        <v>15</v>
      </c>
      <c r="C14" s="39">
        <f>+Balance!$I$3</f>
        <v>0</v>
      </c>
      <c r="D14" s="39">
        <f>+Balance!$I$4</f>
        <v>0</v>
      </c>
      <c r="E14" s="40">
        <f>+Balance!$I$5</f>
        <v>0</v>
      </c>
      <c r="F14" s="40">
        <f>+SUM(Balance!$I$6:$I$8)</f>
        <v>0</v>
      </c>
      <c r="G14" s="41">
        <f>+'Matriz Primaria'!C14+'Matriz Primaria'!D14-'Matriz Primaria'!E14-'Matriz Primaria'!F14</f>
        <v>0</v>
      </c>
    </row>
    <row r="15" spans="2:7">
      <c r="B15" s="3" t="s">
        <v>16</v>
      </c>
      <c r="C15" s="39">
        <f>+Balance!$J$3</f>
        <v>86.441252800000001</v>
      </c>
      <c r="D15" s="39">
        <f>+Balance!$J$4</f>
        <v>0</v>
      </c>
      <c r="E15" s="40">
        <f>+Balance!$J$5</f>
        <v>0</v>
      </c>
      <c r="F15" s="40">
        <f>+SUM(Balance!$J$6:$J$8)</f>
        <v>0</v>
      </c>
      <c r="G15" s="41">
        <f>+'Matriz Primaria'!C15+'Matriz Primaria'!D15-'Matriz Primaria'!E15-'Matriz Primaria'!F15</f>
        <v>86.441252800000001</v>
      </c>
    </row>
    <row r="16" spans="2:7">
      <c r="B16" s="42" t="s">
        <v>74</v>
      </c>
      <c r="C16" s="38">
        <f>+SUM(C8:C15)</f>
        <v>77467.641019454881</v>
      </c>
      <c r="D16" s="38">
        <f>+SUM(D8:D15)</f>
        <v>160394.40949804016</v>
      </c>
      <c r="E16" s="38">
        <f>+SUM(E8:E15)</f>
        <v>0</v>
      </c>
      <c r="F16" s="38">
        <f>+SUM(F8:F15)</f>
        <v>470.55287499999997</v>
      </c>
      <c r="G16" s="38">
        <f>+SUM(G8:G15)</f>
        <v>237391.49764249506</v>
      </c>
    </row>
    <row r="18" spans="2:2">
      <c r="B18" s="3" t="s">
        <v>109</v>
      </c>
    </row>
  </sheetData>
  <hyperlinks>
    <hyperlink ref="B5" location="Índice!A1" display="VOLVER A INDICE"/>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B1:I31"/>
  <sheetViews>
    <sheetView workbookViewId="0">
      <selection activeCell="R41" sqref="R41"/>
    </sheetView>
  </sheetViews>
  <sheetFormatPr baseColWidth="10" defaultRowHeight="15"/>
  <cols>
    <col min="1" max="1" width="3" style="2" customWidth="1"/>
    <col min="2" max="2" width="24.140625" style="2" customWidth="1"/>
    <col min="3" max="3" width="15.7109375" style="2" bestFit="1" customWidth="1"/>
    <col min="4" max="5" width="11.7109375" style="2" bestFit="1" customWidth="1"/>
    <col min="6" max="6" width="17" style="2" bestFit="1" customWidth="1"/>
    <col min="7" max="7" width="14.140625" style="2" bestFit="1" customWidth="1"/>
    <col min="8" max="9" width="14.140625" style="2" customWidth="1"/>
    <col min="10" max="10" width="14.140625" style="2" bestFit="1" customWidth="1"/>
    <col min="11" max="16384" width="11.42578125" style="2"/>
  </cols>
  <sheetData>
    <row r="1" spans="2:9" ht="11.25" customHeight="1"/>
    <row r="2" spans="2:9">
      <c r="B2" s="34" t="s">
        <v>97</v>
      </c>
    </row>
    <row r="3" spans="2:9">
      <c r="B3" s="34" t="s">
        <v>91</v>
      </c>
    </row>
    <row r="4" spans="2:9">
      <c r="B4" s="34" t="s">
        <v>84</v>
      </c>
    </row>
    <row r="5" spans="2:9">
      <c r="B5" s="8" t="s">
        <v>0</v>
      </c>
    </row>
    <row r="7" spans="2:9">
      <c r="B7" s="38" t="s">
        <v>86</v>
      </c>
      <c r="C7" s="38" t="s">
        <v>87</v>
      </c>
      <c r="D7" s="38" t="s">
        <v>33</v>
      </c>
      <c r="E7" s="38" t="s">
        <v>34</v>
      </c>
      <c r="F7" s="38" t="s">
        <v>88</v>
      </c>
      <c r="G7" s="38" t="s">
        <v>47</v>
      </c>
      <c r="H7" s="43" t="s">
        <v>103</v>
      </c>
      <c r="I7" s="43" t="s">
        <v>82</v>
      </c>
    </row>
    <row r="8" spans="2:9">
      <c r="B8" s="61" t="s">
        <v>98</v>
      </c>
      <c r="C8" s="62">
        <f>+SUM(C9:C19)</f>
        <v>90418.429833849965</v>
      </c>
      <c r="D8" s="62">
        <f t="shared" ref="D8:F8" si="0">+SUM(D9:D19)</f>
        <v>80088.154495523471</v>
      </c>
      <c r="E8" s="62">
        <f t="shared" si="0"/>
        <v>5986.9718607679997</v>
      </c>
      <c r="F8" s="63">
        <f t="shared" si="0"/>
        <v>-1979.6666835987971</v>
      </c>
      <c r="G8" s="64">
        <f>+SUM(G9:G19)</f>
        <v>137015.87726852926</v>
      </c>
      <c r="H8" s="64">
        <f>+SUM(H9:H19)</f>
        <v>19963.845556975779</v>
      </c>
      <c r="I8" s="64">
        <f t="shared" ref="I8:I18" si="1">+SUM(G8+H8)</f>
        <v>156979.72282550504</v>
      </c>
    </row>
    <row r="9" spans="2:9">
      <c r="B9" s="55" t="s">
        <v>107</v>
      </c>
      <c r="C9" s="57">
        <f>+'Producción Bruta'!E20</f>
        <v>31828</v>
      </c>
      <c r="D9" s="57">
        <f>+Balance!K4</f>
        <v>52718.631511957159</v>
      </c>
      <c r="E9" s="57">
        <f>+Balance!K5</f>
        <v>3271.6660336079999</v>
      </c>
      <c r="F9" s="58">
        <f>+Balance!K8</f>
        <v>0</v>
      </c>
      <c r="G9" s="59">
        <f>+Balance!K20</f>
        <v>61656.778149959158</v>
      </c>
      <c r="H9" s="59">
        <f>+'Matriz de Consumos'!K11</f>
        <v>13409.78742784032</v>
      </c>
      <c r="I9" s="59">
        <f t="shared" si="1"/>
        <v>75066.565577799483</v>
      </c>
    </row>
    <row r="10" spans="2:9">
      <c r="B10" s="55" t="s">
        <v>18</v>
      </c>
      <c r="C10" s="57">
        <f>+'Producción Bruta'!E21</f>
        <v>14706.715254000001</v>
      </c>
      <c r="D10" s="57">
        <f>+Balance!L4</f>
        <v>3855.8366553000001</v>
      </c>
      <c r="E10" s="57">
        <f>+Balance!L5</f>
        <v>0</v>
      </c>
      <c r="F10" s="58">
        <f>+Balance!L8</f>
        <v>0</v>
      </c>
      <c r="G10" s="59">
        <f>+Balance!L20</f>
        <v>15756.44205198188</v>
      </c>
      <c r="H10" s="59">
        <f>+'Matriz de Consumos'!L11</f>
        <v>2591.6058315</v>
      </c>
      <c r="I10" s="59">
        <f t="shared" si="1"/>
        <v>18348.047883481879</v>
      </c>
    </row>
    <row r="11" spans="2:9">
      <c r="B11" s="55" t="s">
        <v>99</v>
      </c>
      <c r="C11" s="57">
        <f>+'Producción Bruta'!E22</f>
        <v>22715.912975839998</v>
      </c>
      <c r="D11" s="57">
        <f>+Balance!M4</f>
        <v>8160.8412790239981</v>
      </c>
      <c r="E11" s="57">
        <f>+Balance!M5</f>
        <v>2173.5877767520001</v>
      </c>
      <c r="F11" s="58">
        <f>+Balance!M8</f>
        <v>0</v>
      </c>
      <c r="G11" s="59">
        <f>+Balance!M20</f>
        <v>30854.00335752</v>
      </c>
      <c r="H11" s="59">
        <f>+'Matriz de Consumos'!M11</f>
        <v>0</v>
      </c>
      <c r="I11" s="59">
        <f t="shared" si="1"/>
        <v>30854.00335752</v>
      </c>
    </row>
    <row r="12" spans="2:9">
      <c r="B12" s="55" t="s">
        <v>20</v>
      </c>
      <c r="C12" s="57">
        <f>+'Producción Bruta'!E23</f>
        <v>643.79999999999995</v>
      </c>
      <c r="D12" s="57">
        <f>+Balance!N4</f>
        <v>5.919408000000001E-3</v>
      </c>
      <c r="E12" s="57">
        <f>+Balance!N5</f>
        <v>0</v>
      </c>
      <c r="F12" s="58">
        <f>+Balance!N8</f>
        <v>-647.73</v>
      </c>
      <c r="G12" s="59">
        <f>+Balance!N20</f>
        <v>1408.6097112690002</v>
      </c>
      <c r="H12" s="59">
        <f>+'Matriz de Consumos'!N11</f>
        <v>0</v>
      </c>
      <c r="I12" s="59">
        <f t="shared" si="1"/>
        <v>1408.6097112690002</v>
      </c>
    </row>
    <row r="13" spans="2:9">
      <c r="B13" s="55" t="s">
        <v>21</v>
      </c>
      <c r="C13" s="57">
        <f>+'Producción Bruta'!E24</f>
        <v>8524.8045762260008</v>
      </c>
      <c r="D13" s="57">
        <f>+Balance!O4</f>
        <v>9411.0467457943123</v>
      </c>
      <c r="E13" s="57">
        <f>+Balance!O5</f>
        <v>157.74390640800002</v>
      </c>
      <c r="F13" s="58">
        <f>+Balance!O8</f>
        <v>-659.72829999999999</v>
      </c>
      <c r="G13" s="59">
        <f>+Balance!O20</f>
        <v>15222.891740892002</v>
      </c>
      <c r="H13" s="59">
        <f>+'Matriz de Consumos'!O11</f>
        <v>206.33252149945835</v>
      </c>
      <c r="I13" s="59">
        <f t="shared" si="1"/>
        <v>15429.224262391461</v>
      </c>
    </row>
    <row r="14" spans="2:9">
      <c r="B14" s="55" t="s">
        <v>22</v>
      </c>
      <c r="C14" s="57">
        <f>+'Producción Bruta'!E25</f>
        <v>87.452054794520535</v>
      </c>
      <c r="D14" s="57">
        <f>+Balance!P4</f>
        <v>4.4687999999999999</v>
      </c>
      <c r="E14" s="57">
        <f>+Balance!P5</f>
        <v>0</v>
      </c>
      <c r="F14" s="58">
        <f>+Balance!P8</f>
        <v>0</v>
      </c>
      <c r="G14" s="59">
        <f>+Balance!P20</f>
        <v>84.125160000000008</v>
      </c>
      <c r="H14" s="59">
        <f>+'Matriz de Consumos'!P11</f>
        <v>0</v>
      </c>
      <c r="I14" s="59">
        <f t="shared" si="1"/>
        <v>84.125160000000008</v>
      </c>
    </row>
    <row r="15" spans="2:9">
      <c r="B15" s="55" t="s">
        <v>23</v>
      </c>
      <c r="C15" s="57">
        <f>+'Producción Bruta'!E26</f>
        <v>6499.3196744999996</v>
      </c>
      <c r="D15" s="57">
        <f>+Balance!Q4</f>
        <v>3743.4890570400003</v>
      </c>
      <c r="E15" s="57">
        <f>+Balance!Q5</f>
        <v>0</v>
      </c>
      <c r="F15" s="58">
        <f>+Balance!Q8</f>
        <v>39.038922000000007</v>
      </c>
      <c r="G15" s="59">
        <f>+Balance!Q20</f>
        <v>8300.742992954998</v>
      </c>
      <c r="H15" s="59">
        <f>+'Matriz de Consumos'!Q11</f>
        <v>0.11688300000000001</v>
      </c>
      <c r="I15" s="59">
        <f t="shared" si="1"/>
        <v>8300.8598759549986</v>
      </c>
    </row>
    <row r="16" spans="2:9">
      <c r="B16" s="55" t="s">
        <v>24</v>
      </c>
      <c r="C16" s="57">
        <f>+'Producción Bruta'!E27</f>
        <v>775.93617005223905</v>
      </c>
      <c r="D16" s="57">
        <f>+Balance!R4</f>
        <v>135.83452700000001</v>
      </c>
      <c r="E16" s="57">
        <f>+Balance!R5</f>
        <v>383.97414399999997</v>
      </c>
      <c r="F16" s="58">
        <f>+Balance!R8</f>
        <v>-172.28553650000001</v>
      </c>
      <c r="G16" s="59">
        <f>+Balance!R20</f>
        <v>323.56955955223901</v>
      </c>
      <c r="H16" s="59">
        <f>+'Matriz de Consumos'!R11</f>
        <v>376.51253000000003</v>
      </c>
      <c r="I16" s="59">
        <f t="shared" si="1"/>
        <v>700.08208955223904</v>
      </c>
    </row>
    <row r="17" spans="2:9">
      <c r="B17" s="55" t="s">
        <v>25</v>
      </c>
      <c r="C17" s="57">
        <f>+'Producción Bruta'!E28</f>
        <v>3.9532799999999999</v>
      </c>
      <c r="D17" s="57">
        <f>+Balance!S4</f>
        <v>0</v>
      </c>
      <c r="E17" s="57">
        <f>+Balance!S5</f>
        <v>0</v>
      </c>
      <c r="F17" s="58">
        <f>+Balance!S8</f>
        <v>0</v>
      </c>
      <c r="G17" s="59">
        <f>+Balance!S20</f>
        <v>3.86808</v>
      </c>
      <c r="H17" s="59">
        <f>+'Matriz de Consumos'!S11</f>
        <v>8.5199999999999998E-2</v>
      </c>
      <c r="I17" s="59">
        <f t="shared" si="1"/>
        <v>3.9532799999999999</v>
      </c>
    </row>
    <row r="18" spans="2:9">
      <c r="B18" s="55" t="s">
        <v>26</v>
      </c>
      <c r="C18" s="57">
        <f>+'Producción Bruta'!E29</f>
        <v>2471</v>
      </c>
      <c r="D18" s="57">
        <f>+Balance!T4</f>
        <v>2058</v>
      </c>
      <c r="E18" s="57">
        <f>+Balance!T5</f>
        <v>0</v>
      </c>
      <c r="F18" s="58">
        <f>+Balance!T8</f>
        <v>0</v>
      </c>
      <c r="G18" s="59">
        <f>+Balance!T20</f>
        <v>1641.5310099999999</v>
      </c>
      <c r="H18" s="59">
        <f>+'Matriz de Consumos'!T11</f>
        <v>2442.223</v>
      </c>
      <c r="I18" s="59">
        <f t="shared" si="1"/>
        <v>4083.7540099999997</v>
      </c>
    </row>
    <row r="19" spans="2:9">
      <c r="B19" s="56" t="s">
        <v>100</v>
      </c>
      <c r="C19" s="57">
        <f>+'Producción Bruta'!E30</f>
        <v>2161.5358484372027</v>
      </c>
      <c r="D19" s="59">
        <f>+Balance!U4</f>
        <v>0</v>
      </c>
      <c r="E19" s="60">
        <f>+Balance!U5</f>
        <v>0</v>
      </c>
      <c r="F19" s="59">
        <f>+Balance!U8</f>
        <v>-538.96176909879705</v>
      </c>
      <c r="G19" s="59">
        <f>+Balance!U20</f>
        <v>1763.3154543999999</v>
      </c>
      <c r="H19" s="59">
        <f>+'Matriz de Consumos'!U11</f>
        <v>937.18216313599999</v>
      </c>
      <c r="I19" s="59">
        <f>+SUM(G19+H19)</f>
        <v>2700.4976175359998</v>
      </c>
    </row>
    <row r="20" spans="2:9">
      <c r="B20" s="65" t="s">
        <v>4</v>
      </c>
      <c r="C20" s="64">
        <f>+'Producción Bruta'!E18</f>
        <v>51132.464071032227</v>
      </c>
      <c r="D20" s="64">
        <f>+Balance!V4</f>
        <v>0</v>
      </c>
      <c r="E20" s="66">
        <f>+Balance!V5</f>
        <v>0</v>
      </c>
      <c r="F20" s="64">
        <f>+Balance!V8</f>
        <v>0</v>
      </c>
      <c r="G20" s="64">
        <f>+Balance!V20</f>
        <v>48973.518722241599</v>
      </c>
      <c r="H20" s="64">
        <f>+'Matriz de Consumos'!V11</f>
        <v>0</v>
      </c>
      <c r="I20" s="64">
        <f t="shared" ref="I20:I30" si="2">+SUM(G20+H20)</f>
        <v>48973.518722241599</v>
      </c>
    </row>
    <row r="21" spans="2:9">
      <c r="B21" s="65" t="s">
        <v>28</v>
      </c>
      <c r="C21" s="64">
        <f>+'Producción Bruta'!E32</f>
        <v>2524.8020000000001</v>
      </c>
      <c r="D21" s="64">
        <f>+Balance!W4</f>
        <v>0</v>
      </c>
      <c r="E21" s="66">
        <f>+Balance!W5</f>
        <v>0</v>
      </c>
      <c r="F21" s="64">
        <f>+Balance!W8</f>
        <v>0</v>
      </c>
      <c r="G21" s="64">
        <f>+Balance!W20</f>
        <v>174.25615199999999</v>
      </c>
      <c r="H21" s="64">
        <f>+'Matriz de Consumos'!W11</f>
        <v>2015.2999999983299</v>
      </c>
      <c r="I21" s="64">
        <f t="shared" si="2"/>
        <v>2189.5561519983298</v>
      </c>
    </row>
    <row r="22" spans="2:9">
      <c r="B22" s="65" t="s">
        <v>29</v>
      </c>
      <c r="C22" s="64">
        <f>+'Producción Bruta'!E33</f>
        <v>786.97618799999998</v>
      </c>
      <c r="D22" s="64">
        <f>+Balance!X4</f>
        <v>0</v>
      </c>
      <c r="E22" s="66">
        <f>+Balance!X5</f>
        <v>0</v>
      </c>
      <c r="F22" s="64">
        <f>+Balance!X8</f>
        <v>0</v>
      </c>
      <c r="G22" s="64">
        <f>+Balance!X20</f>
        <v>761.26218749999998</v>
      </c>
      <c r="H22" s="64">
        <f>+'Matriz de Consumos'!X11</f>
        <v>0</v>
      </c>
      <c r="I22" s="64">
        <f t="shared" si="2"/>
        <v>761.26218749999998</v>
      </c>
    </row>
    <row r="23" spans="2:9">
      <c r="B23" s="65" t="s">
        <v>101</v>
      </c>
      <c r="C23" s="64">
        <f>+'Producción Bruta'!E34</f>
        <v>126.461</v>
      </c>
      <c r="D23" s="64">
        <f>+Balance!Y4</f>
        <v>0</v>
      </c>
      <c r="E23" s="66">
        <f>+Balance!Y5</f>
        <v>0</v>
      </c>
      <c r="F23" s="64">
        <f>+Balance!Y8</f>
        <v>0</v>
      </c>
      <c r="G23" s="64">
        <f>+Balance!Y20</f>
        <v>61.151000000000003</v>
      </c>
      <c r="H23" s="64">
        <f>+'Matriz de Consumos'!Y11</f>
        <v>0</v>
      </c>
      <c r="I23" s="64">
        <f t="shared" si="2"/>
        <v>61.151000000000003</v>
      </c>
    </row>
    <row r="24" spans="2:9">
      <c r="B24" s="65" t="s">
        <v>102</v>
      </c>
      <c r="C24" s="64">
        <f>+'Producción Bruta'!E35</f>
        <v>765.83799999999997</v>
      </c>
      <c r="D24" s="64">
        <f>+Balance!Z4</f>
        <v>0</v>
      </c>
      <c r="E24" s="66">
        <f>+Balance!Z5</f>
        <v>0</v>
      </c>
      <c r="F24" s="64">
        <f>+Balance!Z8</f>
        <v>0</v>
      </c>
      <c r="G24" s="64">
        <f>+Balance!Z20</f>
        <v>593.99199999999996</v>
      </c>
      <c r="H24" s="64">
        <f>+'Matriz de Consumos'!Z11</f>
        <v>0</v>
      </c>
      <c r="I24" s="64">
        <f t="shared" si="2"/>
        <v>593.99199999999996</v>
      </c>
    </row>
    <row r="25" spans="2:9">
      <c r="B25" s="65" t="s">
        <v>6</v>
      </c>
      <c r="C25" s="64">
        <f>+'Producción Bruta'!E37</f>
        <v>143.517572</v>
      </c>
      <c r="D25" s="64">
        <f>+Balance!AA4</f>
        <v>0</v>
      </c>
      <c r="E25" s="66">
        <f>+Balance!AA5</f>
        <v>0</v>
      </c>
      <c r="F25" s="64">
        <f>+Balance!AA8</f>
        <v>0</v>
      </c>
      <c r="G25" s="64">
        <f>+Balance!AA20</f>
        <v>151.02714324999999</v>
      </c>
      <c r="H25" s="64">
        <f>+'Matriz de Consumos'!AA11</f>
        <v>0</v>
      </c>
      <c r="I25" s="64">
        <f t="shared" si="2"/>
        <v>151.02714324999999</v>
      </c>
    </row>
    <row r="26" spans="2:9">
      <c r="B26" s="65" t="s">
        <v>7</v>
      </c>
      <c r="C26" s="64">
        <f>+'Producción Bruta'!E38</f>
        <v>5063.6503929999999</v>
      </c>
      <c r="D26" s="64">
        <f>+Balance!AB4</f>
        <v>0</v>
      </c>
      <c r="E26" s="66">
        <f>+Balance!AB5</f>
        <v>4402.6518732081804</v>
      </c>
      <c r="F26" s="64">
        <f>+Balance!AB8</f>
        <v>0</v>
      </c>
      <c r="G26" s="64">
        <f>+Balance!AB20</f>
        <v>0</v>
      </c>
      <c r="H26" s="64">
        <f>+'Matriz de Consumos'!AB11</f>
        <v>0</v>
      </c>
      <c r="I26" s="64">
        <f t="shared" si="2"/>
        <v>0</v>
      </c>
    </row>
    <row r="27" spans="2:9">
      <c r="B27" s="65" t="s">
        <v>10</v>
      </c>
      <c r="C27" s="64">
        <f>+Balance!$D$3</f>
        <v>18197.645797500001</v>
      </c>
      <c r="D27" s="64">
        <f>+Balance!$D$4</f>
        <v>33415.474352879944</v>
      </c>
      <c r="E27" s="66">
        <f>+Balance!$D$5</f>
        <v>0</v>
      </c>
      <c r="F27" s="64">
        <f>+SUM(Balance!$D$6:$D$8)</f>
        <v>470.55287499999997</v>
      </c>
      <c r="G27" s="64">
        <f>+Balance!D20</f>
        <v>21385.640298321418</v>
      </c>
      <c r="H27" s="64">
        <f>+'Matriz de Consumos'!D11</f>
        <v>28222.391621047529</v>
      </c>
      <c r="I27" s="64">
        <f t="shared" si="2"/>
        <v>49608.03191936895</v>
      </c>
    </row>
    <row r="28" spans="2:9">
      <c r="B28" s="65" t="s">
        <v>11</v>
      </c>
      <c r="C28" s="64">
        <f>+Balance!$E$3</f>
        <v>2387.651875</v>
      </c>
      <c r="D28" s="64">
        <f>+Balance!$E$4</f>
        <v>40084.352276941499</v>
      </c>
      <c r="E28" s="66">
        <f>+Balance!$E$5</f>
        <v>0</v>
      </c>
      <c r="F28" s="64">
        <f>+SUM(Balance!$E$6:$E$8)</f>
        <v>0</v>
      </c>
      <c r="G28" s="64">
        <f>+Balance!E20</f>
        <v>2501.3935828441699</v>
      </c>
      <c r="H28" s="64">
        <f>+'Matriz de Consumos'!E11</f>
        <v>42779.056644876895</v>
      </c>
      <c r="I28" s="64">
        <f t="shared" si="2"/>
        <v>45280.450227721063</v>
      </c>
    </row>
    <row r="29" spans="2:9">
      <c r="B29" s="65" t="s">
        <v>85</v>
      </c>
      <c r="C29" s="64">
        <f>+Balance!$F$3</f>
        <v>35535.210902210878</v>
      </c>
      <c r="D29" s="64">
        <f>+Balance!$F$4</f>
        <v>0</v>
      </c>
      <c r="E29" s="66">
        <f>+Balance!$F$5</f>
        <v>0</v>
      </c>
      <c r="F29" s="64">
        <f>+SUM(Balance!$F$6:$F$8)</f>
        <v>0</v>
      </c>
      <c r="G29" s="64">
        <f>+Balance!F20</f>
        <v>30507.65495157885</v>
      </c>
      <c r="H29" s="64">
        <f>+'Matriz de Consumos'!F11</f>
        <v>5027.5559506320596</v>
      </c>
      <c r="I29" s="64">
        <f t="shared" si="2"/>
        <v>35535.210902210907</v>
      </c>
    </row>
    <row r="30" spans="2:9">
      <c r="B30" s="65" t="s">
        <v>16</v>
      </c>
      <c r="C30" s="64">
        <f>+Balance!$J$3</f>
        <v>86.441252800000001</v>
      </c>
      <c r="D30" s="64">
        <f>+Balance!$J$4</f>
        <v>0</v>
      </c>
      <c r="E30" s="66">
        <f>+Balance!$J$5</f>
        <v>0</v>
      </c>
      <c r="F30" s="64">
        <f>+SUM(Balance!$J$6:$J$8)</f>
        <v>0</v>
      </c>
      <c r="G30" s="64">
        <f>+Balance!J20</f>
        <v>0</v>
      </c>
      <c r="H30" s="64">
        <f>+'Matriz de Consumos'!J11</f>
        <v>86.441252800000001</v>
      </c>
      <c r="I30" s="64">
        <f t="shared" si="2"/>
        <v>86.441252800000001</v>
      </c>
    </row>
    <row r="31" spans="2:9">
      <c r="B31" s="42" t="s">
        <v>74</v>
      </c>
      <c r="C31" s="38">
        <f t="shared" ref="C31:I31" si="3">+SUM(C8,C20:C30)</f>
        <v>207169.08888539308</v>
      </c>
      <c r="D31" s="38">
        <f t="shared" si="3"/>
        <v>153587.98112534493</v>
      </c>
      <c r="E31" s="38">
        <f t="shared" si="3"/>
        <v>10389.623733976179</v>
      </c>
      <c r="F31" s="38">
        <f t="shared" si="3"/>
        <v>-1509.1138085987973</v>
      </c>
      <c r="G31" s="38">
        <f t="shared" si="3"/>
        <v>242125.77330626527</v>
      </c>
      <c r="H31" s="38">
        <f t="shared" si="3"/>
        <v>98094.591026330585</v>
      </c>
      <c r="I31" s="38">
        <f t="shared" si="3"/>
        <v>340220.36433259584</v>
      </c>
    </row>
  </sheetData>
  <hyperlinks>
    <hyperlink ref="B5" location="Índice!A1" display="VOLVER A INDICE"/>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38"/>
  <sheetViews>
    <sheetView workbookViewId="0"/>
  </sheetViews>
  <sheetFormatPr baseColWidth="10" defaultRowHeight="15"/>
  <cols>
    <col min="1" max="1" width="4.140625" style="2" customWidth="1"/>
    <col min="2" max="2" width="5.140625" style="2" customWidth="1"/>
    <col min="3" max="3" width="3.7109375" style="2" customWidth="1"/>
    <col min="4" max="4" width="18" style="2" customWidth="1"/>
    <col min="5" max="5" width="22.140625" style="2" customWidth="1"/>
    <col min="6" max="6" width="17" style="2" bestFit="1" customWidth="1"/>
    <col min="7" max="8" width="14.140625" style="2" bestFit="1" customWidth="1"/>
    <col min="9" max="9" width="11.42578125" style="2"/>
    <col min="10" max="10" width="11.7109375" style="2" bestFit="1" customWidth="1"/>
    <col min="11" max="16384" width="11.42578125" style="2"/>
  </cols>
  <sheetData>
    <row r="1" spans="2:5" ht="9.75" customHeight="1"/>
    <row r="2" spans="2:5">
      <c r="B2" s="34" t="s">
        <v>93</v>
      </c>
    </row>
    <row r="3" spans="2:5">
      <c r="B3" s="34" t="s">
        <v>91</v>
      </c>
    </row>
    <row r="4" spans="2:5">
      <c r="B4" s="34" t="s">
        <v>84</v>
      </c>
    </row>
    <row r="5" spans="2:5">
      <c r="B5" s="8" t="s">
        <v>0</v>
      </c>
    </row>
    <row r="6" spans="2:5">
      <c r="B6" s="36"/>
      <c r="C6" s="36"/>
      <c r="D6" s="36"/>
      <c r="E6" s="36"/>
    </row>
    <row r="7" spans="2:5">
      <c r="B7" s="45" t="s">
        <v>86</v>
      </c>
      <c r="C7" s="43"/>
      <c r="D7" s="43"/>
      <c r="E7" s="43" t="s">
        <v>87</v>
      </c>
    </row>
    <row r="8" spans="2:5">
      <c r="B8" s="47"/>
      <c r="C8" s="47" t="s">
        <v>95</v>
      </c>
      <c r="D8" s="43"/>
      <c r="E8" s="43">
        <f>+SUM(E9:E16)</f>
        <v>77467.641019454881</v>
      </c>
    </row>
    <row r="9" spans="2:5">
      <c r="B9" s="44"/>
      <c r="C9" s="46" t="s">
        <v>9</v>
      </c>
      <c r="D9" s="44"/>
      <c r="E9" s="39">
        <v>2271.1842496301101</v>
      </c>
    </row>
    <row r="10" spans="2:5">
      <c r="B10" s="44"/>
      <c r="C10" s="46" t="s">
        <v>10</v>
      </c>
      <c r="D10" s="44"/>
      <c r="E10" s="39">
        <v>18197.645797500001</v>
      </c>
    </row>
    <row r="11" spans="2:5">
      <c r="B11" s="44"/>
      <c r="C11" s="46" t="s">
        <v>11</v>
      </c>
      <c r="D11" s="44"/>
      <c r="E11" s="39">
        <v>2387.651875</v>
      </c>
    </row>
    <row r="12" spans="2:5">
      <c r="B12" s="44"/>
      <c r="C12" s="46" t="s">
        <v>85</v>
      </c>
      <c r="D12" s="44"/>
      <c r="E12" s="39">
        <v>35535.210902210878</v>
      </c>
    </row>
    <row r="13" spans="2:5">
      <c r="B13" s="44"/>
      <c r="C13" s="46" t="s">
        <v>13</v>
      </c>
      <c r="D13" s="44"/>
      <c r="E13" s="39">
        <v>18709.780435513898</v>
      </c>
    </row>
    <row r="14" spans="2:5">
      <c r="B14" s="44"/>
      <c r="C14" s="46" t="s">
        <v>14</v>
      </c>
      <c r="D14" s="44"/>
      <c r="E14" s="39">
        <v>279.72650679999987</v>
      </c>
    </row>
    <row r="15" spans="2:5">
      <c r="B15" s="44"/>
      <c r="C15" s="46" t="s">
        <v>15</v>
      </c>
      <c r="D15" s="44"/>
      <c r="E15" s="39">
        <v>0</v>
      </c>
    </row>
    <row r="16" spans="2:5">
      <c r="B16" s="44"/>
      <c r="C16" s="46" t="s">
        <v>16</v>
      </c>
      <c r="D16" s="44"/>
      <c r="E16" s="39">
        <v>86.441252800000001</v>
      </c>
    </row>
    <row r="17" spans="2:5">
      <c r="B17" s="47"/>
      <c r="C17" s="47" t="s">
        <v>96</v>
      </c>
      <c r="D17" s="38"/>
      <c r="E17" s="38">
        <f>+SUM(E18,E19,E31,E36)</f>
        <v>150962.13905788219</v>
      </c>
    </row>
    <row r="18" spans="2:5">
      <c r="B18" s="44"/>
      <c r="C18" s="52" t="s">
        <v>4</v>
      </c>
      <c r="D18" s="52"/>
      <c r="E18" s="39">
        <v>51132.464071032227</v>
      </c>
    </row>
    <row r="19" spans="2:5">
      <c r="B19" s="49"/>
      <c r="C19" s="51" t="s">
        <v>75</v>
      </c>
      <c r="D19" s="51"/>
      <c r="E19" s="49">
        <f>+SUM(E20:E30)</f>
        <v>90418.429833849965</v>
      </c>
    </row>
    <row r="20" spans="2:5">
      <c r="B20" s="44"/>
      <c r="C20" s="44"/>
      <c r="D20" s="52" t="s">
        <v>17</v>
      </c>
      <c r="E20" s="39">
        <v>31828</v>
      </c>
    </row>
    <row r="21" spans="2:5">
      <c r="B21" s="44"/>
      <c r="C21" s="44"/>
      <c r="D21" s="46" t="s">
        <v>18</v>
      </c>
      <c r="E21" s="39">
        <v>14706.715254000001</v>
      </c>
    </row>
    <row r="22" spans="2:5">
      <c r="B22" s="44"/>
      <c r="C22" s="44"/>
      <c r="D22" s="46" t="s">
        <v>19</v>
      </c>
      <c r="E22" s="39">
        <v>22715.912975839998</v>
      </c>
    </row>
    <row r="23" spans="2:5">
      <c r="B23" s="44"/>
      <c r="C23" s="44"/>
      <c r="D23" s="46" t="s">
        <v>20</v>
      </c>
      <c r="E23" s="39">
        <v>643.79999999999995</v>
      </c>
    </row>
    <row r="24" spans="2:5">
      <c r="B24" s="44"/>
      <c r="C24" s="44"/>
      <c r="D24" s="46" t="s">
        <v>21</v>
      </c>
      <c r="E24" s="39">
        <v>8524.8045762260008</v>
      </c>
    </row>
    <row r="25" spans="2:5">
      <c r="B25" s="44"/>
      <c r="C25" s="44"/>
      <c r="D25" s="46" t="s">
        <v>22</v>
      </c>
      <c r="E25" s="39">
        <v>87.452054794520535</v>
      </c>
    </row>
    <row r="26" spans="2:5" ht="15" customHeight="1">
      <c r="B26" s="44"/>
      <c r="C26" s="44"/>
      <c r="D26" s="46" t="s">
        <v>23</v>
      </c>
      <c r="E26" s="39">
        <v>6499.3196744999996</v>
      </c>
    </row>
    <row r="27" spans="2:5">
      <c r="B27" s="44"/>
      <c r="C27" s="44"/>
      <c r="D27" s="46" t="s">
        <v>24</v>
      </c>
      <c r="E27" s="39">
        <v>775.93617005223905</v>
      </c>
    </row>
    <row r="28" spans="2:5">
      <c r="B28" s="44"/>
      <c r="C28" s="44"/>
      <c r="D28" s="46" t="s">
        <v>25</v>
      </c>
      <c r="E28" s="39">
        <v>3.9532799999999999</v>
      </c>
    </row>
    <row r="29" spans="2:5">
      <c r="B29" s="44"/>
      <c r="C29" s="44"/>
      <c r="D29" s="46" t="s">
        <v>26</v>
      </c>
      <c r="E29" s="39">
        <v>2471</v>
      </c>
    </row>
    <row r="30" spans="2:5">
      <c r="B30" s="44"/>
      <c r="C30" s="44"/>
      <c r="D30" s="46" t="s">
        <v>27</v>
      </c>
      <c r="E30" s="39">
        <v>2161.5358484372027</v>
      </c>
    </row>
    <row r="31" spans="2:5">
      <c r="B31" s="53"/>
      <c r="C31" s="53" t="s">
        <v>76</v>
      </c>
      <c r="D31" s="50"/>
      <c r="E31" s="49">
        <f>+SUM(E32:E35)</f>
        <v>4204.0771880000002</v>
      </c>
    </row>
    <row r="32" spans="2:5">
      <c r="B32" s="44"/>
      <c r="C32" s="44"/>
      <c r="D32" s="46" t="s">
        <v>28</v>
      </c>
      <c r="E32" s="39">
        <v>2524.8020000000001</v>
      </c>
    </row>
    <row r="33" spans="2:5">
      <c r="B33" s="44"/>
      <c r="C33" s="44"/>
      <c r="D33" s="46" t="s">
        <v>29</v>
      </c>
      <c r="E33" s="39">
        <v>786.97618799999998</v>
      </c>
    </row>
    <row r="34" spans="2:5">
      <c r="B34" s="44"/>
      <c r="C34" s="44"/>
      <c r="D34" s="46" t="s">
        <v>30</v>
      </c>
      <c r="E34" s="48">
        <v>126.461</v>
      </c>
    </row>
    <row r="35" spans="2:5">
      <c r="B35" s="44"/>
      <c r="C35" s="44"/>
      <c r="D35" s="46" t="s">
        <v>31</v>
      </c>
      <c r="E35" s="48">
        <v>765.83799999999997</v>
      </c>
    </row>
    <row r="36" spans="2:5">
      <c r="B36" s="53"/>
      <c r="C36" s="53" t="s">
        <v>94</v>
      </c>
      <c r="D36" s="50"/>
      <c r="E36" s="54">
        <f>+SUM(E37:E38)</f>
        <v>5207.1679649999996</v>
      </c>
    </row>
    <row r="37" spans="2:5">
      <c r="B37" s="44"/>
      <c r="C37" s="44"/>
      <c r="D37" s="46" t="s">
        <v>6</v>
      </c>
      <c r="E37" s="48">
        <v>143.517572</v>
      </c>
    </row>
    <row r="38" spans="2:5">
      <c r="B38" s="44"/>
      <c r="C38" s="44"/>
      <c r="D38" s="46" t="s">
        <v>7</v>
      </c>
      <c r="E38" s="48">
        <v>5063.6503929999999</v>
      </c>
    </row>
  </sheetData>
  <hyperlinks>
    <hyperlink ref="B5" location="Índice!A1" display="VOLVER A INDIC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C51"/>
  <sheetViews>
    <sheetView workbookViewId="0"/>
  </sheetViews>
  <sheetFormatPr baseColWidth="10" defaultRowHeight="11.25"/>
  <cols>
    <col min="1" max="1" width="3.28515625" style="3" customWidth="1"/>
    <col min="2" max="2" width="30" style="3" customWidth="1"/>
    <col min="3" max="16384" width="11.42578125" style="3"/>
  </cols>
  <sheetData>
    <row r="2" spans="2:29">
      <c r="B2" s="34" t="s">
        <v>83</v>
      </c>
    </row>
    <row r="3" spans="2:29">
      <c r="B3" s="37" t="s">
        <v>91</v>
      </c>
    </row>
    <row r="4" spans="2:29" ht="12.75">
      <c r="B4" s="34" t="s">
        <v>84</v>
      </c>
      <c r="L4" s="1"/>
    </row>
    <row r="5" spans="2:29" ht="12.75">
      <c r="B5" s="35" t="s">
        <v>0</v>
      </c>
      <c r="L5" s="1"/>
    </row>
    <row r="7" spans="2:29">
      <c r="B7" s="76"/>
      <c r="C7" s="299" t="s">
        <v>2</v>
      </c>
      <c r="D7" s="300"/>
      <c r="E7" s="300"/>
      <c r="F7" s="300"/>
      <c r="G7" s="300"/>
      <c r="H7" s="300"/>
      <c r="I7" s="300"/>
      <c r="J7" s="301"/>
      <c r="K7" s="299" t="s">
        <v>3</v>
      </c>
      <c r="L7" s="300"/>
      <c r="M7" s="300"/>
      <c r="N7" s="300"/>
      <c r="O7" s="300"/>
      <c r="P7" s="300"/>
      <c r="Q7" s="300"/>
      <c r="R7" s="300"/>
      <c r="S7" s="300"/>
      <c r="T7" s="300"/>
      <c r="U7" s="301"/>
      <c r="V7" s="302" t="s">
        <v>4</v>
      </c>
      <c r="W7" s="304" t="s">
        <v>5</v>
      </c>
      <c r="X7" s="305"/>
      <c r="Y7" s="305"/>
      <c r="Z7" s="306"/>
      <c r="AA7" s="307" t="s">
        <v>6</v>
      </c>
      <c r="AB7" s="295" t="s">
        <v>7</v>
      </c>
      <c r="AC7" s="297" t="s">
        <v>8</v>
      </c>
    </row>
    <row r="8" spans="2:29" ht="22.5">
      <c r="B8" s="77"/>
      <c r="C8" s="79" t="s">
        <v>9</v>
      </c>
      <c r="D8" s="25" t="s">
        <v>10</v>
      </c>
      <c r="E8" s="25" t="s">
        <v>11</v>
      </c>
      <c r="F8" s="25" t="s">
        <v>12</v>
      </c>
      <c r="G8" s="25" t="s">
        <v>13</v>
      </c>
      <c r="H8" s="25" t="s">
        <v>14</v>
      </c>
      <c r="I8" s="25" t="s">
        <v>15</v>
      </c>
      <c r="J8" s="26" t="s">
        <v>16</v>
      </c>
      <c r="K8" s="25" t="s">
        <v>17</v>
      </c>
      <c r="L8" s="27" t="s">
        <v>18</v>
      </c>
      <c r="M8" s="27" t="s">
        <v>19</v>
      </c>
      <c r="N8" s="25" t="s">
        <v>20</v>
      </c>
      <c r="O8" s="25" t="s">
        <v>21</v>
      </c>
      <c r="P8" s="25" t="s">
        <v>22</v>
      </c>
      <c r="Q8" s="25" t="s">
        <v>23</v>
      </c>
      <c r="R8" s="25" t="s">
        <v>24</v>
      </c>
      <c r="S8" s="25" t="s">
        <v>25</v>
      </c>
      <c r="T8" s="25" t="s">
        <v>26</v>
      </c>
      <c r="U8" s="25" t="s">
        <v>27</v>
      </c>
      <c r="V8" s="303"/>
      <c r="W8" s="68" t="s">
        <v>28</v>
      </c>
      <c r="X8" s="28" t="s">
        <v>29</v>
      </c>
      <c r="Y8" s="28" t="s">
        <v>30</v>
      </c>
      <c r="Z8" s="29" t="s">
        <v>31</v>
      </c>
      <c r="AA8" s="308"/>
      <c r="AB8" s="296"/>
      <c r="AC8" s="298"/>
    </row>
    <row r="9" spans="2:29">
      <c r="B9" s="78" t="s">
        <v>82</v>
      </c>
      <c r="C9" s="80">
        <f>+SUM(C11,C21)</f>
        <v>89448.404958006096</v>
      </c>
      <c r="D9" s="75">
        <f t="shared" ref="D9:AB9" si="0">+SUM(D11,D21)</f>
        <v>49608.03191936895</v>
      </c>
      <c r="E9" s="75">
        <f t="shared" si="0"/>
        <v>45280.450227721063</v>
      </c>
      <c r="F9" s="75">
        <f t="shared" si="0"/>
        <v>35535.210902210907</v>
      </c>
      <c r="G9" s="75">
        <f t="shared" si="0"/>
        <v>18709.780435513898</v>
      </c>
      <c r="H9" s="75">
        <f t="shared" si="0"/>
        <v>279.72650679999987</v>
      </c>
      <c r="I9" s="75">
        <f t="shared" si="0"/>
        <v>0</v>
      </c>
      <c r="J9" s="93">
        <f t="shared" si="0"/>
        <v>86.441252800000001</v>
      </c>
      <c r="K9" s="75">
        <f t="shared" si="0"/>
        <v>75066.565577799483</v>
      </c>
      <c r="L9" s="75">
        <f t="shared" si="0"/>
        <v>18348.047883481879</v>
      </c>
      <c r="M9" s="75">
        <f t="shared" si="0"/>
        <v>30854.00335752</v>
      </c>
      <c r="N9" s="75">
        <f t="shared" si="0"/>
        <v>1408.6097112690002</v>
      </c>
      <c r="O9" s="75">
        <f t="shared" si="0"/>
        <v>15429.224262391461</v>
      </c>
      <c r="P9" s="75">
        <f t="shared" si="0"/>
        <v>84.125160000000008</v>
      </c>
      <c r="Q9" s="75">
        <f t="shared" si="0"/>
        <v>8300.8598759549986</v>
      </c>
      <c r="R9" s="75">
        <f t="shared" si="0"/>
        <v>700.08208955223904</v>
      </c>
      <c r="S9" s="75">
        <f t="shared" si="0"/>
        <v>3.9532799999999999</v>
      </c>
      <c r="T9" s="75">
        <f t="shared" si="0"/>
        <v>4083.7540099999997</v>
      </c>
      <c r="U9" s="75">
        <f t="shared" si="0"/>
        <v>2700.4976175359998</v>
      </c>
      <c r="V9" s="90">
        <f t="shared" si="0"/>
        <v>48973.518722241599</v>
      </c>
      <c r="W9" s="75">
        <f t="shared" si="0"/>
        <v>2189.5561519983298</v>
      </c>
      <c r="X9" s="75">
        <f t="shared" si="0"/>
        <v>761.26218749999998</v>
      </c>
      <c r="Y9" s="75">
        <f t="shared" si="0"/>
        <v>61.151000000000003</v>
      </c>
      <c r="Z9" s="75">
        <f t="shared" si="0"/>
        <v>593.99199999999996</v>
      </c>
      <c r="AA9" s="90">
        <f t="shared" si="0"/>
        <v>151.02714324999999</v>
      </c>
      <c r="AB9" s="75">
        <f t="shared" si="0"/>
        <v>0</v>
      </c>
      <c r="AC9" s="120">
        <f>+SUM(AC11,AC21)</f>
        <v>448658.27623291587</v>
      </c>
    </row>
    <row r="11" spans="2:29">
      <c r="B11" s="74" t="s">
        <v>73</v>
      </c>
      <c r="C11" s="80">
        <f>+SUM(C12:C19)</f>
        <v>89448.404958006096</v>
      </c>
      <c r="D11" s="75">
        <f t="shared" ref="D11:AB11" si="1">+SUM(D12:D19)</f>
        <v>28222.391621047529</v>
      </c>
      <c r="E11" s="75">
        <f t="shared" si="1"/>
        <v>42779.056644876895</v>
      </c>
      <c r="F11" s="75">
        <f t="shared" si="1"/>
        <v>5027.5559506320596</v>
      </c>
      <c r="G11" s="75">
        <f t="shared" si="1"/>
        <v>18709.780435513898</v>
      </c>
      <c r="H11" s="75">
        <f t="shared" si="1"/>
        <v>279.72650679999987</v>
      </c>
      <c r="I11" s="75">
        <f t="shared" si="1"/>
        <v>0</v>
      </c>
      <c r="J11" s="93">
        <f t="shared" si="1"/>
        <v>86.441252800000001</v>
      </c>
      <c r="K11" s="75">
        <f t="shared" si="1"/>
        <v>13409.78742784032</v>
      </c>
      <c r="L11" s="75">
        <f t="shared" si="1"/>
        <v>2591.6058315</v>
      </c>
      <c r="M11" s="75">
        <f t="shared" si="1"/>
        <v>0</v>
      </c>
      <c r="N11" s="75">
        <f t="shared" si="1"/>
        <v>0</v>
      </c>
      <c r="O11" s="75">
        <f t="shared" si="1"/>
        <v>206.33252149945835</v>
      </c>
      <c r="P11" s="75">
        <f t="shared" si="1"/>
        <v>0</v>
      </c>
      <c r="Q11" s="75">
        <f t="shared" si="1"/>
        <v>0.11688300000000001</v>
      </c>
      <c r="R11" s="75">
        <f t="shared" si="1"/>
        <v>376.51253000000003</v>
      </c>
      <c r="S11" s="75">
        <f t="shared" si="1"/>
        <v>8.5199999999999998E-2</v>
      </c>
      <c r="T11" s="75">
        <f t="shared" si="1"/>
        <v>2442.223</v>
      </c>
      <c r="U11" s="75">
        <f t="shared" si="1"/>
        <v>937.18216313599999</v>
      </c>
      <c r="V11" s="90">
        <f t="shared" si="1"/>
        <v>0</v>
      </c>
      <c r="W11" s="75">
        <f t="shared" si="1"/>
        <v>2015.2999999983299</v>
      </c>
      <c r="X11" s="75">
        <f t="shared" si="1"/>
        <v>0</v>
      </c>
      <c r="Y11" s="75">
        <f t="shared" si="1"/>
        <v>0</v>
      </c>
      <c r="Z11" s="75">
        <f t="shared" si="1"/>
        <v>0</v>
      </c>
      <c r="AA11" s="90">
        <f t="shared" si="1"/>
        <v>0</v>
      </c>
      <c r="AB11" s="75">
        <f t="shared" si="1"/>
        <v>0</v>
      </c>
      <c r="AC11" s="120">
        <f t="shared" ref="AC11:AC19" si="2">+SUM(C11:AB11)</f>
        <v>206532.5029266506</v>
      </c>
    </row>
    <row r="12" spans="2:29">
      <c r="B12" s="94" t="s">
        <v>39</v>
      </c>
      <c r="C12" s="97">
        <v>0</v>
      </c>
      <c r="D12" s="72">
        <v>0</v>
      </c>
      <c r="E12" s="72">
        <v>0</v>
      </c>
      <c r="F12" s="72">
        <v>0</v>
      </c>
      <c r="G12" s="70">
        <v>0</v>
      </c>
      <c r="H12" s="70">
        <v>0</v>
      </c>
      <c r="I12" s="70">
        <v>0</v>
      </c>
      <c r="J12" s="98">
        <v>0</v>
      </c>
      <c r="K12" s="72">
        <v>0</v>
      </c>
      <c r="L12" s="72">
        <v>0</v>
      </c>
      <c r="M12" s="72">
        <v>0</v>
      </c>
      <c r="N12" s="72">
        <v>0</v>
      </c>
      <c r="O12" s="72">
        <v>0</v>
      </c>
      <c r="P12" s="72">
        <v>0</v>
      </c>
      <c r="Q12" s="72">
        <v>0</v>
      </c>
      <c r="R12" s="72">
        <v>0</v>
      </c>
      <c r="S12" s="72">
        <v>0</v>
      </c>
      <c r="T12" s="72">
        <v>0</v>
      </c>
      <c r="U12" s="72">
        <v>0</v>
      </c>
      <c r="V12" s="91">
        <v>0</v>
      </c>
      <c r="W12" s="72">
        <v>0</v>
      </c>
      <c r="X12" s="72">
        <v>0</v>
      </c>
      <c r="Y12" s="72">
        <v>0</v>
      </c>
      <c r="Z12" s="72">
        <v>0</v>
      </c>
      <c r="AA12" s="91">
        <v>0</v>
      </c>
      <c r="AB12" s="72">
        <v>0</v>
      </c>
      <c r="AC12" s="85">
        <f t="shared" si="2"/>
        <v>0</v>
      </c>
    </row>
    <row r="13" spans="2:29">
      <c r="B13" s="95" t="s">
        <v>40</v>
      </c>
      <c r="C13" s="97">
        <v>0</v>
      </c>
      <c r="D13" s="72">
        <v>19177.212573315399</v>
      </c>
      <c r="E13" s="72">
        <v>39117.143844876897</v>
      </c>
      <c r="F13" s="72">
        <v>0</v>
      </c>
      <c r="G13" s="72">
        <v>18386.887216853898</v>
      </c>
      <c r="H13" s="72">
        <v>279.72650679999987</v>
      </c>
      <c r="I13" s="72">
        <v>0</v>
      </c>
      <c r="J13" s="98">
        <v>0</v>
      </c>
      <c r="K13" s="72">
        <v>12941.24815788</v>
      </c>
      <c r="L13" s="72">
        <v>995.60583150000002</v>
      </c>
      <c r="M13" s="72">
        <v>0</v>
      </c>
      <c r="N13" s="72">
        <v>0</v>
      </c>
      <c r="O13" s="72">
        <v>0</v>
      </c>
      <c r="P13" s="72">
        <v>0</v>
      </c>
      <c r="Q13" s="72">
        <v>0</v>
      </c>
      <c r="R13" s="72">
        <v>0</v>
      </c>
      <c r="S13" s="72">
        <v>0</v>
      </c>
      <c r="T13" s="72">
        <v>2442.223</v>
      </c>
      <c r="U13" s="72">
        <v>0</v>
      </c>
      <c r="V13" s="91">
        <v>0</v>
      </c>
      <c r="W13" s="72">
        <v>0</v>
      </c>
      <c r="X13" s="72">
        <v>0</v>
      </c>
      <c r="Y13" s="72">
        <v>0</v>
      </c>
      <c r="Z13" s="72">
        <v>0</v>
      </c>
      <c r="AA13" s="91">
        <v>0</v>
      </c>
      <c r="AB13" s="72">
        <v>0</v>
      </c>
      <c r="AC13" s="85">
        <f t="shared" si="2"/>
        <v>93340.047131226194</v>
      </c>
    </row>
    <row r="14" spans="2:29">
      <c r="B14" s="95" t="s">
        <v>41</v>
      </c>
      <c r="C14" s="97">
        <v>0</v>
      </c>
      <c r="D14" s="72">
        <v>405.55956255140501</v>
      </c>
      <c r="E14" s="72">
        <v>0</v>
      </c>
      <c r="F14" s="72">
        <v>5027.5559506320596</v>
      </c>
      <c r="G14" s="72">
        <v>322.89321866</v>
      </c>
      <c r="H14" s="72">
        <v>0</v>
      </c>
      <c r="I14" s="72">
        <v>0</v>
      </c>
      <c r="J14" s="98">
        <v>0</v>
      </c>
      <c r="K14" s="72">
        <v>468.53926996031998</v>
      </c>
      <c r="L14" s="72">
        <v>1596</v>
      </c>
      <c r="M14" s="72">
        <v>0</v>
      </c>
      <c r="N14" s="72">
        <v>0</v>
      </c>
      <c r="O14" s="72">
        <v>0</v>
      </c>
      <c r="P14" s="72">
        <v>0</v>
      </c>
      <c r="Q14" s="72">
        <v>0.11688300000000001</v>
      </c>
      <c r="R14" s="72">
        <v>0</v>
      </c>
      <c r="S14" s="72">
        <v>8.5199999999999998E-2</v>
      </c>
      <c r="T14" s="72">
        <v>0</v>
      </c>
      <c r="U14" s="72">
        <v>0</v>
      </c>
      <c r="V14" s="91">
        <v>0</v>
      </c>
      <c r="W14" s="72">
        <v>0</v>
      </c>
      <c r="X14" s="72">
        <v>0</v>
      </c>
      <c r="Y14" s="72">
        <v>0</v>
      </c>
      <c r="Z14" s="72">
        <v>0</v>
      </c>
      <c r="AA14" s="91">
        <v>0</v>
      </c>
      <c r="AB14" s="72">
        <v>0</v>
      </c>
      <c r="AC14" s="85">
        <f t="shared" si="2"/>
        <v>7820.7500848037853</v>
      </c>
    </row>
    <row r="15" spans="2:29">
      <c r="B15" s="95" t="s">
        <v>42</v>
      </c>
      <c r="C15" s="97">
        <v>0</v>
      </c>
      <c r="D15" s="72">
        <v>0</v>
      </c>
      <c r="E15" s="72">
        <v>3661.9128000000001</v>
      </c>
      <c r="F15" s="72">
        <v>0</v>
      </c>
      <c r="G15" s="70">
        <v>0</v>
      </c>
      <c r="H15" s="70">
        <v>0</v>
      </c>
      <c r="I15" s="70">
        <v>0</v>
      </c>
      <c r="J15" s="98">
        <v>0</v>
      </c>
      <c r="K15" s="72">
        <v>0</v>
      </c>
      <c r="L15" s="72">
        <v>0</v>
      </c>
      <c r="M15" s="72">
        <v>0</v>
      </c>
      <c r="N15" s="72">
        <v>0</v>
      </c>
      <c r="O15" s="72">
        <v>0</v>
      </c>
      <c r="P15" s="72">
        <v>0</v>
      </c>
      <c r="Q15" s="72">
        <v>0</v>
      </c>
      <c r="R15" s="72">
        <v>0</v>
      </c>
      <c r="S15" s="72">
        <v>0</v>
      </c>
      <c r="T15" s="72">
        <v>0</v>
      </c>
      <c r="U15" s="72">
        <v>0</v>
      </c>
      <c r="V15" s="91">
        <v>0</v>
      </c>
      <c r="W15" s="72">
        <v>0</v>
      </c>
      <c r="X15" s="72">
        <v>0</v>
      </c>
      <c r="Y15" s="72">
        <v>0</v>
      </c>
      <c r="Z15" s="72">
        <v>0</v>
      </c>
      <c r="AA15" s="91">
        <v>0</v>
      </c>
      <c r="AB15" s="72">
        <v>0</v>
      </c>
      <c r="AC15" s="85">
        <f t="shared" si="2"/>
        <v>3661.9128000000001</v>
      </c>
    </row>
    <row r="16" spans="2:29">
      <c r="B16" s="95" t="s">
        <v>43</v>
      </c>
      <c r="C16" s="97">
        <v>0</v>
      </c>
      <c r="D16" s="72">
        <v>0</v>
      </c>
      <c r="E16" s="72">
        <v>0</v>
      </c>
      <c r="F16" s="72">
        <v>0</v>
      </c>
      <c r="G16" s="70">
        <v>0</v>
      </c>
      <c r="H16" s="70">
        <v>0</v>
      </c>
      <c r="I16" s="70">
        <v>0</v>
      </c>
      <c r="J16" s="98">
        <v>0</v>
      </c>
      <c r="K16" s="72">
        <v>0</v>
      </c>
      <c r="L16" s="72">
        <v>0</v>
      </c>
      <c r="M16" s="72">
        <v>0</v>
      </c>
      <c r="N16" s="72">
        <v>0</v>
      </c>
      <c r="O16" s="72">
        <v>0</v>
      </c>
      <c r="P16" s="72">
        <v>0</v>
      </c>
      <c r="Q16" s="72">
        <v>0</v>
      </c>
      <c r="R16" s="72">
        <v>0</v>
      </c>
      <c r="S16" s="72">
        <v>0</v>
      </c>
      <c r="T16" s="72">
        <v>0</v>
      </c>
      <c r="U16" s="72">
        <v>0</v>
      </c>
      <c r="V16" s="91">
        <v>0</v>
      </c>
      <c r="W16" s="72">
        <v>2015.2999999983299</v>
      </c>
      <c r="X16" s="72">
        <v>0</v>
      </c>
      <c r="Y16" s="72">
        <v>0</v>
      </c>
      <c r="Z16" s="72">
        <v>0</v>
      </c>
      <c r="AA16" s="91">
        <v>0</v>
      </c>
      <c r="AB16" s="72">
        <v>0</v>
      </c>
      <c r="AC16" s="85">
        <f t="shared" si="2"/>
        <v>2015.2999999983299</v>
      </c>
    </row>
    <row r="17" spans="2:29">
      <c r="B17" s="95" t="s">
        <v>44</v>
      </c>
      <c r="C17" s="97">
        <v>0</v>
      </c>
      <c r="D17" s="72">
        <v>418.69879518072298</v>
      </c>
      <c r="E17" s="72">
        <v>0</v>
      </c>
      <c r="F17" s="72">
        <v>0</v>
      </c>
      <c r="G17" s="70">
        <v>0</v>
      </c>
      <c r="H17" s="70">
        <v>0</v>
      </c>
      <c r="I17" s="70">
        <v>0</v>
      </c>
      <c r="J17" s="98">
        <v>86.441252800000001</v>
      </c>
      <c r="K17" s="72">
        <v>0</v>
      </c>
      <c r="L17" s="72">
        <v>0</v>
      </c>
      <c r="M17" s="72">
        <v>0</v>
      </c>
      <c r="N17" s="72">
        <v>0</v>
      </c>
      <c r="O17" s="72">
        <v>50.040217920000003</v>
      </c>
      <c r="P17" s="72">
        <v>0</v>
      </c>
      <c r="Q17" s="72">
        <v>0</v>
      </c>
      <c r="R17" s="72">
        <v>0</v>
      </c>
      <c r="S17" s="72">
        <v>0</v>
      </c>
      <c r="T17" s="72">
        <v>0</v>
      </c>
      <c r="U17" s="72">
        <v>0</v>
      </c>
      <c r="V17" s="91">
        <v>0</v>
      </c>
      <c r="W17" s="72">
        <v>0</v>
      </c>
      <c r="X17" s="72">
        <v>0</v>
      </c>
      <c r="Y17" s="72">
        <v>0</v>
      </c>
      <c r="Z17" s="72">
        <v>0</v>
      </c>
      <c r="AA17" s="91">
        <v>0</v>
      </c>
      <c r="AB17" s="72">
        <v>0</v>
      </c>
      <c r="AC17" s="85">
        <f t="shared" si="2"/>
        <v>555.18026590072304</v>
      </c>
    </row>
    <row r="18" spans="2:29">
      <c r="B18" s="95" t="s">
        <v>45</v>
      </c>
      <c r="C18" s="97">
        <v>89448.404958006096</v>
      </c>
      <c r="D18" s="72">
        <v>0</v>
      </c>
      <c r="E18" s="72">
        <v>0</v>
      </c>
      <c r="F18" s="72">
        <v>0</v>
      </c>
      <c r="G18" s="70">
        <v>0</v>
      </c>
      <c r="H18" s="70">
        <v>0</v>
      </c>
      <c r="I18" s="70">
        <v>0</v>
      </c>
      <c r="J18" s="98">
        <v>0</v>
      </c>
      <c r="K18" s="72">
        <v>0</v>
      </c>
      <c r="L18" s="72">
        <v>0</v>
      </c>
      <c r="M18" s="72">
        <v>0</v>
      </c>
      <c r="N18" s="72">
        <v>0</v>
      </c>
      <c r="O18" s="72">
        <v>156.29230357945835</v>
      </c>
      <c r="P18" s="72">
        <v>0</v>
      </c>
      <c r="Q18" s="72">
        <v>0</v>
      </c>
      <c r="R18" s="72">
        <v>376.51253000000003</v>
      </c>
      <c r="S18" s="72">
        <v>0</v>
      </c>
      <c r="T18" s="72">
        <v>0</v>
      </c>
      <c r="U18" s="72">
        <v>937.18216313599999</v>
      </c>
      <c r="V18" s="91">
        <v>0</v>
      </c>
      <c r="W18" s="72">
        <v>0</v>
      </c>
      <c r="X18" s="72">
        <v>0</v>
      </c>
      <c r="Y18" s="72">
        <v>0</v>
      </c>
      <c r="Z18" s="72">
        <v>0</v>
      </c>
      <c r="AA18" s="91">
        <v>0</v>
      </c>
      <c r="AB18" s="72">
        <v>0</v>
      </c>
      <c r="AC18" s="85">
        <f t="shared" si="2"/>
        <v>90918.391954721563</v>
      </c>
    </row>
    <row r="19" spans="2:29">
      <c r="B19" s="96" t="s">
        <v>46</v>
      </c>
      <c r="C19" s="99">
        <v>0</v>
      </c>
      <c r="D19" s="82">
        <v>8220.9206900000008</v>
      </c>
      <c r="E19" s="82">
        <v>0</v>
      </c>
      <c r="F19" s="82">
        <v>0</v>
      </c>
      <c r="G19" s="83">
        <v>0</v>
      </c>
      <c r="H19" s="83">
        <v>0</v>
      </c>
      <c r="I19" s="83">
        <v>0</v>
      </c>
      <c r="J19" s="100">
        <v>0</v>
      </c>
      <c r="K19" s="82">
        <v>0</v>
      </c>
      <c r="L19" s="82">
        <v>0</v>
      </c>
      <c r="M19" s="82">
        <v>0</v>
      </c>
      <c r="N19" s="82">
        <v>0</v>
      </c>
      <c r="O19" s="82">
        <v>0</v>
      </c>
      <c r="P19" s="82">
        <v>0</v>
      </c>
      <c r="Q19" s="82">
        <v>0</v>
      </c>
      <c r="R19" s="82">
        <v>0</v>
      </c>
      <c r="S19" s="82">
        <v>0</v>
      </c>
      <c r="T19" s="82">
        <v>0</v>
      </c>
      <c r="U19" s="82">
        <v>0</v>
      </c>
      <c r="V19" s="92">
        <v>0</v>
      </c>
      <c r="W19" s="82">
        <v>0</v>
      </c>
      <c r="X19" s="82">
        <v>0</v>
      </c>
      <c r="Y19" s="82">
        <v>0</v>
      </c>
      <c r="Z19" s="82">
        <v>0</v>
      </c>
      <c r="AA19" s="92">
        <v>0</v>
      </c>
      <c r="AB19" s="82">
        <v>0</v>
      </c>
      <c r="AC19" s="86">
        <f t="shared" si="2"/>
        <v>8220.9206900000008</v>
      </c>
    </row>
    <row r="20" spans="2:29">
      <c r="B20" s="31"/>
      <c r="C20" s="32"/>
      <c r="D20" s="32"/>
      <c r="E20" s="32"/>
      <c r="F20" s="32"/>
      <c r="G20" s="30"/>
      <c r="H20" s="30"/>
      <c r="I20" s="30"/>
      <c r="J20" s="32"/>
      <c r="K20" s="32"/>
      <c r="L20" s="32"/>
      <c r="M20" s="32"/>
      <c r="N20" s="32"/>
      <c r="O20" s="32"/>
      <c r="P20" s="32"/>
      <c r="Q20" s="32"/>
      <c r="R20" s="32"/>
      <c r="S20" s="32"/>
      <c r="T20" s="32"/>
      <c r="U20" s="32"/>
      <c r="V20" s="32"/>
      <c r="W20" s="32"/>
      <c r="X20" s="32"/>
      <c r="Y20" s="32"/>
      <c r="Z20" s="32"/>
      <c r="AA20" s="32"/>
      <c r="AB20" s="32"/>
      <c r="AC20" s="33"/>
    </row>
    <row r="21" spans="2:29" s="30" customFormat="1">
      <c r="B21" s="74" t="s">
        <v>47</v>
      </c>
      <c r="C21" s="80">
        <f>+SUM(C22,C30,C42,C47,C51)</f>
        <v>0</v>
      </c>
      <c r="D21" s="75">
        <f t="shared" ref="D21:J21" si="3">+SUM(D22,D30,D42,D47,D51)</f>
        <v>21385.640298321418</v>
      </c>
      <c r="E21" s="75">
        <f t="shared" si="3"/>
        <v>2501.3935828441699</v>
      </c>
      <c r="F21" s="75">
        <f t="shared" si="3"/>
        <v>30507.65495157885</v>
      </c>
      <c r="G21" s="75">
        <f t="shared" si="3"/>
        <v>0</v>
      </c>
      <c r="H21" s="75">
        <f t="shared" si="3"/>
        <v>0</v>
      </c>
      <c r="I21" s="75">
        <f t="shared" si="3"/>
        <v>0</v>
      </c>
      <c r="J21" s="93">
        <f t="shared" si="3"/>
        <v>0</v>
      </c>
      <c r="K21" s="80">
        <f t="shared" ref="K21" si="4">+SUM(K22,K30,K42,K47,K51)</f>
        <v>61656.778149959158</v>
      </c>
      <c r="L21" s="75">
        <f t="shared" ref="L21" si="5">+SUM(L22,L30,L42,L47,L51)</f>
        <v>15756.44205198188</v>
      </c>
      <c r="M21" s="75">
        <f t="shared" ref="M21" si="6">+SUM(M22,M30,M42,M47,M51)</f>
        <v>30854.00335752</v>
      </c>
      <c r="N21" s="75">
        <f t="shared" ref="N21" si="7">+SUM(N22,N30,N42,N47,N51)</f>
        <v>1408.6097112690002</v>
      </c>
      <c r="O21" s="75">
        <f t="shared" ref="O21" si="8">+SUM(O22,O30,O42,O47,O51)</f>
        <v>15222.891740892002</v>
      </c>
      <c r="P21" s="75">
        <f t="shared" ref="P21" si="9">+SUM(P22,P30,P42,P47,P51)</f>
        <v>84.125160000000008</v>
      </c>
      <c r="Q21" s="75">
        <f t="shared" ref="Q21" si="10">+SUM(Q22,Q30,Q42,Q47,Q51)</f>
        <v>8300.742992954998</v>
      </c>
      <c r="R21" s="75">
        <f t="shared" ref="R21" si="11">+SUM(R22,R30,R42,R47,R51)</f>
        <v>323.56955955223901</v>
      </c>
      <c r="S21" s="75">
        <f t="shared" ref="S21" si="12">+SUM(S22,S30,S42,S47,S51)</f>
        <v>3.86808</v>
      </c>
      <c r="T21" s="75">
        <f t="shared" ref="T21" si="13">+SUM(T22,T30,T42,T47,T51)</f>
        <v>1641.5310099999999</v>
      </c>
      <c r="U21" s="93">
        <f t="shared" ref="U21" si="14">+SUM(U22,U30,U42,U47,U51)</f>
        <v>1763.3154543999999</v>
      </c>
      <c r="V21" s="75">
        <f t="shared" ref="V21" si="15">+SUM(V22,V30,V42,V47,V51)</f>
        <v>48973.518722241599</v>
      </c>
      <c r="W21" s="80">
        <f t="shared" ref="W21" si="16">+SUM(W22,W30,W42,W47,W51)</f>
        <v>174.25615199999999</v>
      </c>
      <c r="X21" s="75">
        <f t="shared" ref="X21" si="17">+SUM(X22,X30,X42,X47,X51)</f>
        <v>761.26218749999998</v>
      </c>
      <c r="Y21" s="75">
        <f t="shared" ref="Y21" si="18">+SUM(Y22,Y30,Y42,Y47,Y51)</f>
        <v>61.151000000000003</v>
      </c>
      <c r="Z21" s="93">
        <f t="shared" ref="Z21" si="19">+SUM(Z22,Z30,Z42,Z47,Z51)</f>
        <v>593.99199999999996</v>
      </c>
      <c r="AA21" s="75">
        <f t="shared" ref="AA21" si="20">+SUM(AA22,AA30,AA42,AA47,AA51)</f>
        <v>151.02714324999999</v>
      </c>
      <c r="AB21" s="90">
        <f t="shared" ref="AB21" si="21">+SUM(AB22,AB30,AB42,AB47,AB51)</f>
        <v>0</v>
      </c>
      <c r="AC21" s="121">
        <f t="shared" ref="AC21:AC51" si="22">+SUM(C21:AB21)</f>
        <v>242125.77330626527</v>
      </c>
    </row>
    <row r="22" spans="2:29">
      <c r="B22" s="102" t="s">
        <v>48</v>
      </c>
      <c r="C22" s="106">
        <f>+SUM(C23:C29)</f>
        <v>0</v>
      </c>
      <c r="D22" s="69">
        <f t="shared" ref="D22:AB22" si="23">+SUM(D23:D29)</f>
        <v>3355.7770076000002</v>
      </c>
      <c r="E22" s="69">
        <f t="shared" si="23"/>
        <v>0</v>
      </c>
      <c r="F22" s="69">
        <f t="shared" si="23"/>
        <v>0</v>
      </c>
      <c r="G22" s="69">
        <f t="shared" si="23"/>
        <v>0</v>
      </c>
      <c r="H22" s="69">
        <f t="shared" si="23"/>
        <v>0</v>
      </c>
      <c r="I22" s="69">
        <f t="shared" si="23"/>
        <v>0</v>
      </c>
      <c r="J22" s="107">
        <f t="shared" si="23"/>
        <v>0</v>
      </c>
      <c r="K22" s="106">
        <f t="shared" si="23"/>
        <v>0</v>
      </c>
      <c r="L22" s="69">
        <f t="shared" si="23"/>
        <v>458.72875124999996</v>
      </c>
      <c r="M22" s="69">
        <f t="shared" si="23"/>
        <v>0</v>
      </c>
      <c r="N22" s="69">
        <f t="shared" si="23"/>
        <v>0</v>
      </c>
      <c r="O22" s="69">
        <f t="shared" si="23"/>
        <v>852.93142000000012</v>
      </c>
      <c r="P22" s="69">
        <f t="shared" si="23"/>
        <v>0</v>
      </c>
      <c r="Q22" s="69">
        <f t="shared" si="23"/>
        <v>0</v>
      </c>
      <c r="R22" s="69">
        <f t="shared" si="23"/>
        <v>323.56955955223901</v>
      </c>
      <c r="S22" s="69">
        <f t="shared" si="23"/>
        <v>1.63584</v>
      </c>
      <c r="T22" s="69">
        <f t="shared" si="23"/>
        <v>0</v>
      </c>
      <c r="U22" s="107">
        <f t="shared" si="23"/>
        <v>0</v>
      </c>
      <c r="V22" s="69">
        <f t="shared" si="23"/>
        <v>1867.4358066857178</v>
      </c>
      <c r="W22" s="106">
        <f t="shared" si="23"/>
        <v>0</v>
      </c>
      <c r="X22" s="69">
        <f t="shared" si="23"/>
        <v>237.14099999999999</v>
      </c>
      <c r="Y22" s="69">
        <f t="shared" si="23"/>
        <v>61.151000000000003</v>
      </c>
      <c r="Z22" s="107">
        <f t="shared" si="23"/>
        <v>520.83799999999997</v>
      </c>
      <c r="AA22" s="69">
        <f t="shared" si="23"/>
        <v>0</v>
      </c>
      <c r="AB22" s="117">
        <f t="shared" si="23"/>
        <v>0</v>
      </c>
      <c r="AC22" s="122">
        <f t="shared" si="22"/>
        <v>7679.2083850879562</v>
      </c>
    </row>
    <row r="23" spans="2:29">
      <c r="B23" s="95" t="s">
        <v>39</v>
      </c>
      <c r="C23" s="108">
        <v>0</v>
      </c>
      <c r="D23" s="70">
        <v>0</v>
      </c>
      <c r="E23" s="70">
        <v>0</v>
      </c>
      <c r="F23" s="70">
        <v>0</v>
      </c>
      <c r="G23" s="70">
        <v>0</v>
      </c>
      <c r="H23" s="70">
        <v>0</v>
      </c>
      <c r="I23" s="70">
        <v>0</v>
      </c>
      <c r="J23" s="109">
        <v>0</v>
      </c>
      <c r="K23" s="113">
        <v>0</v>
      </c>
      <c r="L23" s="70">
        <v>0</v>
      </c>
      <c r="M23" s="70">
        <v>0</v>
      </c>
      <c r="N23" s="70">
        <v>0</v>
      </c>
      <c r="O23" s="70">
        <v>0</v>
      </c>
      <c r="P23" s="70">
        <v>0</v>
      </c>
      <c r="Q23" s="70">
        <v>0</v>
      </c>
      <c r="R23" s="70">
        <v>0</v>
      </c>
      <c r="S23" s="70">
        <v>0</v>
      </c>
      <c r="T23" s="70">
        <v>0</v>
      </c>
      <c r="U23" s="109">
        <v>0</v>
      </c>
      <c r="V23" s="70">
        <v>0</v>
      </c>
      <c r="W23" s="108">
        <v>0</v>
      </c>
      <c r="X23" s="70">
        <v>0</v>
      </c>
      <c r="Y23" s="70">
        <v>0</v>
      </c>
      <c r="Z23" s="109">
        <v>0</v>
      </c>
      <c r="AA23" s="70">
        <v>0</v>
      </c>
      <c r="AB23" s="118">
        <v>0</v>
      </c>
      <c r="AC23" s="115">
        <f t="shared" si="22"/>
        <v>0</v>
      </c>
    </row>
    <row r="24" spans="2:29">
      <c r="B24" s="95" t="s">
        <v>4</v>
      </c>
      <c r="C24" s="108">
        <v>0</v>
      </c>
      <c r="D24" s="70">
        <v>0</v>
      </c>
      <c r="E24" s="70">
        <v>0</v>
      </c>
      <c r="F24" s="70">
        <v>0</v>
      </c>
      <c r="G24" s="70">
        <v>0</v>
      </c>
      <c r="H24" s="70">
        <v>0</v>
      </c>
      <c r="I24" s="70">
        <v>0</v>
      </c>
      <c r="J24" s="109">
        <v>0</v>
      </c>
      <c r="K24" s="108">
        <v>0</v>
      </c>
      <c r="L24" s="70">
        <v>0</v>
      </c>
      <c r="M24" s="70">
        <v>0</v>
      </c>
      <c r="N24" s="70">
        <v>0</v>
      </c>
      <c r="O24" s="70">
        <v>0</v>
      </c>
      <c r="P24" s="70">
        <v>0</v>
      </c>
      <c r="Q24" s="70">
        <v>0</v>
      </c>
      <c r="R24" s="70">
        <v>0</v>
      </c>
      <c r="S24" s="70">
        <v>0</v>
      </c>
      <c r="T24" s="70">
        <v>0</v>
      </c>
      <c r="U24" s="109">
        <v>0</v>
      </c>
      <c r="V24" s="70">
        <v>1412.3815694457176</v>
      </c>
      <c r="W24" s="108">
        <v>0</v>
      </c>
      <c r="X24" s="70">
        <v>0</v>
      </c>
      <c r="Y24" s="70">
        <v>0</v>
      </c>
      <c r="Z24" s="109">
        <v>0</v>
      </c>
      <c r="AA24" s="70">
        <v>0</v>
      </c>
      <c r="AB24" s="118">
        <v>0</v>
      </c>
      <c r="AC24" s="115">
        <f t="shared" si="22"/>
        <v>1412.3815694457176</v>
      </c>
    </row>
    <row r="25" spans="2:29">
      <c r="B25" s="95" t="s">
        <v>42</v>
      </c>
      <c r="C25" s="108">
        <v>0</v>
      </c>
      <c r="D25" s="70">
        <v>0</v>
      </c>
      <c r="E25" s="70">
        <v>0</v>
      </c>
      <c r="F25" s="70">
        <v>0</v>
      </c>
      <c r="G25" s="70">
        <v>0</v>
      </c>
      <c r="H25" s="70">
        <v>0</v>
      </c>
      <c r="I25" s="70">
        <v>0</v>
      </c>
      <c r="J25" s="109">
        <v>0</v>
      </c>
      <c r="K25" s="108">
        <v>0</v>
      </c>
      <c r="L25" s="70">
        <v>0</v>
      </c>
      <c r="M25" s="70">
        <v>0</v>
      </c>
      <c r="N25" s="70">
        <v>0</v>
      </c>
      <c r="O25" s="70">
        <v>0</v>
      </c>
      <c r="P25" s="70">
        <v>0</v>
      </c>
      <c r="Q25" s="70">
        <v>0</v>
      </c>
      <c r="R25" s="70">
        <v>0</v>
      </c>
      <c r="S25" s="70">
        <v>0</v>
      </c>
      <c r="T25" s="70">
        <v>0</v>
      </c>
      <c r="U25" s="109">
        <v>0</v>
      </c>
      <c r="V25" s="70">
        <v>0</v>
      </c>
      <c r="W25" s="108">
        <v>0</v>
      </c>
      <c r="X25" s="70">
        <v>124.431</v>
      </c>
      <c r="Y25" s="70">
        <v>0</v>
      </c>
      <c r="Z25" s="109">
        <v>237.249</v>
      </c>
      <c r="AA25" s="70">
        <v>0</v>
      </c>
      <c r="AB25" s="118">
        <v>0</v>
      </c>
      <c r="AC25" s="115">
        <f t="shared" si="22"/>
        <v>361.68</v>
      </c>
    </row>
    <row r="26" spans="2:29">
      <c r="B26" s="95" t="s">
        <v>43</v>
      </c>
      <c r="C26" s="108">
        <v>0</v>
      </c>
      <c r="D26" s="70">
        <v>0</v>
      </c>
      <c r="E26" s="70">
        <v>0</v>
      </c>
      <c r="F26" s="70">
        <v>0</v>
      </c>
      <c r="G26" s="70">
        <v>0</v>
      </c>
      <c r="H26" s="70">
        <v>0</v>
      </c>
      <c r="I26" s="70">
        <v>0</v>
      </c>
      <c r="J26" s="109">
        <v>0</v>
      </c>
      <c r="K26" s="108">
        <v>0</v>
      </c>
      <c r="L26" s="70">
        <v>264.59999999999997</v>
      </c>
      <c r="M26" s="70">
        <v>0</v>
      </c>
      <c r="N26" s="70">
        <v>0</v>
      </c>
      <c r="O26" s="70">
        <v>0</v>
      </c>
      <c r="P26" s="70">
        <v>0</v>
      </c>
      <c r="Q26" s="70">
        <v>0</v>
      </c>
      <c r="R26" s="70">
        <v>0</v>
      </c>
      <c r="S26" s="70">
        <v>0</v>
      </c>
      <c r="T26" s="70">
        <v>0</v>
      </c>
      <c r="U26" s="109">
        <v>0</v>
      </c>
      <c r="V26" s="70">
        <v>0</v>
      </c>
      <c r="W26" s="108">
        <v>0</v>
      </c>
      <c r="X26" s="70">
        <v>112.71</v>
      </c>
      <c r="Y26" s="70">
        <v>61.151000000000003</v>
      </c>
      <c r="Z26" s="109">
        <v>283.589</v>
      </c>
      <c r="AA26" s="70">
        <v>0</v>
      </c>
      <c r="AB26" s="118">
        <v>0</v>
      </c>
      <c r="AC26" s="115">
        <f t="shared" si="22"/>
        <v>722.05</v>
      </c>
    </row>
    <row r="27" spans="2:29">
      <c r="B27" s="95" t="s">
        <v>44</v>
      </c>
      <c r="C27" s="108">
        <v>0</v>
      </c>
      <c r="D27" s="70">
        <v>0</v>
      </c>
      <c r="E27" s="70">
        <v>0</v>
      </c>
      <c r="F27" s="70">
        <v>0</v>
      </c>
      <c r="G27" s="70">
        <v>0</v>
      </c>
      <c r="H27" s="70">
        <v>0</v>
      </c>
      <c r="I27" s="70">
        <v>0</v>
      </c>
      <c r="J27" s="109">
        <v>0</v>
      </c>
      <c r="K27" s="108">
        <v>0</v>
      </c>
      <c r="L27" s="70">
        <v>0</v>
      </c>
      <c r="M27" s="70">
        <v>0</v>
      </c>
      <c r="N27" s="70">
        <v>0</v>
      </c>
      <c r="O27" s="70">
        <v>0</v>
      </c>
      <c r="P27" s="70">
        <v>0</v>
      </c>
      <c r="Q27" s="70">
        <v>0</v>
      </c>
      <c r="R27" s="70">
        <v>0</v>
      </c>
      <c r="S27" s="70">
        <v>0</v>
      </c>
      <c r="T27" s="70">
        <v>0</v>
      </c>
      <c r="U27" s="109">
        <v>0</v>
      </c>
      <c r="V27" s="70">
        <v>0</v>
      </c>
      <c r="W27" s="108">
        <v>0</v>
      </c>
      <c r="X27" s="70">
        <v>0</v>
      </c>
      <c r="Y27" s="70">
        <v>0</v>
      </c>
      <c r="Z27" s="109">
        <v>0</v>
      </c>
      <c r="AA27" s="70">
        <v>0</v>
      </c>
      <c r="AB27" s="118">
        <v>0</v>
      </c>
      <c r="AC27" s="115">
        <f t="shared" si="22"/>
        <v>0</v>
      </c>
    </row>
    <row r="28" spans="2:29">
      <c r="B28" s="95" t="s">
        <v>45</v>
      </c>
      <c r="C28" s="108">
        <v>0</v>
      </c>
      <c r="D28" s="70">
        <v>3355.7770076000002</v>
      </c>
      <c r="E28" s="70">
        <v>0</v>
      </c>
      <c r="F28" s="70">
        <v>0</v>
      </c>
      <c r="G28" s="70">
        <v>0</v>
      </c>
      <c r="H28" s="70">
        <v>0</v>
      </c>
      <c r="I28" s="70">
        <v>0</v>
      </c>
      <c r="J28" s="109">
        <v>0</v>
      </c>
      <c r="K28" s="108">
        <v>0</v>
      </c>
      <c r="L28" s="70">
        <v>194.12875124999997</v>
      </c>
      <c r="M28" s="70">
        <v>0</v>
      </c>
      <c r="N28" s="70">
        <v>0</v>
      </c>
      <c r="O28" s="70">
        <v>852.93142000000012</v>
      </c>
      <c r="P28" s="70">
        <v>0</v>
      </c>
      <c r="Q28" s="70">
        <v>0</v>
      </c>
      <c r="R28" s="70">
        <v>323.56955955223901</v>
      </c>
      <c r="S28" s="70">
        <v>1.63584</v>
      </c>
      <c r="T28" s="70">
        <v>0</v>
      </c>
      <c r="U28" s="109">
        <v>0</v>
      </c>
      <c r="V28" s="70">
        <v>420.53383724000003</v>
      </c>
      <c r="W28" s="108">
        <v>0</v>
      </c>
      <c r="X28" s="70">
        <v>0</v>
      </c>
      <c r="Y28" s="70">
        <v>0</v>
      </c>
      <c r="Z28" s="109">
        <v>0</v>
      </c>
      <c r="AA28" s="70">
        <v>0</v>
      </c>
      <c r="AB28" s="118">
        <v>0</v>
      </c>
      <c r="AC28" s="115">
        <f t="shared" si="22"/>
        <v>5148.5764156422392</v>
      </c>
    </row>
    <row r="29" spans="2:29">
      <c r="B29" s="96" t="s">
        <v>46</v>
      </c>
      <c r="C29" s="124">
        <v>0</v>
      </c>
      <c r="D29" s="83">
        <v>0</v>
      </c>
      <c r="E29" s="83">
        <v>0</v>
      </c>
      <c r="F29" s="83">
        <v>0</v>
      </c>
      <c r="G29" s="83">
        <v>0</v>
      </c>
      <c r="H29" s="83">
        <v>0</v>
      </c>
      <c r="I29" s="83">
        <v>0</v>
      </c>
      <c r="J29" s="125">
        <v>0</v>
      </c>
      <c r="K29" s="124">
        <v>0</v>
      </c>
      <c r="L29" s="83">
        <v>0</v>
      </c>
      <c r="M29" s="83">
        <v>0</v>
      </c>
      <c r="N29" s="83">
        <v>0</v>
      </c>
      <c r="O29" s="83">
        <v>0</v>
      </c>
      <c r="P29" s="83">
        <v>0</v>
      </c>
      <c r="Q29" s="83">
        <v>0</v>
      </c>
      <c r="R29" s="83">
        <v>0</v>
      </c>
      <c r="S29" s="83">
        <v>0</v>
      </c>
      <c r="T29" s="83">
        <v>0</v>
      </c>
      <c r="U29" s="125">
        <v>0</v>
      </c>
      <c r="V29" s="83">
        <v>34.520400000000002</v>
      </c>
      <c r="W29" s="124">
        <v>0</v>
      </c>
      <c r="X29" s="83">
        <v>0</v>
      </c>
      <c r="Y29" s="83">
        <v>0</v>
      </c>
      <c r="Z29" s="125">
        <v>0</v>
      </c>
      <c r="AA29" s="83">
        <v>0</v>
      </c>
      <c r="AB29" s="126">
        <v>0</v>
      </c>
      <c r="AC29" s="116">
        <f t="shared" si="22"/>
        <v>34.520400000000002</v>
      </c>
    </row>
    <row r="30" spans="2:29">
      <c r="B30" s="102" t="s">
        <v>49</v>
      </c>
      <c r="C30" s="106">
        <f>+SUM(C31:C41)</f>
        <v>0</v>
      </c>
      <c r="D30" s="69">
        <f t="shared" ref="D30:AB30" si="24">+SUM(D31:D41)</f>
        <v>12145.636743941417</v>
      </c>
      <c r="E30" s="69">
        <f t="shared" si="24"/>
        <v>2501.3935828441699</v>
      </c>
      <c r="F30" s="69">
        <f t="shared" si="24"/>
        <v>14001.608656369546</v>
      </c>
      <c r="G30" s="69">
        <f t="shared" si="24"/>
        <v>0</v>
      </c>
      <c r="H30" s="69">
        <f t="shared" si="24"/>
        <v>0</v>
      </c>
      <c r="I30" s="69">
        <f t="shared" si="24"/>
        <v>0</v>
      </c>
      <c r="J30" s="107">
        <f t="shared" si="24"/>
        <v>0</v>
      </c>
      <c r="K30" s="106">
        <f t="shared" si="24"/>
        <v>21902.506342575158</v>
      </c>
      <c r="L30" s="69">
        <f t="shared" si="24"/>
        <v>6490.0173858971939</v>
      </c>
      <c r="M30" s="69">
        <f t="shared" si="24"/>
        <v>21.181546847999996</v>
      </c>
      <c r="N30" s="69">
        <f t="shared" si="24"/>
        <v>324.16520031000005</v>
      </c>
      <c r="O30" s="69">
        <f t="shared" si="24"/>
        <v>3465.5406262619999</v>
      </c>
      <c r="P30" s="69">
        <f t="shared" si="24"/>
        <v>0</v>
      </c>
      <c r="Q30" s="69">
        <f t="shared" si="24"/>
        <v>233.84899592100001</v>
      </c>
      <c r="R30" s="69">
        <f t="shared" si="24"/>
        <v>0</v>
      </c>
      <c r="S30" s="69">
        <f t="shared" si="24"/>
        <v>2.23224</v>
      </c>
      <c r="T30" s="69">
        <f t="shared" si="24"/>
        <v>1641.5310099999999</v>
      </c>
      <c r="U30" s="107">
        <f t="shared" si="24"/>
        <v>0</v>
      </c>
      <c r="V30" s="69">
        <f t="shared" si="24"/>
        <v>30928.093076641406</v>
      </c>
      <c r="W30" s="106">
        <f t="shared" si="24"/>
        <v>174.25615199999999</v>
      </c>
      <c r="X30" s="69">
        <f t="shared" si="24"/>
        <v>524.12118750000002</v>
      </c>
      <c r="Y30" s="69">
        <f t="shared" si="24"/>
        <v>0</v>
      </c>
      <c r="Z30" s="107">
        <f t="shared" si="24"/>
        <v>73.153999999999996</v>
      </c>
      <c r="AA30" s="69">
        <f t="shared" si="24"/>
        <v>0</v>
      </c>
      <c r="AB30" s="117">
        <f t="shared" si="24"/>
        <v>0</v>
      </c>
      <c r="AC30" s="122">
        <f t="shared" si="22"/>
        <v>94429.286747109887</v>
      </c>
    </row>
    <row r="31" spans="2:29">
      <c r="B31" s="103" t="s">
        <v>50</v>
      </c>
      <c r="C31" s="108">
        <v>0</v>
      </c>
      <c r="D31" s="70">
        <v>5639.599026766</v>
      </c>
      <c r="E31" s="70">
        <v>49.433999999999997</v>
      </c>
      <c r="F31" s="70">
        <v>0</v>
      </c>
      <c r="G31" s="70">
        <v>0</v>
      </c>
      <c r="H31" s="70">
        <v>0</v>
      </c>
      <c r="I31" s="70">
        <v>0</v>
      </c>
      <c r="J31" s="109">
        <v>0</v>
      </c>
      <c r="K31" s="108">
        <v>9639.9905182559978</v>
      </c>
      <c r="L31" s="70">
        <v>1356.2677065</v>
      </c>
      <c r="M31" s="70">
        <v>0</v>
      </c>
      <c r="N31" s="70">
        <v>82.628189100000029</v>
      </c>
      <c r="O31" s="70">
        <v>150.44828425000003</v>
      </c>
      <c r="P31" s="70">
        <v>0</v>
      </c>
      <c r="Q31" s="70">
        <v>0</v>
      </c>
      <c r="R31" s="70">
        <v>0</v>
      </c>
      <c r="S31" s="70">
        <v>0</v>
      </c>
      <c r="T31" s="70">
        <v>5.7329999999999997</v>
      </c>
      <c r="U31" s="109">
        <v>0</v>
      </c>
      <c r="V31" s="70">
        <v>16250.588223479999</v>
      </c>
      <c r="W31" s="108">
        <v>102.82639500000001</v>
      </c>
      <c r="X31" s="70">
        <v>0</v>
      </c>
      <c r="Y31" s="70">
        <v>0</v>
      </c>
      <c r="Z31" s="109">
        <v>0</v>
      </c>
      <c r="AA31" s="70">
        <v>0</v>
      </c>
      <c r="AB31" s="118">
        <v>0</v>
      </c>
      <c r="AC31" s="115">
        <f t="shared" si="22"/>
        <v>33277.515343351995</v>
      </c>
    </row>
    <row r="32" spans="2:29">
      <c r="B32" s="103" t="s">
        <v>51</v>
      </c>
      <c r="C32" s="108">
        <v>0</v>
      </c>
      <c r="D32" s="70">
        <v>173.44048596600001</v>
      </c>
      <c r="E32" s="70">
        <v>0</v>
      </c>
      <c r="F32" s="70">
        <v>0</v>
      </c>
      <c r="G32" s="70">
        <v>0</v>
      </c>
      <c r="H32" s="70">
        <v>0</v>
      </c>
      <c r="I32" s="70">
        <v>0</v>
      </c>
      <c r="J32" s="109">
        <v>0</v>
      </c>
      <c r="K32" s="108">
        <v>381.55450872</v>
      </c>
      <c r="L32" s="70">
        <v>245.33747700000004</v>
      </c>
      <c r="M32" s="70">
        <v>0</v>
      </c>
      <c r="N32" s="70">
        <v>45.835218900000008</v>
      </c>
      <c r="O32" s="70">
        <v>57.377014199999998</v>
      </c>
      <c r="P32" s="70">
        <v>0</v>
      </c>
      <c r="Q32" s="70">
        <v>0</v>
      </c>
      <c r="R32" s="70">
        <v>0</v>
      </c>
      <c r="S32" s="70">
        <v>0</v>
      </c>
      <c r="T32" s="70">
        <v>0</v>
      </c>
      <c r="U32" s="109">
        <v>0</v>
      </c>
      <c r="V32" s="70">
        <v>423.30649853929145</v>
      </c>
      <c r="W32" s="108">
        <v>0</v>
      </c>
      <c r="X32" s="70">
        <v>0</v>
      </c>
      <c r="Y32" s="70">
        <v>0</v>
      </c>
      <c r="Z32" s="109">
        <v>0</v>
      </c>
      <c r="AA32" s="70">
        <v>0</v>
      </c>
      <c r="AB32" s="118">
        <v>0</v>
      </c>
      <c r="AC32" s="115">
        <f t="shared" si="22"/>
        <v>1326.8512033252914</v>
      </c>
    </row>
    <row r="33" spans="2:29">
      <c r="B33" s="103" t="s">
        <v>52</v>
      </c>
      <c r="C33" s="108">
        <v>0</v>
      </c>
      <c r="D33" s="70">
        <v>0</v>
      </c>
      <c r="E33" s="70">
        <v>525.25900000000001</v>
      </c>
      <c r="F33" s="70">
        <v>0</v>
      </c>
      <c r="G33" s="70">
        <v>0</v>
      </c>
      <c r="H33" s="70">
        <v>0</v>
      </c>
      <c r="I33" s="70">
        <v>0</v>
      </c>
      <c r="J33" s="109">
        <v>0</v>
      </c>
      <c r="K33" s="108">
        <v>253.20092128799996</v>
      </c>
      <c r="L33" s="70">
        <v>43.690499999999993</v>
      </c>
      <c r="M33" s="70">
        <v>0</v>
      </c>
      <c r="N33" s="70">
        <v>0</v>
      </c>
      <c r="O33" s="70">
        <v>2.3281852000000001</v>
      </c>
      <c r="P33" s="70">
        <v>0</v>
      </c>
      <c r="Q33" s="70">
        <v>0</v>
      </c>
      <c r="R33" s="70">
        <v>0</v>
      </c>
      <c r="S33" s="70">
        <v>0</v>
      </c>
      <c r="T33" s="70">
        <v>0</v>
      </c>
      <c r="U33" s="109">
        <v>0</v>
      </c>
      <c r="V33" s="70">
        <v>477.20882365999995</v>
      </c>
      <c r="W33" s="108">
        <v>0</v>
      </c>
      <c r="X33" s="70">
        <v>0</v>
      </c>
      <c r="Y33" s="70">
        <v>0</v>
      </c>
      <c r="Z33" s="109">
        <v>0</v>
      </c>
      <c r="AA33" s="70">
        <v>0</v>
      </c>
      <c r="AB33" s="118">
        <v>0</v>
      </c>
      <c r="AC33" s="115">
        <f t="shared" si="22"/>
        <v>1301.687430148</v>
      </c>
    </row>
    <row r="34" spans="2:29">
      <c r="B34" s="103" t="s">
        <v>53</v>
      </c>
      <c r="C34" s="108">
        <v>0</v>
      </c>
      <c r="D34" s="70">
        <v>976.22322926799995</v>
      </c>
      <c r="E34" s="70">
        <v>0</v>
      </c>
      <c r="F34" s="70">
        <v>10397.875913096485</v>
      </c>
      <c r="G34" s="70">
        <v>0</v>
      </c>
      <c r="H34" s="70">
        <v>0</v>
      </c>
      <c r="I34" s="70">
        <v>0</v>
      </c>
      <c r="J34" s="109">
        <v>0</v>
      </c>
      <c r="K34" s="108">
        <v>118.96955725199997</v>
      </c>
      <c r="L34" s="70">
        <v>895.88708999999983</v>
      </c>
      <c r="M34" s="70">
        <v>0</v>
      </c>
      <c r="N34" s="70">
        <v>4.3156799999999995E-2</v>
      </c>
      <c r="O34" s="70">
        <v>57.816921800000003</v>
      </c>
      <c r="P34" s="70">
        <v>0</v>
      </c>
      <c r="Q34" s="70">
        <v>0</v>
      </c>
      <c r="R34" s="70">
        <v>0</v>
      </c>
      <c r="S34" s="70">
        <v>0</v>
      </c>
      <c r="T34" s="70">
        <v>0</v>
      </c>
      <c r="U34" s="109">
        <v>0</v>
      </c>
      <c r="V34" s="70">
        <v>3766.6286845599993</v>
      </c>
      <c r="W34" s="108">
        <v>0</v>
      </c>
      <c r="X34" s="70">
        <v>0</v>
      </c>
      <c r="Y34" s="70">
        <v>0</v>
      </c>
      <c r="Z34" s="109">
        <v>0</v>
      </c>
      <c r="AA34" s="70">
        <v>0</v>
      </c>
      <c r="AB34" s="118">
        <v>0</v>
      </c>
      <c r="AC34" s="115">
        <f t="shared" si="22"/>
        <v>16213.444552776484</v>
      </c>
    </row>
    <row r="35" spans="2:29">
      <c r="B35" s="103" t="s">
        <v>54</v>
      </c>
      <c r="C35" s="108">
        <v>0</v>
      </c>
      <c r="D35" s="70">
        <v>51.654867703999997</v>
      </c>
      <c r="E35" s="70">
        <v>0</v>
      </c>
      <c r="F35" s="70">
        <v>0</v>
      </c>
      <c r="G35" s="70">
        <v>0</v>
      </c>
      <c r="H35" s="70">
        <v>0</v>
      </c>
      <c r="I35" s="70">
        <v>0</v>
      </c>
      <c r="J35" s="109">
        <v>0</v>
      </c>
      <c r="K35" s="108">
        <v>0</v>
      </c>
      <c r="L35" s="70">
        <v>102.9</v>
      </c>
      <c r="M35" s="70">
        <v>0</v>
      </c>
      <c r="N35" s="70">
        <v>5.1374574000000006</v>
      </c>
      <c r="O35" s="70">
        <v>44.492244499999998</v>
      </c>
      <c r="P35" s="70">
        <v>0</v>
      </c>
      <c r="Q35" s="70">
        <v>0</v>
      </c>
      <c r="R35" s="70">
        <v>0</v>
      </c>
      <c r="S35" s="70">
        <v>0</v>
      </c>
      <c r="T35" s="70">
        <v>0</v>
      </c>
      <c r="U35" s="109">
        <v>0</v>
      </c>
      <c r="V35" s="70">
        <v>397.05846540000005</v>
      </c>
      <c r="W35" s="108">
        <v>0</v>
      </c>
      <c r="X35" s="70">
        <v>524.12118750000002</v>
      </c>
      <c r="Y35" s="70">
        <v>0</v>
      </c>
      <c r="Z35" s="109">
        <v>73.153999999999996</v>
      </c>
      <c r="AA35" s="70">
        <v>0</v>
      </c>
      <c r="AB35" s="118">
        <v>0</v>
      </c>
      <c r="AC35" s="115">
        <f t="shared" si="22"/>
        <v>1198.5182225040001</v>
      </c>
    </row>
    <row r="36" spans="2:29">
      <c r="B36" s="103" t="s">
        <v>55</v>
      </c>
      <c r="C36" s="108">
        <v>0</v>
      </c>
      <c r="D36" s="70">
        <v>1170.960955985787</v>
      </c>
      <c r="E36" s="70">
        <v>0</v>
      </c>
      <c r="F36" s="70">
        <v>0</v>
      </c>
      <c r="G36" s="70">
        <v>0</v>
      </c>
      <c r="H36" s="70">
        <v>0</v>
      </c>
      <c r="I36" s="70">
        <v>0</v>
      </c>
      <c r="J36" s="109">
        <v>0</v>
      </c>
      <c r="K36" s="108">
        <v>4.2345859079999997</v>
      </c>
      <c r="L36" s="70">
        <v>0</v>
      </c>
      <c r="M36" s="70">
        <v>0</v>
      </c>
      <c r="N36" s="70">
        <v>0</v>
      </c>
      <c r="O36" s="70">
        <v>745.50520000000006</v>
      </c>
      <c r="P36" s="70">
        <v>0</v>
      </c>
      <c r="Q36" s="70">
        <v>0</v>
      </c>
      <c r="R36" s="70">
        <v>0</v>
      </c>
      <c r="S36" s="70">
        <v>2.23224</v>
      </c>
      <c r="T36" s="70">
        <v>0</v>
      </c>
      <c r="U36" s="109">
        <v>0</v>
      </c>
      <c r="V36" s="70">
        <v>402.48</v>
      </c>
      <c r="W36" s="108">
        <v>0</v>
      </c>
      <c r="X36" s="70">
        <v>0</v>
      </c>
      <c r="Y36" s="70">
        <v>0</v>
      </c>
      <c r="Z36" s="109">
        <v>0</v>
      </c>
      <c r="AA36" s="70">
        <v>0</v>
      </c>
      <c r="AB36" s="118">
        <v>0</v>
      </c>
      <c r="AC36" s="115">
        <f t="shared" si="22"/>
        <v>2325.4129818937872</v>
      </c>
    </row>
    <row r="37" spans="2:29">
      <c r="B37" s="103" t="s">
        <v>56</v>
      </c>
      <c r="C37" s="108">
        <v>0</v>
      </c>
      <c r="D37" s="70">
        <v>38.494152971999995</v>
      </c>
      <c r="E37" s="70">
        <v>535.67745000000002</v>
      </c>
      <c r="F37" s="70">
        <v>0</v>
      </c>
      <c r="G37" s="70">
        <v>0</v>
      </c>
      <c r="H37" s="70">
        <v>0</v>
      </c>
      <c r="I37" s="70">
        <v>0</v>
      </c>
      <c r="J37" s="109">
        <v>0</v>
      </c>
      <c r="K37" s="108">
        <v>120.3698582428193</v>
      </c>
      <c r="L37" s="70">
        <v>0</v>
      </c>
      <c r="M37" s="70">
        <v>0</v>
      </c>
      <c r="N37" s="70">
        <v>0</v>
      </c>
      <c r="O37" s="70">
        <v>0</v>
      </c>
      <c r="P37" s="70">
        <v>0</v>
      </c>
      <c r="Q37" s="70">
        <v>0</v>
      </c>
      <c r="R37" s="70">
        <v>0</v>
      </c>
      <c r="S37" s="70">
        <v>0</v>
      </c>
      <c r="T37" s="70">
        <v>1635.79801</v>
      </c>
      <c r="U37" s="109">
        <v>0</v>
      </c>
      <c r="V37" s="70">
        <v>469.88202270000005</v>
      </c>
      <c r="W37" s="108">
        <v>0</v>
      </c>
      <c r="X37" s="70">
        <v>0</v>
      </c>
      <c r="Y37" s="70">
        <v>0</v>
      </c>
      <c r="Z37" s="109">
        <v>0</v>
      </c>
      <c r="AA37" s="70">
        <v>0</v>
      </c>
      <c r="AB37" s="118">
        <v>0</v>
      </c>
      <c r="AC37" s="115">
        <f t="shared" si="22"/>
        <v>2800.2214939148193</v>
      </c>
    </row>
    <row r="38" spans="2:29">
      <c r="B38" s="103" t="s">
        <v>57</v>
      </c>
      <c r="C38" s="108">
        <v>0</v>
      </c>
      <c r="D38" s="70">
        <v>0</v>
      </c>
      <c r="E38" s="70">
        <v>653.01599999999996</v>
      </c>
      <c r="F38" s="70">
        <v>0</v>
      </c>
      <c r="G38" s="70">
        <v>0</v>
      </c>
      <c r="H38" s="70">
        <v>0</v>
      </c>
      <c r="I38" s="70">
        <v>0</v>
      </c>
      <c r="J38" s="109">
        <v>0</v>
      </c>
      <c r="K38" s="108">
        <v>4.7723818800000002</v>
      </c>
      <c r="L38" s="70">
        <v>0</v>
      </c>
      <c r="M38" s="70">
        <v>0</v>
      </c>
      <c r="N38" s="70">
        <v>0</v>
      </c>
      <c r="O38" s="70">
        <v>7.4426858000000005</v>
      </c>
      <c r="P38" s="70">
        <v>0</v>
      </c>
      <c r="Q38" s="70">
        <v>0</v>
      </c>
      <c r="R38" s="70">
        <v>0</v>
      </c>
      <c r="S38" s="70">
        <v>0</v>
      </c>
      <c r="T38" s="70">
        <v>0</v>
      </c>
      <c r="U38" s="109">
        <v>0</v>
      </c>
      <c r="V38" s="70">
        <v>27.619226799999989</v>
      </c>
      <c r="W38" s="108">
        <v>30.232965</v>
      </c>
      <c r="X38" s="70">
        <v>0</v>
      </c>
      <c r="Y38" s="70">
        <v>0</v>
      </c>
      <c r="Z38" s="109">
        <v>0</v>
      </c>
      <c r="AA38" s="70">
        <v>0</v>
      </c>
      <c r="AB38" s="118">
        <v>0</v>
      </c>
      <c r="AC38" s="115">
        <f t="shared" si="22"/>
        <v>723.08325948000004</v>
      </c>
    </row>
    <row r="39" spans="2:29">
      <c r="B39" s="103" t="s">
        <v>58</v>
      </c>
      <c r="C39" s="108">
        <v>0</v>
      </c>
      <c r="D39" s="70">
        <v>23.462983392000002</v>
      </c>
      <c r="E39" s="70">
        <v>51.331000000000003</v>
      </c>
      <c r="F39" s="70">
        <v>0</v>
      </c>
      <c r="G39" s="70">
        <v>0</v>
      </c>
      <c r="H39" s="70">
        <v>0</v>
      </c>
      <c r="I39" s="70">
        <v>0</v>
      </c>
      <c r="J39" s="109">
        <v>0</v>
      </c>
      <c r="K39" s="108">
        <v>1604.5077038759998</v>
      </c>
      <c r="L39" s="70">
        <v>1202.9796449999999</v>
      </c>
      <c r="M39" s="70">
        <v>21.181546847999996</v>
      </c>
      <c r="N39" s="70">
        <v>0</v>
      </c>
      <c r="O39" s="70">
        <v>49.745967700000001</v>
      </c>
      <c r="P39" s="70">
        <v>0</v>
      </c>
      <c r="Q39" s="70">
        <v>0</v>
      </c>
      <c r="R39" s="70">
        <v>0</v>
      </c>
      <c r="S39" s="70">
        <v>0</v>
      </c>
      <c r="T39" s="70">
        <v>0</v>
      </c>
      <c r="U39" s="109">
        <v>0</v>
      </c>
      <c r="V39" s="70">
        <v>66.870640739999999</v>
      </c>
      <c r="W39" s="108">
        <v>0</v>
      </c>
      <c r="X39" s="70">
        <v>0</v>
      </c>
      <c r="Y39" s="70">
        <v>0</v>
      </c>
      <c r="Z39" s="109">
        <v>0</v>
      </c>
      <c r="AA39" s="70">
        <v>0</v>
      </c>
      <c r="AB39" s="118">
        <v>0</v>
      </c>
      <c r="AC39" s="115">
        <f t="shared" si="22"/>
        <v>3020.0794875559995</v>
      </c>
    </row>
    <row r="40" spans="2:29">
      <c r="B40" s="103" t="s">
        <v>59</v>
      </c>
      <c r="C40" s="108">
        <v>0</v>
      </c>
      <c r="D40" s="70">
        <v>1384.3247988398996</v>
      </c>
      <c r="E40" s="70">
        <v>686.67613284416996</v>
      </c>
      <c r="F40" s="70">
        <v>3603.7327432730622</v>
      </c>
      <c r="G40" s="70">
        <v>0</v>
      </c>
      <c r="H40" s="70">
        <v>0</v>
      </c>
      <c r="I40" s="70">
        <v>0</v>
      </c>
      <c r="J40" s="109">
        <v>0</v>
      </c>
      <c r="K40" s="108">
        <v>4185.8761666683413</v>
      </c>
      <c r="L40" s="70">
        <v>1684.2860253971937</v>
      </c>
      <c r="M40" s="70">
        <v>0</v>
      </c>
      <c r="N40" s="70">
        <v>137.09665611000003</v>
      </c>
      <c r="O40" s="70">
        <v>2318.142269212</v>
      </c>
      <c r="P40" s="70">
        <v>0</v>
      </c>
      <c r="Q40" s="70">
        <v>160.02389492099999</v>
      </c>
      <c r="R40" s="70">
        <v>0</v>
      </c>
      <c r="S40" s="70">
        <v>0</v>
      </c>
      <c r="T40" s="70">
        <v>0</v>
      </c>
      <c r="U40" s="109">
        <v>0</v>
      </c>
      <c r="V40" s="70">
        <v>7016.1201554821155</v>
      </c>
      <c r="W40" s="108">
        <v>41.196792000000002</v>
      </c>
      <c r="X40" s="70">
        <v>0</v>
      </c>
      <c r="Y40" s="70">
        <v>0</v>
      </c>
      <c r="Z40" s="109">
        <v>0</v>
      </c>
      <c r="AA40" s="70">
        <v>0</v>
      </c>
      <c r="AB40" s="118">
        <v>0</v>
      </c>
      <c r="AC40" s="115">
        <f t="shared" si="22"/>
        <v>21217.475634747778</v>
      </c>
    </row>
    <row r="41" spans="2:29">
      <c r="B41" s="127" t="s">
        <v>60</v>
      </c>
      <c r="C41" s="124">
        <v>0</v>
      </c>
      <c r="D41" s="83">
        <v>2687.4762430477308</v>
      </c>
      <c r="E41" s="83">
        <v>0</v>
      </c>
      <c r="F41" s="83">
        <v>0</v>
      </c>
      <c r="G41" s="83">
        <v>0</v>
      </c>
      <c r="H41" s="83">
        <v>0</v>
      </c>
      <c r="I41" s="83">
        <v>0</v>
      </c>
      <c r="J41" s="125">
        <v>0</v>
      </c>
      <c r="K41" s="124">
        <v>5589.0301404840011</v>
      </c>
      <c r="L41" s="83">
        <v>958.6689419999999</v>
      </c>
      <c r="M41" s="83">
        <v>0</v>
      </c>
      <c r="N41" s="83">
        <v>53.424522000000003</v>
      </c>
      <c r="O41" s="83">
        <v>32.241853599999999</v>
      </c>
      <c r="P41" s="83">
        <v>0</v>
      </c>
      <c r="Q41" s="83">
        <v>73.825101000000018</v>
      </c>
      <c r="R41" s="83">
        <v>0</v>
      </c>
      <c r="S41" s="83">
        <v>0</v>
      </c>
      <c r="T41" s="83">
        <v>0</v>
      </c>
      <c r="U41" s="125">
        <v>0</v>
      </c>
      <c r="V41" s="83">
        <v>1630.3303352800001</v>
      </c>
      <c r="W41" s="124">
        <v>0</v>
      </c>
      <c r="X41" s="83">
        <v>0</v>
      </c>
      <c r="Y41" s="83">
        <v>0</v>
      </c>
      <c r="Z41" s="125">
        <v>0</v>
      </c>
      <c r="AA41" s="83">
        <v>0</v>
      </c>
      <c r="AB41" s="126">
        <v>0</v>
      </c>
      <c r="AC41" s="116">
        <f t="shared" si="22"/>
        <v>11024.997137411732</v>
      </c>
    </row>
    <row r="42" spans="2:29">
      <c r="B42" s="102" t="s">
        <v>61</v>
      </c>
      <c r="C42" s="106">
        <f>+SUM(C43:C46)</f>
        <v>0</v>
      </c>
      <c r="D42" s="69">
        <f t="shared" ref="D42:AB42" si="25">+SUM(D43:D46)</f>
        <v>197.09969383300003</v>
      </c>
      <c r="E42" s="69">
        <f t="shared" si="25"/>
        <v>0</v>
      </c>
      <c r="F42" s="69">
        <f t="shared" si="25"/>
        <v>0</v>
      </c>
      <c r="G42" s="69">
        <f t="shared" si="25"/>
        <v>0</v>
      </c>
      <c r="H42" s="69">
        <f t="shared" si="25"/>
        <v>0</v>
      </c>
      <c r="I42" s="69">
        <f t="shared" si="25"/>
        <v>0</v>
      </c>
      <c r="J42" s="107">
        <f t="shared" si="25"/>
        <v>0</v>
      </c>
      <c r="K42" s="106">
        <f t="shared" si="25"/>
        <v>36732.680470423998</v>
      </c>
      <c r="L42" s="69">
        <f t="shared" si="25"/>
        <v>8292.4922790534292</v>
      </c>
      <c r="M42" s="69">
        <f t="shared" si="25"/>
        <v>30832.821810671998</v>
      </c>
      <c r="N42" s="69">
        <f t="shared" si="25"/>
        <v>5.0277671999999995</v>
      </c>
      <c r="O42" s="69">
        <f t="shared" si="25"/>
        <v>75.044469829999983</v>
      </c>
      <c r="P42" s="69">
        <f t="shared" si="25"/>
        <v>84.125160000000008</v>
      </c>
      <c r="Q42" s="69">
        <f t="shared" si="25"/>
        <v>8001.9420072139992</v>
      </c>
      <c r="R42" s="69">
        <f t="shared" si="25"/>
        <v>0</v>
      </c>
      <c r="S42" s="69">
        <f t="shared" si="25"/>
        <v>0</v>
      </c>
      <c r="T42" s="69">
        <f t="shared" si="25"/>
        <v>0</v>
      </c>
      <c r="U42" s="107">
        <f t="shared" si="25"/>
        <v>0</v>
      </c>
      <c r="V42" s="69">
        <f t="shared" si="25"/>
        <v>375.44130932000002</v>
      </c>
      <c r="W42" s="106">
        <f t="shared" si="25"/>
        <v>0</v>
      </c>
      <c r="X42" s="69">
        <f t="shared" si="25"/>
        <v>0</v>
      </c>
      <c r="Y42" s="69">
        <f t="shared" si="25"/>
        <v>0</v>
      </c>
      <c r="Z42" s="107">
        <f t="shared" si="25"/>
        <v>0</v>
      </c>
      <c r="AA42" s="69">
        <f t="shared" si="25"/>
        <v>0</v>
      </c>
      <c r="AB42" s="117">
        <f t="shared" si="25"/>
        <v>0</v>
      </c>
      <c r="AC42" s="122">
        <f t="shared" si="22"/>
        <v>84596.674967546423</v>
      </c>
    </row>
    <row r="43" spans="2:29">
      <c r="B43" s="103" t="s">
        <v>62</v>
      </c>
      <c r="C43" s="108">
        <v>0</v>
      </c>
      <c r="D43" s="70">
        <v>197.09969383300003</v>
      </c>
      <c r="E43" s="70">
        <v>0</v>
      </c>
      <c r="F43" s="70">
        <v>0</v>
      </c>
      <c r="G43" s="70">
        <v>0</v>
      </c>
      <c r="H43" s="70">
        <v>0</v>
      </c>
      <c r="I43" s="70">
        <v>0</v>
      </c>
      <c r="J43" s="109">
        <v>0</v>
      </c>
      <c r="K43" s="108">
        <v>34831.202800211999</v>
      </c>
      <c r="L43" s="70">
        <v>808.90628105342921</v>
      </c>
      <c r="M43" s="70">
        <v>30832.821810671998</v>
      </c>
      <c r="N43" s="70">
        <v>5.0277671999999995</v>
      </c>
      <c r="O43" s="70">
        <v>75.018515329999985</v>
      </c>
      <c r="P43" s="70">
        <v>0.19949999999999998</v>
      </c>
      <c r="Q43" s="70">
        <v>0.71928000000000014</v>
      </c>
      <c r="R43" s="70">
        <v>0</v>
      </c>
      <c r="S43" s="70">
        <v>0</v>
      </c>
      <c r="T43" s="70">
        <v>0</v>
      </c>
      <c r="U43" s="109">
        <v>0</v>
      </c>
      <c r="V43" s="70">
        <v>31.087120899999984</v>
      </c>
      <c r="W43" s="108">
        <v>0</v>
      </c>
      <c r="X43" s="70">
        <v>0</v>
      </c>
      <c r="Y43" s="70">
        <v>0</v>
      </c>
      <c r="Z43" s="109">
        <v>0</v>
      </c>
      <c r="AA43" s="70">
        <v>0</v>
      </c>
      <c r="AB43" s="118">
        <v>0</v>
      </c>
      <c r="AC43" s="115">
        <f t="shared" si="22"/>
        <v>66782.082769200424</v>
      </c>
    </row>
    <row r="44" spans="2:29">
      <c r="B44" s="103" t="s">
        <v>63</v>
      </c>
      <c r="C44" s="108">
        <v>0</v>
      </c>
      <c r="D44" s="70">
        <v>0</v>
      </c>
      <c r="E44" s="70">
        <v>0</v>
      </c>
      <c r="F44" s="70">
        <v>0</v>
      </c>
      <c r="G44" s="70">
        <v>0</v>
      </c>
      <c r="H44" s="70">
        <v>0</v>
      </c>
      <c r="I44" s="70">
        <v>0</v>
      </c>
      <c r="J44" s="109">
        <v>0</v>
      </c>
      <c r="K44" s="108">
        <v>463.70735048400002</v>
      </c>
      <c r="L44" s="70">
        <v>0</v>
      </c>
      <c r="M44" s="70">
        <v>0</v>
      </c>
      <c r="N44" s="70">
        <v>0</v>
      </c>
      <c r="O44" s="70">
        <v>0</v>
      </c>
      <c r="P44" s="70">
        <v>0</v>
      </c>
      <c r="Q44" s="70">
        <v>0</v>
      </c>
      <c r="R44" s="70">
        <v>0</v>
      </c>
      <c r="S44" s="70">
        <v>0</v>
      </c>
      <c r="T44" s="70">
        <v>0</v>
      </c>
      <c r="U44" s="109">
        <v>0</v>
      </c>
      <c r="V44" s="70">
        <v>340.1238295</v>
      </c>
      <c r="W44" s="108">
        <v>0</v>
      </c>
      <c r="X44" s="70">
        <v>0</v>
      </c>
      <c r="Y44" s="70">
        <v>0</v>
      </c>
      <c r="Z44" s="109">
        <v>0</v>
      </c>
      <c r="AA44" s="70">
        <v>0</v>
      </c>
      <c r="AB44" s="118">
        <v>0</v>
      </c>
      <c r="AC44" s="115">
        <f t="shared" si="22"/>
        <v>803.83117998400007</v>
      </c>
    </row>
    <row r="45" spans="2:29">
      <c r="B45" s="103" t="s">
        <v>64</v>
      </c>
      <c r="C45" s="108">
        <v>0</v>
      </c>
      <c r="D45" s="70">
        <v>0</v>
      </c>
      <c r="E45" s="70">
        <v>0</v>
      </c>
      <c r="F45" s="70">
        <v>0</v>
      </c>
      <c r="G45" s="70">
        <v>0</v>
      </c>
      <c r="H45" s="70">
        <v>0</v>
      </c>
      <c r="I45" s="70">
        <v>0</v>
      </c>
      <c r="J45" s="109">
        <v>0</v>
      </c>
      <c r="K45" s="108">
        <v>1431.4526797279998</v>
      </c>
      <c r="L45" s="70">
        <v>7483.5859980000005</v>
      </c>
      <c r="M45" s="70">
        <v>0</v>
      </c>
      <c r="N45" s="70">
        <v>0</v>
      </c>
      <c r="O45" s="70">
        <v>2.5954500000000002E-2</v>
      </c>
      <c r="P45" s="70">
        <v>0</v>
      </c>
      <c r="Q45" s="70">
        <v>1.5644340000000001</v>
      </c>
      <c r="R45" s="70">
        <v>0</v>
      </c>
      <c r="S45" s="70">
        <v>0</v>
      </c>
      <c r="T45" s="70">
        <v>0</v>
      </c>
      <c r="U45" s="109">
        <v>0</v>
      </c>
      <c r="V45" s="70">
        <v>4.2303589199999996</v>
      </c>
      <c r="W45" s="108">
        <v>0</v>
      </c>
      <c r="X45" s="70">
        <v>0</v>
      </c>
      <c r="Y45" s="70">
        <v>0</v>
      </c>
      <c r="Z45" s="109">
        <v>0</v>
      </c>
      <c r="AA45" s="70">
        <v>0</v>
      </c>
      <c r="AB45" s="118">
        <v>0</v>
      </c>
      <c r="AC45" s="115">
        <f t="shared" si="22"/>
        <v>8920.8594251480008</v>
      </c>
    </row>
    <row r="46" spans="2:29">
      <c r="B46" s="127" t="s">
        <v>65</v>
      </c>
      <c r="C46" s="124">
        <v>0</v>
      </c>
      <c r="D46" s="83">
        <v>0</v>
      </c>
      <c r="E46" s="83">
        <v>0</v>
      </c>
      <c r="F46" s="83">
        <v>0</v>
      </c>
      <c r="G46" s="83">
        <v>0</v>
      </c>
      <c r="H46" s="83">
        <v>0</v>
      </c>
      <c r="I46" s="83">
        <v>0</v>
      </c>
      <c r="J46" s="125">
        <v>0</v>
      </c>
      <c r="K46" s="124">
        <v>6.3176399999999981</v>
      </c>
      <c r="L46" s="83">
        <v>0</v>
      </c>
      <c r="M46" s="83">
        <v>0</v>
      </c>
      <c r="N46" s="83">
        <v>0</v>
      </c>
      <c r="O46" s="83">
        <v>0</v>
      </c>
      <c r="P46" s="83">
        <v>83.925660000000008</v>
      </c>
      <c r="Q46" s="83">
        <v>7999.6582932139991</v>
      </c>
      <c r="R46" s="83">
        <v>0</v>
      </c>
      <c r="S46" s="83">
        <v>0</v>
      </c>
      <c r="T46" s="83">
        <v>0</v>
      </c>
      <c r="U46" s="125">
        <v>0</v>
      </c>
      <c r="V46" s="83">
        <v>0</v>
      </c>
      <c r="W46" s="124">
        <v>0</v>
      </c>
      <c r="X46" s="83">
        <v>0</v>
      </c>
      <c r="Y46" s="83">
        <v>0</v>
      </c>
      <c r="Z46" s="125">
        <v>0</v>
      </c>
      <c r="AA46" s="83">
        <v>0</v>
      </c>
      <c r="AB46" s="126">
        <v>0</v>
      </c>
      <c r="AC46" s="116">
        <f t="shared" si="22"/>
        <v>8089.9015932139991</v>
      </c>
    </row>
    <row r="47" spans="2:29" ht="14.25" customHeight="1">
      <c r="B47" s="104" t="s">
        <v>66</v>
      </c>
      <c r="C47" s="106">
        <f>+SUM(C48:C50)</f>
        <v>0</v>
      </c>
      <c r="D47" s="69">
        <f t="shared" ref="D47:AB47" si="26">+SUM(D48:D50)</f>
        <v>5687.1268529469999</v>
      </c>
      <c r="E47" s="69">
        <f t="shared" si="26"/>
        <v>0</v>
      </c>
      <c r="F47" s="69">
        <f t="shared" si="26"/>
        <v>16506.046295209304</v>
      </c>
      <c r="G47" s="69">
        <f t="shared" si="26"/>
        <v>0</v>
      </c>
      <c r="H47" s="69">
        <f t="shared" si="26"/>
        <v>0</v>
      </c>
      <c r="I47" s="69">
        <f t="shared" si="26"/>
        <v>0</v>
      </c>
      <c r="J47" s="107">
        <f t="shared" si="26"/>
        <v>0</v>
      </c>
      <c r="K47" s="106">
        <f t="shared" si="26"/>
        <v>3021.5913369600003</v>
      </c>
      <c r="L47" s="69">
        <f t="shared" si="26"/>
        <v>515.20363578125591</v>
      </c>
      <c r="M47" s="69">
        <f t="shared" si="26"/>
        <v>0</v>
      </c>
      <c r="N47" s="69">
        <f t="shared" si="26"/>
        <v>1079.4167437590002</v>
      </c>
      <c r="O47" s="69">
        <f t="shared" si="26"/>
        <v>10829.375224800002</v>
      </c>
      <c r="P47" s="69">
        <f t="shared" si="26"/>
        <v>0</v>
      </c>
      <c r="Q47" s="69">
        <f t="shared" si="26"/>
        <v>64.951989819999994</v>
      </c>
      <c r="R47" s="69">
        <f t="shared" si="26"/>
        <v>0</v>
      </c>
      <c r="S47" s="69">
        <f t="shared" si="26"/>
        <v>0</v>
      </c>
      <c r="T47" s="69">
        <f t="shared" si="26"/>
        <v>0</v>
      </c>
      <c r="U47" s="107">
        <f t="shared" si="26"/>
        <v>0</v>
      </c>
      <c r="V47" s="69">
        <f t="shared" si="26"/>
        <v>15802.548529594478</v>
      </c>
      <c r="W47" s="106">
        <f t="shared" si="26"/>
        <v>0</v>
      </c>
      <c r="X47" s="69">
        <f t="shared" si="26"/>
        <v>0</v>
      </c>
      <c r="Y47" s="69">
        <f t="shared" si="26"/>
        <v>0</v>
      </c>
      <c r="Z47" s="107">
        <f t="shared" si="26"/>
        <v>0</v>
      </c>
      <c r="AA47" s="69">
        <f t="shared" si="26"/>
        <v>151.02714324999999</v>
      </c>
      <c r="AB47" s="117">
        <f t="shared" si="26"/>
        <v>0</v>
      </c>
      <c r="AC47" s="122">
        <f t="shared" si="22"/>
        <v>53657.287752121047</v>
      </c>
    </row>
    <row r="48" spans="2:29">
      <c r="B48" s="103" t="s">
        <v>67</v>
      </c>
      <c r="C48" s="108">
        <v>0</v>
      </c>
      <c r="D48" s="70">
        <v>1117.703451335</v>
      </c>
      <c r="E48" s="70">
        <v>0</v>
      </c>
      <c r="F48" s="70">
        <v>0</v>
      </c>
      <c r="G48" s="70">
        <v>0</v>
      </c>
      <c r="H48" s="70">
        <v>0</v>
      </c>
      <c r="I48" s="70">
        <v>0</v>
      </c>
      <c r="J48" s="109">
        <v>0</v>
      </c>
      <c r="K48" s="108">
        <v>2912.4197160240001</v>
      </c>
      <c r="L48" s="70">
        <v>490.98957755162439</v>
      </c>
      <c r="M48" s="70">
        <v>0</v>
      </c>
      <c r="N48" s="70">
        <v>11.592995400000001</v>
      </c>
      <c r="O48" s="70">
        <v>1288.7064707</v>
      </c>
      <c r="P48" s="70">
        <v>0</v>
      </c>
      <c r="Q48" s="70">
        <v>60.8744388</v>
      </c>
      <c r="R48" s="70">
        <v>0</v>
      </c>
      <c r="S48" s="70">
        <v>0</v>
      </c>
      <c r="T48" s="70">
        <v>0</v>
      </c>
      <c r="U48" s="109">
        <v>0</v>
      </c>
      <c r="V48" s="70">
        <v>6156.961676189263</v>
      </c>
      <c r="W48" s="108">
        <v>0</v>
      </c>
      <c r="X48" s="70">
        <v>0</v>
      </c>
      <c r="Y48" s="70">
        <v>0</v>
      </c>
      <c r="Z48" s="109">
        <v>0</v>
      </c>
      <c r="AA48" s="70">
        <v>75.709049719999996</v>
      </c>
      <c r="AB48" s="118">
        <v>0</v>
      </c>
      <c r="AC48" s="115">
        <f t="shared" si="22"/>
        <v>12114.957375719889</v>
      </c>
    </row>
    <row r="49" spans="2:29">
      <c r="B49" s="103" t="s">
        <v>68</v>
      </c>
      <c r="C49" s="108">
        <v>0</v>
      </c>
      <c r="D49" s="70">
        <v>218.56982602599999</v>
      </c>
      <c r="E49" s="70">
        <v>0</v>
      </c>
      <c r="F49" s="70">
        <v>0</v>
      </c>
      <c r="G49" s="70">
        <v>0</v>
      </c>
      <c r="H49" s="70">
        <v>0</v>
      </c>
      <c r="I49" s="70">
        <v>0</v>
      </c>
      <c r="J49" s="109">
        <v>0</v>
      </c>
      <c r="K49" s="108">
        <v>76.815965015999993</v>
      </c>
      <c r="L49" s="70">
        <v>22.60702911481571</v>
      </c>
      <c r="M49" s="70">
        <v>0</v>
      </c>
      <c r="N49" s="70">
        <v>0</v>
      </c>
      <c r="O49" s="70">
        <v>121</v>
      </c>
      <c r="P49" s="70">
        <v>0</v>
      </c>
      <c r="Q49" s="70">
        <v>4.0775510199999996</v>
      </c>
      <c r="R49" s="70">
        <v>0</v>
      </c>
      <c r="S49" s="70">
        <v>0</v>
      </c>
      <c r="T49" s="70">
        <v>0</v>
      </c>
      <c r="U49" s="109">
        <v>0</v>
      </c>
      <c r="V49" s="70">
        <v>1597.3936207950367</v>
      </c>
      <c r="W49" s="108">
        <v>0</v>
      </c>
      <c r="X49" s="70">
        <v>0</v>
      </c>
      <c r="Y49" s="70">
        <v>0</v>
      </c>
      <c r="Z49" s="109">
        <v>0</v>
      </c>
      <c r="AA49" s="70">
        <v>5.1131954999999998</v>
      </c>
      <c r="AB49" s="118">
        <v>0</v>
      </c>
      <c r="AC49" s="115">
        <f t="shared" si="22"/>
        <v>2045.5771874718525</v>
      </c>
    </row>
    <row r="50" spans="2:29">
      <c r="B50" s="127" t="s">
        <v>69</v>
      </c>
      <c r="C50" s="124">
        <v>0</v>
      </c>
      <c r="D50" s="83">
        <v>4350.8535755860003</v>
      </c>
      <c r="E50" s="83">
        <v>0</v>
      </c>
      <c r="F50" s="83">
        <v>16506.046295209304</v>
      </c>
      <c r="G50" s="83">
        <v>0</v>
      </c>
      <c r="H50" s="83">
        <v>0</v>
      </c>
      <c r="I50" s="83">
        <v>0</v>
      </c>
      <c r="J50" s="125">
        <v>0</v>
      </c>
      <c r="K50" s="124">
        <v>32.355655919999997</v>
      </c>
      <c r="L50" s="83">
        <v>1.6070291148157128</v>
      </c>
      <c r="M50" s="83">
        <v>0</v>
      </c>
      <c r="N50" s="83">
        <v>1067.8237483590001</v>
      </c>
      <c r="O50" s="83">
        <v>9419.6687541000028</v>
      </c>
      <c r="P50" s="83">
        <v>0</v>
      </c>
      <c r="Q50" s="83">
        <v>0</v>
      </c>
      <c r="R50" s="83">
        <v>0</v>
      </c>
      <c r="S50" s="83">
        <v>0</v>
      </c>
      <c r="T50" s="83">
        <v>0</v>
      </c>
      <c r="U50" s="125">
        <v>0</v>
      </c>
      <c r="V50" s="83">
        <v>8048.1932326101778</v>
      </c>
      <c r="W50" s="124">
        <v>0</v>
      </c>
      <c r="X50" s="83">
        <v>0</v>
      </c>
      <c r="Y50" s="83">
        <v>0</v>
      </c>
      <c r="Z50" s="125">
        <v>0</v>
      </c>
      <c r="AA50" s="83">
        <v>70.20489803000001</v>
      </c>
      <c r="AB50" s="126">
        <v>0</v>
      </c>
      <c r="AC50" s="116">
        <f t="shared" si="22"/>
        <v>39496.753188929302</v>
      </c>
    </row>
    <row r="51" spans="2:29">
      <c r="B51" s="105" t="s">
        <v>70</v>
      </c>
      <c r="C51" s="111">
        <v>0</v>
      </c>
      <c r="D51" s="101">
        <v>0</v>
      </c>
      <c r="E51" s="101">
        <v>0</v>
      </c>
      <c r="F51" s="101">
        <v>0</v>
      </c>
      <c r="G51" s="101">
        <v>0</v>
      </c>
      <c r="H51" s="101">
        <v>0</v>
      </c>
      <c r="I51" s="101">
        <v>0</v>
      </c>
      <c r="J51" s="112">
        <v>0</v>
      </c>
      <c r="K51" s="111">
        <v>0</v>
      </c>
      <c r="L51" s="101">
        <v>0</v>
      </c>
      <c r="M51" s="101">
        <v>0</v>
      </c>
      <c r="N51" s="101">
        <v>0</v>
      </c>
      <c r="O51" s="101">
        <v>0</v>
      </c>
      <c r="P51" s="101">
        <v>0</v>
      </c>
      <c r="Q51" s="101">
        <v>0</v>
      </c>
      <c r="R51" s="101">
        <v>0</v>
      </c>
      <c r="S51" s="101">
        <v>0</v>
      </c>
      <c r="T51" s="101">
        <v>0</v>
      </c>
      <c r="U51" s="112">
        <v>1763.3154543999999</v>
      </c>
      <c r="V51" s="101">
        <v>0</v>
      </c>
      <c r="W51" s="111">
        <v>0</v>
      </c>
      <c r="X51" s="101">
        <v>0</v>
      </c>
      <c r="Y51" s="101">
        <v>0</v>
      </c>
      <c r="Z51" s="112">
        <v>0</v>
      </c>
      <c r="AA51" s="101">
        <v>0</v>
      </c>
      <c r="AB51" s="119">
        <v>0</v>
      </c>
      <c r="AC51" s="123">
        <f t="shared" si="22"/>
        <v>1763.3154543999999</v>
      </c>
    </row>
  </sheetData>
  <mergeCells count="7">
    <mergeCell ref="AB7:AB8"/>
    <mergeCell ref="AC7:AC8"/>
    <mergeCell ref="C7:J7"/>
    <mergeCell ref="K7:U7"/>
    <mergeCell ref="V7:V8"/>
    <mergeCell ref="W7:Z7"/>
    <mergeCell ref="AA7:AA8"/>
  </mergeCells>
  <hyperlinks>
    <hyperlink ref="B5" location="Índice!A1" display="VOLVER A INDICE"/>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7"/>
  <sheetViews>
    <sheetView tabSelected="1" workbookViewId="0">
      <pane xSplit="2" ySplit="2" topLeftCell="C3" activePane="bottomRight" state="frozen"/>
      <selection pane="topRight" activeCell="C1" sqref="C1"/>
      <selection pane="bottomLeft" activeCell="A9" sqref="A9"/>
      <selection pane="bottomRight"/>
    </sheetView>
  </sheetViews>
  <sheetFormatPr baseColWidth="10" defaultColWidth="9.140625" defaultRowHeight="11.25"/>
  <cols>
    <col min="1" max="1" width="3.5703125" style="3" customWidth="1"/>
    <col min="2" max="2" width="32.85546875" style="3" customWidth="1"/>
    <col min="3" max="5" width="9.5703125" style="3" bestFit="1" customWidth="1"/>
    <col min="6" max="6" width="10" style="3" bestFit="1" customWidth="1"/>
    <col min="7" max="7" width="9.5703125" style="3" bestFit="1" customWidth="1"/>
    <col min="8" max="14" width="9.28515625" style="3" bestFit="1" customWidth="1"/>
    <col min="15" max="15" width="10.28515625" style="3" customWidth="1"/>
    <col min="16" max="21" width="9.28515625" style="3" bestFit="1" customWidth="1"/>
    <col min="22" max="22" width="10.5703125" style="3" customWidth="1"/>
    <col min="23" max="28" width="9.28515625" style="3" bestFit="1" customWidth="1"/>
    <col min="29" max="29" width="11" style="3" customWidth="1"/>
    <col min="30" max="16384" width="9.140625" style="3"/>
  </cols>
  <sheetData>
    <row r="1" spans="1:33">
      <c r="A1" s="13"/>
      <c r="B1" s="310" t="s">
        <v>1</v>
      </c>
      <c r="C1" s="299" t="s">
        <v>2</v>
      </c>
      <c r="D1" s="300"/>
      <c r="E1" s="300"/>
      <c r="F1" s="300"/>
      <c r="G1" s="300"/>
      <c r="H1" s="300"/>
      <c r="I1" s="300"/>
      <c r="J1" s="301"/>
      <c r="K1" s="312" t="s">
        <v>3</v>
      </c>
      <c r="L1" s="300"/>
      <c r="M1" s="300"/>
      <c r="N1" s="300"/>
      <c r="O1" s="300"/>
      <c r="P1" s="300"/>
      <c r="Q1" s="300"/>
      <c r="R1" s="300"/>
      <c r="S1" s="300"/>
      <c r="T1" s="300"/>
      <c r="U1" s="301"/>
      <c r="V1" s="313" t="s">
        <v>4</v>
      </c>
      <c r="W1" s="322" t="s">
        <v>5</v>
      </c>
      <c r="X1" s="322"/>
      <c r="Y1" s="322"/>
      <c r="Z1" s="322"/>
      <c r="AA1" s="316" t="s">
        <v>6</v>
      </c>
      <c r="AB1" s="316" t="s">
        <v>7</v>
      </c>
      <c r="AC1" s="316" t="s">
        <v>8</v>
      </c>
      <c r="AD1" s="10"/>
      <c r="AE1" s="5"/>
      <c r="AF1" s="5"/>
      <c r="AG1" s="5"/>
    </row>
    <row r="2" spans="1:33" ht="33.75">
      <c r="A2" s="13"/>
      <c r="B2" s="311"/>
      <c r="C2" s="128" t="s">
        <v>9</v>
      </c>
      <c r="D2" s="129" t="s">
        <v>10</v>
      </c>
      <c r="E2" s="129" t="s">
        <v>11</v>
      </c>
      <c r="F2" s="129" t="s">
        <v>12</v>
      </c>
      <c r="G2" s="129" t="s">
        <v>13</v>
      </c>
      <c r="H2" s="129" t="s">
        <v>14</v>
      </c>
      <c r="I2" s="129" t="s">
        <v>15</v>
      </c>
      <c r="J2" s="131" t="s">
        <v>16</v>
      </c>
      <c r="K2" s="129" t="s">
        <v>17</v>
      </c>
      <c r="L2" s="130" t="s">
        <v>18</v>
      </c>
      <c r="M2" s="130" t="s">
        <v>19</v>
      </c>
      <c r="N2" s="129" t="s">
        <v>20</v>
      </c>
      <c r="O2" s="129" t="s">
        <v>21</v>
      </c>
      <c r="P2" s="129" t="s">
        <v>22</v>
      </c>
      <c r="Q2" s="129" t="s">
        <v>23</v>
      </c>
      <c r="R2" s="129" t="s">
        <v>24</v>
      </c>
      <c r="S2" s="129" t="s">
        <v>25</v>
      </c>
      <c r="T2" s="129" t="s">
        <v>26</v>
      </c>
      <c r="U2" s="131" t="s">
        <v>27</v>
      </c>
      <c r="V2" s="314"/>
      <c r="W2" s="132" t="s">
        <v>28</v>
      </c>
      <c r="X2" s="133" t="s">
        <v>29</v>
      </c>
      <c r="Y2" s="133" t="s">
        <v>30</v>
      </c>
      <c r="Z2" s="133" t="s">
        <v>31</v>
      </c>
      <c r="AA2" s="317"/>
      <c r="AB2" s="317"/>
      <c r="AC2" s="317"/>
      <c r="AD2" s="14"/>
      <c r="AE2" s="15"/>
      <c r="AF2" s="15"/>
      <c r="AG2" s="15"/>
    </row>
    <row r="3" spans="1:33">
      <c r="A3" s="324" t="s">
        <v>104</v>
      </c>
      <c r="B3" s="87" t="s">
        <v>32</v>
      </c>
      <c r="C3" s="142">
        <v>2271.1842496301101</v>
      </c>
      <c r="D3" s="143">
        <v>18197.645797500001</v>
      </c>
      <c r="E3" s="143">
        <v>2387.651875</v>
      </c>
      <c r="F3" s="143">
        <v>35535.210902210878</v>
      </c>
      <c r="G3" s="143">
        <v>18709.780435513898</v>
      </c>
      <c r="H3" s="143">
        <v>279.72650679999987</v>
      </c>
      <c r="I3" s="143">
        <v>0</v>
      </c>
      <c r="J3" s="144">
        <v>86.441252800000001</v>
      </c>
      <c r="K3" s="145">
        <v>0</v>
      </c>
      <c r="L3" s="145">
        <v>0</v>
      </c>
      <c r="M3" s="145">
        <v>0</v>
      </c>
      <c r="N3" s="145">
        <v>0</v>
      </c>
      <c r="O3" s="145">
        <v>0</v>
      </c>
      <c r="P3" s="145">
        <v>0</v>
      </c>
      <c r="Q3" s="145">
        <v>0</v>
      </c>
      <c r="R3" s="145">
        <v>0</v>
      </c>
      <c r="S3" s="145">
        <v>0</v>
      </c>
      <c r="T3" s="145">
        <v>0</v>
      </c>
      <c r="U3" s="145">
        <v>0</v>
      </c>
      <c r="V3" s="146">
        <v>0</v>
      </c>
      <c r="W3" s="145">
        <v>0</v>
      </c>
      <c r="X3" s="145">
        <v>0</v>
      </c>
      <c r="Y3" s="145">
        <v>0</v>
      </c>
      <c r="Z3" s="145">
        <v>0</v>
      </c>
      <c r="AA3" s="146">
        <v>0</v>
      </c>
      <c r="AB3" s="145">
        <v>0</v>
      </c>
      <c r="AC3" s="84">
        <f>+SUM(C3:J3)</f>
        <v>77467.641019454881</v>
      </c>
      <c r="AD3" s="10"/>
      <c r="AE3" s="5"/>
      <c r="AF3" s="5"/>
      <c r="AG3" s="5"/>
    </row>
    <row r="4" spans="1:33">
      <c r="A4" s="325"/>
      <c r="B4" s="88" t="s">
        <v>33</v>
      </c>
      <c r="C4" s="108">
        <v>86894.582868218698</v>
      </c>
      <c r="D4" s="70">
        <v>33415.474352879944</v>
      </c>
      <c r="E4" s="70">
        <v>40084.352276941499</v>
      </c>
      <c r="F4" s="70">
        <v>0</v>
      </c>
      <c r="G4" s="70">
        <v>0</v>
      </c>
      <c r="H4" s="70">
        <v>0</v>
      </c>
      <c r="I4" s="70">
        <v>0</v>
      </c>
      <c r="J4" s="109">
        <v>0</v>
      </c>
      <c r="K4" s="70">
        <v>52718.631511957159</v>
      </c>
      <c r="L4" s="70">
        <v>3855.8366553000001</v>
      </c>
      <c r="M4" s="70">
        <v>8160.8412790239981</v>
      </c>
      <c r="N4" s="70">
        <v>5.919408000000001E-3</v>
      </c>
      <c r="O4" s="70">
        <v>9411.0467457943123</v>
      </c>
      <c r="P4" s="70">
        <v>4.4687999999999999</v>
      </c>
      <c r="Q4" s="70">
        <v>3743.4890570400003</v>
      </c>
      <c r="R4" s="70">
        <v>135.83452700000001</v>
      </c>
      <c r="S4" s="70">
        <v>0</v>
      </c>
      <c r="T4" s="70">
        <v>2058</v>
      </c>
      <c r="U4" s="70">
        <v>0</v>
      </c>
      <c r="V4" s="118">
        <v>0</v>
      </c>
      <c r="W4" s="70">
        <v>0</v>
      </c>
      <c r="X4" s="70">
        <v>0</v>
      </c>
      <c r="Y4" s="70">
        <v>0</v>
      </c>
      <c r="Z4" s="70">
        <v>0</v>
      </c>
      <c r="AA4" s="118">
        <v>0</v>
      </c>
      <c r="AB4" s="70">
        <v>0</v>
      </c>
      <c r="AC4" s="85">
        <f t="shared" ref="AC4:AC10" si="0">+SUM(C4:AB4)</f>
        <v>240482.56399356358</v>
      </c>
      <c r="AD4" s="10"/>
      <c r="AE4" s="5"/>
      <c r="AF4" s="5"/>
      <c r="AG4" s="5"/>
    </row>
    <row r="5" spans="1:33">
      <c r="A5" s="325"/>
      <c r="B5" s="88" t="s">
        <v>34</v>
      </c>
      <c r="C5" s="108">
        <v>0</v>
      </c>
      <c r="D5" s="70">
        <v>0</v>
      </c>
      <c r="E5" s="70">
        <v>0</v>
      </c>
      <c r="F5" s="70">
        <v>0</v>
      </c>
      <c r="G5" s="70">
        <v>0</v>
      </c>
      <c r="H5" s="70">
        <v>0</v>
      </c>
      <c r="I5" s="70">
        <v>0</v>
      </c>
      <c r="J5" s="109">
        <v>0</v>
      </c>
      <c r="K5" s="73">
        <v>3271.6660336079999</v>
      </c>
      <c r="L5" s="70">
        <v>0</v>
      </c>
      <c r="M5" s="70">
        <v>2173.5877767520001</v>
      </c>
      <c r="N5" s="70">
        <v>0</v>
      </c>
      <c r="O5" s="70">
        <v>157.74390640800002</v>
      </c>
      <c r="P5" s="70">
        <v>0</v>
      </c>
      <c r="Q5" s="70">
        <v>0</v>
      </c>
      <c r="R5" s="70">
        <v>383.97414399999997</v>
      </c>
      <c r="S5" s="70">
        <v>0</v>
      </c>
      <c r="T5" s="70">
        <v>0</v>
      </c>
      <c r="U5" s="70">
        <v>0</v>
      </c>
      <c r="V5" s="118">
        <v>0</v>
      </c>
      <c r="W5" s="70">
        <v>0</v>
      </c>
      <c r="X5" s="70">
        <v>0</v>
      </c>
      <c r="Y5" s="70">
        <v>0</v>
      </c>
      <c r="Z5" s="70">
        <v>0</v>
      </c>
      <c r="AA5" s="118">
        <v>0</v>
      </c>
      <c r="AB5" s="70">
        <v>4402.6518732081804</v>
      </c>
      <c r="AC5" s="85">
        <f t="shared" si="0"/>
        <v>10389.623733976179</v>
      </c>
      <c r="AD5" s="10"/>
      <c r="AE5" s="5"/>
      <c r="AF5" s="5"/>
      <c r="AG5" s="5"/>
    </row>
    <row r="6" spans="1:33">
      <c r="A6" s="325"/>
      <c r="B6" s="134" t="s">
        <v>71</v>
      </c>
      <c r="C6" s="147">
        <v>0</v>
      </c>
      <c r="D6" s="70">
        <v>218.588741</v>
      </c>
      <c r="E6" s="147">
        <v>0</v>
      </c>
      <c r="F6" s="147">
        <v>0</v>
      </c>
      <c r="G6" s="147">
        <v>0</v>
      </c>
      <c r="H6" s="147">
        <v>0</v>
      </c>
      <c r="I6" s="147">
        <v>0</v>
      </c>
      <c r="J6" s="148">
        <v>0</v>
      </c>
      <c r="K6" s="147">
        <v>0</v>
      </c>
      <c r="L6" s="147">
        <v>0</v>
      </c>
      <c r="M6" s="147">
        <v>0</v>
      </c>
      <c r="N6" s="147">
        <v>0</v>
      </c>
      <c r="O6" s="147">
        <v>0</v>
      </c>
      <c r="P6" s="147">
        <v>0</v>
      </c>
      <c r="Q6" s="147">
        <v>0</v>
      </c>
      <c r="R6" s="147">
        <v>0</v>
      </c>
      <c r="S6" s="147">
        <v>0</v>
      </c>
      <c r="T6" s="147">
        <v>0</v>
      </c>
      <c r="U6" s="147">
        <v>0</v>
      </c>
      <c r="V6" s="149">
        <v>0</v>
      </c>
      <c r="W6" s="147">
        <v>0</v>
      </c>
      <c r="X6" s="147">
        <v>0</v>
      </c>
      <c r="Y6" s="147">
        <v>0</v>
      </c>
      <c r="Z6" s="147">
        <v>0</v>
      </c>
      <c r="AA6" s="149">
        <v>0</v>
      </c>
      <c r="AB6" s="147">
        <v>0</v>
      </c>
      <c r="AC6" s="85">
        <f t="shared" si="0"/>
        <v>218.588741</v>
      </c>
      <c r="AD6" s="10"/>
      <c r="AE6" s="5"/>
      <c r="AF6" s="5"/>
      <c r="AG6" s="5"/>
    </row>
    <row r="7" spans="1:33">
      <c r="A7" s="325"/>
      <c r="B7" s="134" t="s">
        <v>72</v>
      </c>
      <c r="C7" s="147">
        <v>0</v>
      </c>
      <c r="D7" s="70">
        <v>251.964134</v>
      </c>
      <c r="E7" s="147">
        <v>0</v>
      </c>
      <c r="F7" s="147">
        <v>0</v>
      </c>
      <c r="G7" s="147">
        <v>0</v>
      </c>
      <c r="H7" s="147">
        <v>0</v>
      </c>
      <c r="I7" s="147">
        <v>0</v>
      </c>
      <c r="J7" s="148">
        <v>0</v>
      </c>
      <c r="K7" s="147">
        <v>0</v>
      </c>
      <c r="L7" s="147">
        <v>0</v>
      </c>
      <c r="M7" s="147">
        <v>0</v>
      </c>
      <c r="N7" s="147">
        <v>0</v>
      </c>
      <c r="O7" s="147">
        <v>0</v>
      </c>
      <c r="P7" s="147">
        <v>0</v>
      </c>
      <c r="Q7" s="147">
        <v>0</v>
      </c>
      <c r="R7" s="147">
        <v>0</v>
      </c>
      <c r="S7" s="147">
        <v>0</v>
      </c>
      <c r="T7" s="147">
        <v>0</v>
      </c>
      <c r="U7" s="147">
        <v>0</v>
      </c>
      <c r="V7" s="149">
        <v>0</v>
      </c>
      <c r="W7" s="147">
        <v>0</v>
      </c>
      <c r="X7" s="147">
        <v>0</v>
      </c>
      <c r="Y7" s="147">
        <v>0</v>
      </c>
      <c r="Z7" s="147">
        <v>0</v>
      </c>
      <c r="AA7" s="149">
        <v>0</v>
      </c>
      <c r="AB7" s="147">
        <v>0</v>
      </c>
      <c r="AC7" s="85">
        <f t="shared" si="0"/>
        <v>251.964134</v>
      </c>
      <c r="AD7" s="10"/>
      <c r="AE7" s="5"/>
      <c r="AF7" s="5"/>
      <c r="AG7" s="5"/>
    </row>
    <row r="8" spans="1:33">
      <c r="A8" s="326"/>
      <c r="B8" s="134" t="s">
        <v>36</v>
      </c>
      <c r="C8" s="108">
        <v>0</v>
      </c>
      <c r="D8" s="70">
        <v>0</v>
      </c>
      <c r="E8" s="70">
        <v>0</v>
      </c>
      <c r="F8" s="70">
        <v>0</v>
      </c>
      <c r="G8" s="70">
        <v>0</v>
      </c>
      <c r="H8" s="70">
        <v>0</v>
      </c>
      <c r="I8" s="70">
        <v>0</v>
      </c>
      <c r="J8" s="109">
        <v>0</v>
      </c>
      <c r="K8" s="83">
        <v>0</v>
      </c>
      <c r="L8" s="83">
        <v>0</v>
      </c>
      <c r="M8" s="83">
        <v>0</v>
      </c>
      <c r="N8" s="83">
        <v>-647.73</v>
      </c>
      <c r="O8" s="83">
        <v>-659.72829999999999</v>
      </c>
      <c r="P8" s="83">
        <v>0</v>
      </c>
      <c r="Q8" s="83">
        <v>39.038922000000007</v>
      </c>
      <c r="R8" s="83">
        <v>-172.28553650000001</v>
      </c>
      <c r="S8" s="83">
        <v>0</v>
      </c>
      <c r="T8" s="83">
        <v>0</v>
      </c>
      <c r="U8" s="83">
        <v>-538.96176909879705</v>
      </c>
      <c r="V8" s="92">
        <v>0</v>
      </c>
      <c r="W8" s="83">
        <v>0</v>
      </c>
      <c r="X8" s="83">
        <v>0</v>
      </c>
      <c r="Y8" s="83">
        <v>0</v>
      </c>
      <c r="Z8" s="83">
        <v>0</v>
      </c>
      <c r="AA8" s="126">
        <v>0</v>
      </c>
      <c r="AB8" s="83">
        <v>0</v>
      </c>
      <c r="AC8" s="86">
        <f t="shared" si="0"/>
        <v>-1979.6666835987971</v>
      </c>
      <c r="AD8" s="10"/>
      <c r="AE8" s="5"/>
      <c r="AF8" s="5"/>
      <c r="AG8" s="5"/>
    </row>
    <row r="9" spans="1:33">
      <c r="A9" s="13"/>
      <c r="B9" s="139" t="s">
        <v>37</v>
      </c>
      <c r="C9" s="150">
        <f>+C10+SUM(C11:C18)-C20</f>
        <v>-282.63784015728743</v>
      </c>
      <c r="D9" s="150">
        <f t="shared" ref="D9:AB9" si="1">+D10+SUM(D11:D18)-D20</f>
        <v>1534.5353560109979</v>
      </c>
      <c r="E9" s="150">
        <f t="shared" si="1"/>
        <v>-2808.4460757795623</v>
      </c>
      <c r="F9" s="150">
        <f t="shared" si="1"/>
        <v>-3.2741809263825417E-11</v>
      </c>
      <c r="G9" s="150">
        <f t="shared" si="1"/>
        <v>0</v>
      </c>
      <c r="H9" s="150">
        <f t="shared" si="1"/>
        <v>0</v>
      </c>
      <c r="I9" s="150">
        <f t="shared" si="1"/>
        <v>0</v>
      </c>
      <c r="J9" s="151">
        <f t="shared" si="1"/>
        <v>0</v>
      </c>
      <c r="K9" s="152">
        <f t="shared" si="1"/>
        <v>6208.3999005496808</v>
      </c>
      <c r="L9" s="152">
        <f t="shared" si="1"/>
        <v>214.50402581812159</v>
      </c>
      <c r="M9" s="152">
        <f t="shared" si="1"/>
        <v>-2150.8368794080016</v>
      </c>
      <c r="N9" s="152">
        <f t="shared" si="1"/>
        <v>-117.07379186100025</v>
      </c>
      <c r="O9" s="152">
        <f t="shared" si="1"/>
        <v>3008.6114532208521</v>
      </c>
      <c r="P9" s="152">
        <f t="shared" si="1"/>
        <v>7.7956947945205286</v>
      </c>
      <c r="Q9" s="152">
        <f t="shared" si="1"/>
        <v>1902.9099335850024</v>
      </c>
      <c r="R9" s="152">
        <f t="shared" si="1"/>
        <v>0</v>
      </c>
      <c r="S9" s="152">
        <f t="shared" si="1"/>
        <v>0</v>
      </c>
      <c r="T9" s="152">
        <f t="shared" si="1"/>
        <v>445.24599000000012</v>
      </c>
      <c r="U9" s="152">
        <f t="shared" si="1"/>
        <v>0</v>
      </c>
      <c r="V9" s="153">
        <f t="shared" si="1"/>
        <v>2158.9453487906285</v>
      </c>
      <c r="W9" s="152">
        <f t="shared" si="1"/>
        <v>335.24584800167025</v>
      </c>
      <c r="X9" s="152">
        <f t="shared" si="1"/>
        <v>25.714000499999997</v>
      </c>
      <c r="Y9" s="152">
        <f t="shared" si="1"/>
        <v>65.31</v>
      </c>
      <c r="Z9" s="152">
        <f t="shared" si="1"/>
        <v>171.846</v>
      </c>
      <c r="AA9" s="153">
        <f t="shared" si="1"/>
        <v>-7.5095712499999934</v>
      </c>
      <c r="AB9" s="152">
        <f t="shared" si="1"/>
        <v>660.99851979181949</v>
      </c>
      <c r="AC9" s="171">
        <f t="shared" si="0"/>
        <v>11373.557912607408</v>
      </c>
      <c r="AD9" s="10"/>
      <c r="AE9" s="5"/>
      <c r="AF9" s="5"/>
      <c r="AG9" s="5"/>
    </row>
    <row r="10" spans="1:33">
      <c r="A10" s="13"/>
      <c r="B10" s="140" t="s">
        <v>38</v>
      </c>
      <c r="C10" s="154">
        <f>+C3+C4-C5-C6-C7-C8</f>
        <v>89165.767117848809</v>
      </c>
      <c r="D10" s="154">
        <f t="shared" ref="D10:AB10" si="2">+D3+D4-D5-D6-D7-D8</f>
        <v>51142.567275379944</v>
      </c>
      <c r="E10" s="154">
        <f t="shared" si="2"/>
        <v>42472.004151941503</v>
      </c>
      <c r="F10" s="154">
        <f t="shared" si="2"/>
        <v>35535.210902210878</v>
      </c>
      <c r="G10" s="154">
        <f t="shared" si="2"/>
        <v>18709.780435513898</v>
      </c>
      <c r="H10" s="154">
        <f t="shared" si="2"/>
        <v>279.72650679999987</v>
      </c>
      <c r="I10" s="154">
        <f t="shared" si="2"/>
        <v>0</v>
      </c>
      <c r="J10" s="114">
        <f t="shared" si="2"/>
        <v>86.441252800000001</v>
      </c>
      <c r="K10" s="154">
        <f t="shared" si="2"/>
        <v>49446.965478349157</v>
      </c>
      <c r="L10" s="154">
        <f t="shared" si="2"/>
        <v>3855.8366553000001</v>
      </c>
      <c r="M10" s="154">
        <f t="shared" si="2"/>
        <v>5987.2535022719985</v>
      </c>
      <c r="N10" s="154">
        <f t="shared" si="2"/>
        <v>647.73591940799997</v>
      </c>
      <c r="O10" s="154">
        <f t="shared" si="2"/>
        <v>9913.0311393863121</v>
      </c>
      <c r="P10" s="154">
        <f t="shared" si="2"/>
        <v>4.4687999999999999</v>
      </c>
      <c r="Q10" s="154">
        <f t="shared" si="2"/>
        <v>3704.4501350400001</v>
      </c>
      <c r="R10" s="154">
        <f t="shared" si="2"/>
        <v>-75.854080499999952</v>
      </c>
      <c r="S10" s="154">
        <f t="shared" si="2"/>
        <v>0</v>
      </c>
      <c r="T10" s="154">
        <f t="shared" si="2"/>
        <v>2058</v>
      </c>
      <c r="U10" s="154">
        <f t="shared" si="2"/>
        <v>538.96176909879705</v>
      </c>
      <c r="V10" s="81">
        <f t="shared" si="2"/>
        <v>0</v>
      </c>
      <c r="W10" s="154">
        <f t="shared" si="2"/>
        <v>0</v>
      </c>
      <c r="X10" s="154">
        <f t="shared" si="2"/>
        <v>0</v>
      </c>
      <c r="Y10" s="154">
        <f t="shared" si="2"/>
        <v>0</v>
      </c>
      <c r="Z10" s="154">
        <f t="shared" si="2"/>
        <v>0</v>
      </c>
      <c r="AA10" s="81">
        <f t="shared" si="2"/>
        <v>0</v>
      </c>
      <c r="AB10" s="154">
        <f t="shared" si="2"/>
        <v>-4402.6518732081804</v>
      </c>
      <c r="AC10" s="120">
        <f t="shared" si="0"/>
        <v>309069.69508764107</v>
      </c>
      <c r="AD10" s="11"/>
      <c r="AE10" s="5"/>
      <c r="AF10" s="5"/>
      <c r="AG10" s="5"/>
    </row>
    <row r="11" spans="1:33">
      <c r="A11" s="318" t="s">
        <v>106</v>
      </c>
      <c r="B11" s="95" t="s">
        <v>39</v>
      </c>
      <c r="C11" s="142">
        <v>0</v>
      </c>
      <c r="D11" s="143">
        <v>0</v>
      </c>
      <c r="E11" s="143">
        <v>0</v>
      </c>
      <c r="F11" s="143">
        <v>0</v>
      </c>
      <c r="G11" s="143">
        <v>0</v>
      </c>
      <c r="H11" s="143">
        <v>0</v>
      </c>
      <c r="I11" s="143">
        <v>0</v>
      </c>
      <c r="J11" s="144">
        <v>0</v>
      </c>
      <c r="K11" s="143">
        <v>0</v>
      </c>
      <c r="L11" s="143">
        <v>0</v>
      </c>
      <c r="M11" s="143">
        <v>0</v>
      </c>
      <c r="N11" s="143">
        <v>0</v>
      </c>
      <c r="O11" s="143">
        <v>0</v>
      </c>
      <c r="P11" s="143">
        <v>0</v>
      </c>
      <c r="Q11" s="143">
        <v>0</v>
      </c>
      <c r="R11" s="143">
        <v>0</v>
      </c>
      <c r="S11" s="143">
        <v>0</v>
      </c>
      <c r="T11" s="143">
        <v>0</v>
      </c>
      <c r="U11" s="143">
        <v>0</v>
      </c>
      <c r="V11" s="155">
        <v>0</v>
      </c>
      <c r="W11" s="143">
        <v>0</v>
      </c>
      <c r="X11" s="143">
        <v>0</v>
      </c>
      <c r="Y11" s="143">
        <v>0</v>
      </c>
      <c r="Z11" s="143">
        <v>0</v>
      </c>
      <c r="AA11" s="155">
        <v>0</v>
      </c>
      <c r="AB11" s="143">
        <v>0</v>
      </c>
      <c r="AC11" s="84">
        <f t="shared" ref="AC11:AC50" si="3">+SUM(C11:AB11)</f>
        <v>0</v>
      </c>
      <c r="AD11" s="10"/>
      <c r="AE11" s="16"/>
      <c r="AF11" s="16"/>
      <c r="AG11" s="17"/>
    </row>
    <row r="12" spans="1:33">
      <c r="A12" s="319"/>
      <c r="B12" s="95" t="s">
        <v>40</v>
      </c>
      <c r="C12" s="108">
        <v>0</v>
      </c>
      <c r="D12" s="70">
        <v>-19177.212573315399</v>
      </c>
      <c r="E12" s="70">
        <v>-39117.143844876897</v>
      </c>
      <c r="F12" s="70">
        <v>0</v>
      </c>
      <c r="G12" s="70">
        <v>-18386.887216853898</v>
      </c>
      <c r="H12" s="70">
        <v>-279.72650679999987</v>
      </c>
      <c r="I12" s="70">
        <v>0</v>
      </c>
      <c r="J12" s="109">
        <v>0</v>
      </c>
      <c r="K12" s="70">
        <v>-12941.24815788</v>
      </c>
      <c r="L12" s="70">
        <v>-995.60583150000002</v>
      </c>
      <c r="M12" s="70">
        <v>0</v>
      </c>
      <c r="N12" s="70">
        <v>0</v>
      </c>
      <c r="O12" s="70">
        <v>0</v>
      </c>
      <c r="P12" s="70">
        <v>0</v>
      </c>
      <c r="Q12" s="70">
        <v>0</v>
      </c>
      <c r="R12" s="70">
        <v>0</v>
      </c>
      <c r="S12" s="70">
        <v>0</v>
      </c>
      <c r="T12" s="70">
        <v>-2442.223</v>
      </c>
      <c r="U12" s="70">
        <v>0</v>
      </c>
      <c r="V12" s="118">
        <v>48171.464071032227</v>
      </c>
      <c r="W12" s="70">
        <v>0</v>
      </c>
      <c r="X12" s="70">
        <v>0</v>
      </c>
      <c r="Y12" s="70">
        <v>0</v>
      </c>
      <c r="Z12" s="70">
        <v>0</v>
      </c>
      <c r="AA12" s="118">
        <v>0</v>
      </c>
      <c r="AB12" s="70">
        <v>0</v>
      </c>
      <c r="AC12" s="85">
        <f t="shared" si="3"/>
        <v>-45168.583060193967</v>
      </c>
      <c r="AD12" s="10"/>
      <c r="AE12" s="17"/>
      <c r="AF12" s="16"/>
      <c r="AG12" s="17"/>
    </row>
    <row r="13" spans="1:33">
      <c r="A13" s="319"/>
      <c r="B13" s="95" t="s">
        <v>41</v>
      </c>
      <c r="C13" s="108">
        <v>0</v>
      </c>
      <c r="D13" s="70">
        <v>-405.55956255140501</v>
      </c>
      <c r="E13" s="70">
        <v>0</v>
      </c>
      <c r="F13" s="70">
        <v>-5027.5559506320596</v>
      </c>
      <c r="G13" s="70">
        <v>-322.89321866</v>
      </c>
      <c r="H13" s="70">
        <v>0</v>
      </c>
      <c r="I13" s="70">
        <v>0</v>
      </c>
      <c r="J13" s="109">
        <v>0</v>
      </c>
      <c r="K13" s="70">
        <v>-468.53926996031998</v>
      </c>
      <c r="L13" s="70">
        <v>-1596</v>
      </c>
      <c r="M13" s="70">
        <v>0</v>
      </c>
      <c r="N13" s="70">
        <v>0</v>
      </c>
      <c r="O13" s="70">
        <v>0</v>
      </c>
      <c r="P13" s="70">
        <v>0</v>
      </c>
      <c r="Q13" s="70">
        <v>-0.11688300000000001</v>
      </c>
      <c r="R13" s="70">
        <v>0</v>
      </c>
      <c r="S13" s="70">
        <v>-8.5199999999999998E-2</v>
      </c>
      <c r="T13" s="70">
        <v>0</v>
      </c>
      <c r="U13" s="70">
        <v>0</v>
      </c>
      <c r="V13" s="118">
        <v>2961</v>
      </c>
      <c r="W13" s="70">
        <v>0</v>
      </c>
      <c r="X13" s="70">
        <v>0</v>
      </c>
      <c r="Y13" s="70">
        <v>0</v>
      </c>
      <c r="Z13" s="70">
        <v>0</v>
      </c>
      <c r="AA13" s="118">
        <v>0</v>
      </c>
      <c r="AB13" s="70">
        <v>0</v>
      </c>
      <c r="AC13" s="85">
        <f t="shared" si="3"/>
        <v>-4859.7500848037853</v>
      </c>
      <c r="AD13" s="10"/>
      <c r="AE13" s="16"/>
      <c r="AF13" s="16"/>
      <c r="AG13" s="17"/>
    </row>
    <row r="14" spans="1:33">
      <c r="A14" s="319"/>
      <c r="B14" s="95" t="s">
        <v>42</v>
      </c>
      <c r="C14" s="108">
        <v>0</v>
      </c>
      <c r="D14" s="70">
        <v>0</v>
      </c>
      <c r="E14" s="70">
        <v>-3661.9128000000001</v>
      </c>
      <c r="F14" s="70">
        <v>0</v>
      </c>
      <c r="G14" s="70">
        <v>0</v>
      </c>
      <c r="H14" s="70">
        <v>0</v>
      </c>
      <c r="I14" s="70">
        <v>0</v>
      </c>
      <c r="J14" s="109">
        <v>0</v>
      </c>
      <c r="K14" s="70">
        <v>0</v>
      </c>
      <c r="L14" s="70">
        <v>0</v>
      </c>
      <c r="M14" s="70">
        <v>0</v>
      </c>
      <c r="N14" s="70">
        <v>0</v>
      </c>
      <c r="O14" s="70">
        <v>0</v>
      </c>
      <c r="P14" s="70">
        <v>0</v>
      </c>
      <c r="Q14" s="70">
        <v>0</v>
      </c>
      <c r="R14" s="70">
        <v>0</v>
      </c>
      <c r="S14" s="70">
        <v>0</v>
      </c>
      <c r="T14" s="70">
        <v>0</v>
      </c>
      <c r="U14" s="70">
        <v>0</v>
      </c>
      <c r="V14" s="118">
        <v>0</v>
      </c>
      <c r="W14" s="70">
        <v>2524.8020000000001</v>
      </c>
      <c r="X14" s="70">
        <v>786.97618799999998</v>
      </c>
      <c r="Y14" s="70">
        <v>126.461</v>
      </c>
      <c r="Z14" s="70">
        <v>0</v>
      </c>
      <c r="AA14" s="118">
        <v>0</v>
      </c>
      <c r="AB14" s="70">
        <v>0</v>
      </c>
      <c r="AC14" s="85">
        <f t="shared" si="3"/>
        <v>-223.67361199999993</v>
      </c>
      <c r="AD14" s="10"/>
      <c r="AE14" s="16"/>
      <c r="AF14" s="16"/>
      <c r="AG14" s="17"/>
    </row>
    <row r="15" spans="1:33">
      <c r="A15" s="319"/>
      <c r="B15" s="95" t="s">
        <v>43</v>
      </c>
      <c r="C15" s="108">
        <v>0</v>
      </c>
      <c r="D15" s="70">
        <v>0</v>
      </c>
      <c r="E15" s="70">
        <v>0</v>
      </c>
      <c r="F15" s="70">
        <v>0</v>
      </c>
      <c r="G15" s="70">
        <v>0</v>
      </c>
      <c r="H15" s="70">
        <v>0</v>
      </c>
      <c r="I15" s="70">
        <v>0</v>
      </c>
      <c r="J15" s="109">
        <v>0</v>
      </c>
      <c r="K15" s="70">
        <v>0</v>
      </c>
      <c r="L15" s="70">
        <v>0</v>
      </c>
      <c r="M15" s="70">
        <v>0</v>
      </c>
      <c r="N15" s="70">
        <v>0</v>
      </c>
      <c r="O15" s="70">
        <v>0</v>
      </c>
      <c r="P15" s="70">
        <v>0</v>
      </c>
      <c r="Q15" s="70">
        <v>0</v>
      </c>
      <c r="R15" s="70">
        <v>0</v>
      </c>
      <c r="S15" s="70">
        <v>0</v>
      </c>
      <c r="T15" s="70">
        <v>0</v>
      </c>
      <c r="U15" s="70">
        <v>0</v>
      </c>
      <c r="V15" s="118">
        <v>0</v>
      </c>
      <c r="W15" s="70">
        <v>-2015.2999999983299</v>
      </c>
      <c r="X15" s="70">
        <v>0</v>
      </c>
      <c r="Y15" s="70">
        <v>0</v>
      </c>
      <c r="Z15" s="70">
        <v>765.83799999999997</v>
      </c>
      <c r="AA15" s="118">
        <v>0</v>
      </c>
      <c r="AB15" s="70">
        <v>0</v>
      </c>
      <c r="AC15" s="85">
        <f t="shared" si="3"/>
        <v>-1249.4619999983299</v>
      </c>
      <c r="AD15" s="10"/>
      <c r="AE15" s="16"/>
      <c r="AF15" s="16"/>
      <c r="AG15" s="17"/>
    </row>
    <row r="16" spans="1:33">
      <c r="A16" s="319"/>
      <c r="B16" s="95" t="s">
        <v>44</v>
      </c>
      <c r="C16" s="108">
        <v>0</v>
      </c>
      <c r="D16" s="70">
        <v>-418.69879518072298</v>
      </c>
      <c r="E16" s="70">
        <v>0</v>
      </c>
      <c r="F16" s="70">
        <v>0</v>
      </c>
      <c r="G16" s="70">
        <v>0</v>
      </c>
      <c r="H16" s="70">
        <v>0</v>
      </c>
      <c r="I16" s="70">
        <v>0</v>
      </c>
      <c r="J16" s="109">
        <v>-86.441252800000001</v>
      </c>
      <c r="K16" s="70">
        <v>0</v>
      </c>
      <c r="L16" s="70">
        <v>0</v>
      </c>
      <c r="M16" s="70">
        <v>0</v>
      </c>
      <c r="N16" s="70">
        <v>0</v>
      </c>
      <c r="O16" s="70">
        <v>-50.040217920000003</v>
      </c>
      <c r="P16" s="70">
        <v>0</v>
      </c>
      <c r="Q16" s="70">
        <v>0</v>
      </c>
      <c r="R16" s="70">
        <v>0</v>
      </c>
      <c r="S16" s="70">
        <v>0</v>
      </c>
      <c r="T16" s="70">
        <v>0</v>
      </c>
      <c r="U16" s="70">
        <v>0</v>
      </c>
      <c r="V16" s="118">
        <v>0</v>
      </c>
      <c r="W16" s="70">
        <v>0</v>
      </c>
      <c r="X16" s="70">
        <v>0</v>
      </c>
      <c r="Y16" s="70">
        <v>0</v>
      </c>
      <c r="Z16" s="70">
        <v>0</v>
      </c>
      <c r="AA16" s="118">
        <v>143.517572</v>
      </c>
      <c r="AB16" s="70">
        <v>0</v>
      </c>
      <c r="AC16" s="85">
        <f t="shared" si="3"/>
        <v>-411.66269390072307</v>
      </c>
      <c r="AD16" s="10"/>
      <c r="AE16" s="16"/>
      <c r="AF16" s="16"/>
      <c r="AG16" s="17"/>
    </row>
    <row r="17" spans="1:33">
      <c r="A17" s="319"/>
      <c r="B17" s="95" t="s">
        <v>45</v>
      </c>
      <c r="C17" s="108">
        <v>-89448.404958006096</v>
      </c>
      <c r="D17" s="70">
        <v>0</v>
      </c>
      <c r="E17" s="70">
        <v>0</v>
      </c>
      <c r="F17" s="70">
        <v>0</v>
      </c>
      <c r="G17" s="70">
        <v>0</v>
      </c>
      <c r="H17" s="70">
        <v>0</v>
      </c>
      <c r="I17" s="70">
        <v>0</v>
      </c>
      <c r="J17" s="109">
        <v>0</v>
      </c>
      <c r="K17" s="70">
        <v>31828</v>
      </c>
      <c r="L17" s="70">
        <v>14706.715254000001</v>
      </c>
      <c r="M17" s="70">
        <v>22715.912975839998</v>
      </c>
      <c r="N17" s="70">
        <v>643.79999999999995</v>
      </c>
      <c r="O17" s="70">
        <v>8368.5122726465415</v>
      </c>
      <c r="P17" s="70">
        <v>87.452054794520535</v>
      </c>
      <c r="Q17" s="70">
        <v>6499.3196744999996</v>
      </c>
      <c r="R17" s="70">
        <v>399.42364005223902</v>
      </c>
      <c r="S17" s="70">
        <v>3.9532799999999999</v>
      </c>
      <c r="T17" s="70">
        <v>2471</v>
      </c>
      <c r="U17" s="70">
        <v>1224.3536853012029</v>
      </c>
      <c r="V17" s="118">
        <v>0</v>
      </c>
      <c r="W17" s="70">
        <v>0</v>
      </c>
      <c r="X17" s="70">
        <v>0</v>
      </c>
      <c r="Y17" s="70">
        <v>0</v>
      </c>
      <c r="Z17" s="70">
        <v>0</v>
      </c>
      <c r="AA17" s="118">
        <v>0</v>
      </c>
      <c r="AB17" s="70">
        <v>0</v>
      </c>
      <c r="AC17" s="85">
        <f t="shared" si="3"/>
        <v>-499.96212087159347</v>
      </c>
      <c r="AD17" s="10"/>
      <c r="AE17" s="16"/>
      <c r="AF17" s="16"/>
      <c r="AG17" s="17"/>
    </row>
    <row r="18" spans="1:33">
      <c r="A18" s="320"/>
      <c r="B18" s="96" t="s">
        <v>46</v>
      </c>
      <c r="C18" s="124">
        <v>0</v>
      </c>
      <c r="D18" s="83">
        <v>-8220.9206900000008</v>
      </c>
      <c r="E18" s="83">
        <v>0</v>
      </c>
      <c r="F18" s="83">
        <v>0</v>
      </c>
      <c r="G18" s="83">
        <v>0</v>
      </c>
      <c r="H18" s="83">
        <v>0</v>
      </c>
      <c r="I18" s="83">
        <v>0</v>
      </c>
      <c r="J18" s="125">
        <v>0</v>
      </c>
      <c r="K18" s="83">
        <v>0</v>
      </c>
      <c r="L18" s="83">
        <v>0</v>
      </c>
      <c r="M18" s="83">
        <v>0</v>
      </c>
      <c r="N18" s="83">
        <v>0</v>
      </c>
      <c r="O18" s="83">
        <v>0</v>
      </c>
      <c r="P18" s="83">
        <v>0</v>
      </c>
      <c r="Q18" s="83">
        <v>0</v>
      </c>
      <c r="R18" s="83">
        <v>0</v>
      </c>
      <c r="S18" s="83">
        <v>0</v>
      </c>
      <c r="T18" s="83">
        <v>0</v>
      </c>
      <c r="U18" s="83">
        <v>0</v>
      </c>
      <c r="V18" s="126">
        <v>0</v>
      </c>
      <c r="W18" s="83">
        <v>0</v>
      </c>
      <c r="X18" s="83">
        <v>0</v>
      </c>
      <c r="Y18" s="83">
        <v>0</v>
      </c>
      <c r="Z18" s="83">
        <v>0</v>
      </c>
      <c r="AA18" s="126">
        <v>0</v>
      </c>
      <c r="AB18" s="83">
        <v>5063.6503929999999</v>
      </c>
      <c r="AC18" s="86">
        <f t="shared" si="3"/>
        <v>-3157.2702970000009</v>
      </c>
      <c r="AD18" s="10"/>
      <c r="AE18" s="16"/>
      <c r="AF18" s="16"/>
      <c r="AG18" s="17"/>
    </row>
    <row r="19" spans="1:33">
      <c r="A19" s="13"/>
      <c r="B19" s="138" t="s">
        <v>35</v>
      </c>
      <c r="C19" s="152">
        <v>0</v>
      </c>
      <c r="D19" s="152">
        <v>56.637600185110102</v>
      </c>
      <c r="E19" s="152">
        <v>0</v>
      </c>
      <c r="F19" s="152">
        <v>0</v>
      </c>
      <c r="G19" s="152">
        <v>0</v>
      </c>
      <c r="H19" s="152">
        <v>0</v>
      </c>
      <c r="I19" s="152">
        <v>0</v>
      </c>
      <c r="J19" s="156">
        <v>0</v>
      </c>
      <c r="K19" s="152">
        <v>0</v>
      </c>
      <c r="L19" s="152">
        <v>0</v>
      </c>
      <c r="M19" s="152">
        <v>0</v>
      </c>
      <c r="N19" s="152">
        <v>0</v>
      </c>
      <c r="O19" s="152">
        <v>0</v>
      </c>
      <c r="P19" s="152">
        <v>0</v>
      </c>
      <c r="Q19" s="152">
        <v>0</v>
      </c>
      <c r="R19" s="152">
        <v>0</v>
      </c>
      <c r="S19" s="152">
        <v>0</v>
      </c>
      <c r="T19" s="152">
        <v>0</v>
      </c>
      <c r="U19" s="152">
        <v>0</v>
      </c>
      <c r="V19" s="157">
        <v>2982.8253487905936</v>
      </c>
      <c r="W19" s="158">
        <v>0</v>
      </c>
      <c r="X19" s="152">
        <v>25.713999999999999</v>
      </c>
      <c r="Y19" s="152">
        <v>65.31</v>
      </c>
      <c r="Z19" s="159">
        <v>161.88</v>
      </c>
      <c r="AA19" s="158">
        <v>0</v>
      </c>
      <c r="AB19" s="158">
        <v>660.99851979181904</v>
      </c>
      <c r="AC19" s="171">
        <f>+SUM(C19:AB19)</f>
        <v>3953.3654687675225</v>
      </c>
      <c r="AD19" s="10"/>
      <c r="AE19" s="16"/>
      <c r="AF19" s="16"/>
      <c r="AG19" s="17"/>
    </row>
    <row r="20" spans="1:33">
      <c r="A20" s="13"/>
      <c r="B20" s="135" t="s">
        <v>47</v>
      </c>
      <c r="C20" s="154">
        <f>+SUM(C21,C29,C41,C46,C50)</f>
        <v>0</v>
      </c>
      <c r="D20" s="154">
        <f t="shared" ref="D20:AB20" si="4">+SUM(D21,D29,D41,D46,D50)</f>
        <v>21385.640298321418</v>
      </c>
      <c r="E20" s="154">
        <f t="shared" si="4"/>
        <v>2501.3935828441699</v>
      </c>
      <c r="F20" s="154">
        <f t="shared" si="4"/>
        <v>30507.65495157885</v>
      </c>
      <c r="G20" s="154">
        <f t="shared" si="4"/>
        <v>0</v>
      </c>
      <c r="H20" s="154">
        <f t="shared" si="4"/>
        <v>0</v>
      </c>
      <c r="I20" s="154">
        <f t="shared" si="4"/>
        <v>0</v>
      </c>
      <c r="J20" s="114">
        <f t="shared" si="4"/>
        <v>0</v>
      </c>
      <c r="K20" s="154">
        <f t="shared" si="4"/>
        <v>61656.778149959158</v>
      </c>
      <c r="L20" s="154">
        <f t="shared" si="4"/>
        <v>15756.44205198188</v>
      </c>
      <c r="M20" s="154">
        <f t="shared" si="4"/>
        <v>30854.00335752</v>
      </c>
      <c r="N20" s="154">
        <f t="shared" si="4"/>
        <v>1408.6097112690002</v>
      </c>
      <c r="O20" s="154">
        <f t="shared" si="4"/>
        <v>15222.891740892002</v>
      </c>
      <c r="P20" s="154">
        <f t="shared" si="4"/>
        <v>84.125160000000008</v>
      </c>
      <c r="Q20" s="154">
        <f t="shared" si="4"/>
        <v>8300.742992954998</v>
      </c>
      <c r="R20" s="154">
        <f t="shared" si="4"/>
        <v>323.56955955223901</v>
      </c>
      <c r="S20" s="154">
        <f t="shared" si="4"/>
        <v>3.86808</v>
      </c>
      <c r="T20" s="154">
        <f t="shared" si="4"/>
        <v>1641.5310099999999</v>
      </c>
      <c r="U20" s="154">
        <f t="shared" si="4"/>
        <v>1763.3154543999999</v>
      </c>
      <c r="V20" s="81">
        <f t="shared" si="4"/>
        <v>48973.518722241599</v>
      </c>
      <c r="W20" s="154">
        <f t="shared" si="4"/>
        <v>174.25615199999999</v>
      </c>
      <c r="X20" s="154">
        <f t="shared" si="4"/>
        <v>761.26218749999998</v>
      </c>
      <c r="Y20" s="154">
        <f t="shared" si="4"/>
        <v>61.151000000000003</v>
      </c>
      <c r="Z20" s="154">
        <f t="shared" si="4"/>
        <v>593.99199999999996</v>
      </c>
      <c r="AA20" s="81">
        <f t="shared" si="4"/>
        <v>151.02714324999999</v>
      </c>
      <c r="AB20" s="154">
        <f t="shared" si="4"/>
        <v>0</v>
      </c>
      <c r="AC20" s="120">
        <f t="shared" si="3"/>
        <v>242125.77330626527</v>
      </c>
      <c r="AD20" s="11"/>
      <c r="AE20" s="5"/>
      <c r="AF20" s="5"/>
      <c r="AG20" s="5"/>
    </row>
    <row r="21" spans="1:33">
      <c r="A21" s="318" t="s">
        <v>105</v>
      </c>
      <c r="B21" s="136" t="s">
        <v>48</v>
      </c>
      <c r="C21" s="160">
        <f>+SUM(C22:C28)</f>
        <v>0</v>
      </c>
      <c r="D21" s="161">
        <f t="shared" ref="D21:AB21" si="5">+SUM(D22:D28)</f>
        <v>3355.7770076000002</v>
      </c>
      <c r="E21" s="161">
        <f t="shared" si="5"/>
        <v>0</v>
      </c>
      <c r="F21" s="161">
        <f t="shared" si="5"/>
        <v>0</v>
      </c>
      <c r="G21" s="161">
        <f t="shared" si="5"/>
        <v>0</v>
      </c>
      <c r="H21" s="161">
        <f t="shared" si="5"/>
        <v>0</v>
      </c>
      <c r="I21" s="161">
        <f t="shared" si="5"/>
        <v>0</v>
      </c>
      <c r="J21" s="162">
        <f t="shared" si="5"/>
        <v>0</v>
      </c>
      <c r="K21" s="161">
        <f t="shared" si="5"/>
        <v>0</v>
      </c>
      <c r="L21" s="161">
        <f t="shared" si="5"/>
        <v>458.72875124999996</v>
      </c>
      <c r="M21" s="161">
        <f t="shared" si="5"/>
        <v>0</v>
      </c>
      <c r="N21" s="161">
        <f t="shared" si="5"/>
        <v>0</v>
      </c>
      <c r="O21" s="161">
        <f t="shared" si="5"/>
        <v>852.93142000000012</v>
      </c>
      <c r="P21" s="161">
        <f t="shared" si="5"/>
        <v>0</v>
      </c>
      <c r="Q21" s="161">
        <f t="shared" si="5"/>
        <v>0</v>
      </c>
      <c r="R21" s="161">
        <f t="shared" si="5"/>
        <v>323.56955955223901</v>
      </c>
      <c r="S21" s="161">
        <f t="shared" si="5"/>
        <v>1.63584</v>
      </c>
      <c r="T21" s="161">
        <f t="shared" si="5"/>
        <v>0</v>
      </c>
      <c r="U21" s="161">
        <f t="shared" si="5"/>
        <v>0</v>
      </c>
      <c r="V21" s="163">
        <f t="shared" si="5"/>
        <v>1867.4358066857178</v>
      </c>
      <c r="W21" s="161">
        <f t="shared" si="5"/>
        <v>0</v>
      </c>
      <c r="X21" s="161">
        <f t="shared" si="5"/>
        <v>237.14099999999999</v>
      </c>
      <c r="Y21" s="161">
        <f t="shared" si="5"/>
        <v>61.151000000000003</v>
      </c>
      <c r="Z21" s="161">
        <f t="shared" si="5"/>
        <v>520.83799999999997</v>
      </c>
      <c r="AA21" s="163">
        <f t="shared" si="5"/>
        <v>0</v>
      </c>
      <c r="AB21" s="161">
        <f t="shared" si="5"/>
        <v>0</v>
      </c>
      <c r="AC21" s="172">
        <f t="shared" si="3"/>
        <v>7679.2083850879562</v>
      </c>
      <c r="AD21" s="11"/>
      <c r="AE21" s="5"/>
      <c r="AF21" s="5"/>
      <c r="AG21" s="5"/>
    </row>
    <row r="22" spans="1:33">
      <c r="A22" s="319"/>
      <c r="B22" s="95" t="s">
        <v>39</v>
      </c>
      <c r="C22" s="108">
        <v>0</v>
      </c>
      <c r="D22" s="70">
        <v>0</v>
      </c>
      <c r="E22" s="70">
        <v>0</v>
      </c>
      <c r="F22" s="70">
        <v>0</v>
      </c>
      <c r="G22" s="70">
        <v>0</v>
      </c>
      <c r="H22" s="70">
        <v>0</v>
      </c>
      <c r="I22" s="70">
        <v>0</v>
      </c>
      <c r="J22" s="109">
        <v>0</v>
      </c>
      <c r="K22" s="73">
        <v>0</v>
      </c>
      <c r="L22" s="70">
        <v>0</v>
      </c>
      <c r="M22" s="70">
        <v>0</v>
      </c>
      <c r="N22" s="70">
        <v>0</v>
      </c>
      <c r="O22" s="70">
        <v>0</v>
      </c>
      <c r="P22" s="70">
        <v>0</v>
      </c>
      <c r="Q22" s="70">
        <v>0</v>
      </c>
      <c r="R22" s="70">
        <v>0</v>
      </c>
      <c r="S22" s="70">
        <v>0</v>
      </c>
      <c r="T22" s="70">
        <v>0</v>
      </c>
      <c r="U22" s="70">
        <v>0</v>
      </c>
      <c r="V22" s="118">
        <v>0</v>
      </c>
      <c r="W22" s="70">
        <v>0</v>
      </c>
      <c r="X22" s="70">
        <v>0</v>
      </c>
      <c r="Y22" s="70">
        <v>0</v>
      </c>
      <c r="Z22" s="71">
        <v>0</v>
      </c>
      <c r="AA22" s="118">
        <v>0</v>
      </c>
      <c r="AB22" s="70">
        <v>0</v>
      </c>
      <c r="AC22" s="85">
        <f t="shared" si="3"/>
        <v>0</v>
      </c>
      <c r="AD22" s="11"/>
      <c r="AE22" s="5"/>
      <c r="AF22" s="5"/>
      <c r="AG22" s="5"/>
    </row>
    <row r="23" spans="1:33">
      <c r="A23" s="319"/>
      <c r="B23" s="95" t="s">
        <v>4</v>
      </c>
      <c r="C23" s="108">
        <v>0</v>
      </c>
      <c r="D23" s="70">
        <v>0</v>
      </c>
      <c r="E23" s="70">
        <v>0</v>
      </c>
      <c r="F23" s="70">
        <v>0</v>
      </c>
      <c r="G23" s="70">
        <v>0</v>
      </c>
      <c r="H23" s="70">
        <v>0</v>
      </c>
      <c r="I23" s="70">
        <v>0</v>
      </c>
      <c r="J23" s="109">
        <v>0</v>
      </c>
      <c r="K23" s="70">
        <v>0</v>
      </c>
      <c r="L23" s="70">
        <v>0</v>
      </c>
      <c r="M23" s="70">
        <v>0</v>
      </c>
      <c r="N23" s="70">
        <v>0</v>
      </c>
      <c r="O23" s="70">
        <v>0</v>
      </c>
      <c r="P23" s="70">
        <v>0</v>
      </c>
      <c r="Q23" s="70">
        <v>0</v>
      </c>
      <c r="R23" s="70">
        <v>0</v>
      </c>
      <c r="S23" s="70">
        <v>0</v>
      </c>
      <c r="T23" s="70">
        <v>0</v>
      </c>
      <c r="U23" s="70">
        <v>0</v>
      </c>
      <c r="V23" s="118">
        <v>1412.3815694457176</v>
      </c>
      <c r="W23" s="70">
        <v>0</v>
      </c>
      <c r="X23" s="70">
        <v>0</v>
      </c>
      <c r="Y23" s="70">
        <v>0</v>
      </c>
      <c r="Z23" s="71">
        <v>0</v>
      </c>
      <c r="AA23" s="118">
        <v>0</v>
      </c>
      <c r="AB23" s="70">
        <v>0</v>
      </c>
      <c r="AC23" s="85">
        <f t="shared" si="3"/>
        <v>1412.3815694457176</v>
      </c>
      <c r="AD23" s="11"/>
      <c r="AE23" s="5"/>
      <c r="AF23" s="5"/>
      <c r="AG23" s="5"/>
    </row>
    <row r="24" spans="1:33">
      <c r="A24" s="319"/>
      <c r="B24" s="95" t="s">
        <v>42</v>
      </c>
      <c r="C24" s="108">
        <v>0</v>
      </c>
      <c r="D24" s="70">
        <v>0</v>
      </c>
      <c r="E24" s="70">
        <v>0</v>
      </c>
      <c r="F24" s="70">
        <v>0</v>
      </c>
      <c r="G24" s="70">
        <v>0</v>
      </c>
      <c r="H24" s="70">
        <v>0</v>
      </c>
      <c r="I24" s="70">
        <v>0</v>
      </c>
      <c r="J24" s="109">
        <v>0</v>
      </c>
      <c r="K24" s="70">
        <v>0</v>
      </c>
      <c r="L24" s="70">
        <v>0</v>
      </c>
      <c r="M24" s="70">
        <v>0</v>
      </c>
      <c r="N24" s="70">
        <v>0</v>
      </c>
      <c r="O24" s="70">
        <v>0</v>
      </c>
      <c r="P24" s="70">
        <v>0</v>
      </c>
      <c r="Q24" s="70">
        <v>0</v>
      </c>
      <c r="R24" s="70">
        <v>0</v>
      </c>
      <c r="S24" s="70">
        <v>0</v>
      </c>
      <c r="T24" s="70">
        <v>0</v>
      </c>
      <c r="U24" s="70">
        <v>0</v>
      </c>
      <c r="V24" s="118">
        <v>0</v>
      </c>
      <c r="W24" s="70">
        <v>0</v>
      </c>
      <c r="X24" s="70">
        <v>124.431</v>
      </c>
      <c r="Y24" s="70">
        <v>0</v>
      </c>
      <c r="Z24" s="71">
        <v>237.249</v>
      </c>
      <c r="AA24" s="118">
        <v>0</v>
      </c>
      <c r="AB24" s="70">
        <v>0</v>
      </c>
      <c r="AC24" s="85">
        <f t="shared" si="3"/>
        <v>361.68</v>
      </c>
      <c r="AD24" s="11"/>
      <c r="AE24" s="5"/>
      <c r="AF24" s="5"/>
      <c r="AG24" s="5"/>
    </row>
    <row r="25" spans="1:33">
      <c r="A25" s="319"/>
      <c r="B25" s="95" t="s">
        <v>43</v>
      </c>
      <c r="C25" s="108">
        <v>0</v>
      </c>
      <c r="D25" s="70">
        <v>0</v>
      </c>
      <c r="E25" s="70">
        <v>0</v>
      </c>
      <c r="F25" s="70">
        <v>0</v>
      </c>
      <c r="G25" s="70">
        <v>0</v>
      </c>
      <c r="H25" s="70">
        <v>0</v>
      </c>
      <c r="I25" s="70">
        <v>0</v>
      </c>
      <c r="J25" s="109">
        <v>0</v>
      </c>
      <c r="K25" s="70">
        <v>0</v>
      </c>
      <c r="L25" s="70">
        <v>264.59999999999997</v>
      </c>
      <c r="M25" s="70">
        <v>0</v>
      </c>
      <c r="N25" s="70">
        <v>0</v>
      </c>
      <c r="O25" s="70">
        <v>0</v>
      </c>
      <c r="P25" s="70">
        <v>0</v>
      </c>
      <c r="Q25" s="70">
        <v>0</v>
      </c>
      <c r="R25" s="70">
        <v>0</v>
      </c>
      <c r="S25" s="70">
        <v>0</v>
      </c>
      <c r="T25" s="70">
        <v>0</v>
      </c>
      <c r="U25" s="70">
        <v>0</v>
      </c>
      <c r="V25" s="118">
        <v>0</v>
      </c>
      <c r="W25" s="70">
        <v>0</v>
      </c>
      <c r="X25" s="70">
        <v>112.71</v>
      </c>
      <c r="Y25" s="70">
        <v>61.151000000000003</v>
      </c>
      <c r="Z25" s="71">
        <v>283.589</v>
      </c>
      <c r="AA25" s="118">
        <v>0</v>
      </c>
      <c r="AB25" s="70">
        <v>0</v>
      </c>
      <c r="AC25" s="85">
        <f t="shared" si="3"/>
        <v>722.05</v>
      </c>
      <c r="AD25" s="11"/>
      <c r="AE25" s="5"/>
      <c r="AF25" s="5"/>
      <c r="AG25" s="5"/>
    </row>
    <row r="26" spans="1:33">
      <c r="A26" s="319"/>
      <c r="B26" s="95" t="s">
        <v>44</v>
      </c>
      <c r="C26" s="108">
        <v>0</v>
      </c>
      <c r="D26" s="70">
        <v>0</v>
      </c>
      <c r="E26" s="70">
        <v>0</v>
      </c>
      <c r="F26" s="70">
        <v>0</v>
      </c>
      <c r="G26" s="70">
        <v>0</v>
      </c>
      <c r="H26" s="70">
        <v>0</v>
      </c>
      <c r="I26" s="70">
        <v>0</v>
      </c>
      <c r="J26" s="109">
        <v>0</v>
      </c>
      <c r="K26" s="70">
        <v>0</v>
      </c>
      <c r="L26" s="70">
        <v>0</v>
      </c>
      <c r="M26" s="70">
        <v>0</v>
      </c>
      <c r="N26" s="70">
        <v>0</v>
      </c>
      <c r="O26" s="70">
        <v>0</v>
      </c>
      <c r="P26" s="70">
        <v>0</v>
      </c>
      <c r="Q26" s="70">
        <v>0</v>
      </c>
      <c r="R26" s="70">
        <v>0</v>
      </c>
      <c r="S26" s="70">
        <v>0</v>
      </c>
      <c r="T26" s="70">
        <v>0</v>
      </c>
      <c r="U26" s="70">
        <v>0</v>
      </c>
      <c r="V26" s="118">
        <v>0</v>
      </c>
      <c r="W26" s="70">
        <v>0</v>
      </c>
      <c r="X26" s="70">
        <v>0</v>
      </c>
      <c r="Y26" s="70">
        <v>0</v>
      </c>
      <c r="Z26" s="71">
        <v>0</v>
      </c>
      <c r="AA26" s="118">
        <v>0</v>
      </c>
      <c r="AB26" s="70">
        <v>0</v>
      </c>
      <c r="AC26" s="85">
        <f t="shared" si="3"/>
        <v>0</v>
      </c>
      <c r="AD26" s="11"/>
      <c r="AE26" s="5"/>
      <c r="AF26" s="5"/>
      <c r="AG26" s="5"/>
    </row>
    <row r="27" spans="1:33">
      <c r="A27" s="319"/>
      <c r="B27" s="95" t="s">
        <v>45</v>
      </c>
      <c r="C27" s="108">
        <v>0</v>
      </c>
      <c r="D27" s="70">
        <v>3355.7770076000002</v>
      </c>
      <c r="E27" s="70">
        <v>0</v>
      </c>
      <c r="F27" s="70">
        <v>0</v>
      </c>
      <c r="G27" s="70">
        <v>0</v>
      </c>
      <c r="H27" s="70">
        <v>0</v>
      </c>
      <c r="I27" s="70">
        <v>0</v>
      </c>
      <c r="J27" s="109">
        <v>0</v>
      </c>
      <c r="K27" s="70">
        <v>0</v>
      </c>
      <c r="L27" s="70">
        <v>194.12875124999997</v>
      </c>
      <c r="M27" s="70">
        <v>0</v>
      </c>
      <c r="N27" s="70">
        <v>0</v>
      </c>
      <c r="O27" s="70">
        <v>852.93142000000012</v>
      </c>
      <c r="P27" s="70">
        <v>0</v>
      </c>
      <c r="Q27" s="70">
        <v>0</v>
      </c>
      <c r="R27" s="70">
        <v>323.56955955223901</v>
      </c>
      <c r="S27" s="70">
        <v>1.63584</v>
      </c>
      <c r="T27" s="70">
        <v>0</v>
      </c>
      <c r="U27" s="70">
        <v>0</v>
      </c>
      <c r="V27" s="118">
        <v>420.53383724000003</v>
      </c>
      <c r="W27" s="70">
        <v>0</v>
      </c>
      <c r="X27" s="70">
        <v>0</v>
      </c>
      <c r="Y27" s="70">
        <v>0</v>
      </c>
      <c r="Z27" s="71">
        <v>0</v>
      </c>
      <c r="AA27" s="118">
        <v>0</v>
      </c>
      <c r="AB27" s="109">
        <v>0</v>
      </c>
      <c r="AC27" s="85">
        <f t="shared" si="3"/>
        <v>5148.5764156422392</v>
      </c>
      <c r="AD27" s="11"/>
      <c r="AE27" s="5"/>
      <c r="AF27" s="5"/>
      <c r="AG27" s="5"/>
    </row>
    <row r="28" spans="1:33">
      <c r="A28" s="319"/>
      <c r="B28" s="89" t="s">
        <v>46</v>
      </c>
      <c r="C28" s="124">
        <v>0</v>
      </c>
      <c r="D28" s="83">
        <v>0</v>
      </c>
      <c r="E28" s="83">
        <v>0</v>
      </c>
      <c r="F28" s="83">
        <v>0</v>
      </c>
      <c r="G28" s="83">
        <v>0</v>
      </c>
      <c r="H28" s="83">
        <v>0</v>
      </c>
      <c r="I28" s="83">
        <v>0</v>
      </c>
      <c r="J28" s="125">
        <v>0</v>
      </c>
      <c r="K28" s="83">
        <v>0</v>
      </c>
      <c r="L28" s="83">
        <v>0</v>
      </c>
      <c r="M28" s="83">
        <v>0</v>
      </c>
      <c r="N28" s="83">
        <v>0</v>
      </c>
      <c r="O28" s="83">
        <v>0</v>
      </c>
      <c r="P28" s="83">
        <v>0</v>
      </c>
      <c r="Q28" s="83">
        <v>0</v>
      </c>
      <c r="R28" s="83">
        <v>0</v>
      </c>
      <c r="S28" s="83">
        <v>0</v>
      </c>
      <c r="T28" s="83">
        <v>0</v>
      </c>
      <c r="U28" s="83">
        <v>0</v>
      </c>
      <c r="V28" s="126">
        <v>34.520400000000002</v>
      </c>
      <c r="W28" s="83">
        <v>0</v>
      </c>
      <c r="X28" s="83">
        <v>0</v>
      </c>
      <c r="Y28" s="83">
        <v>0</v>
      </c>
      <c r="Z28" s="164">
        <v>0</v>
      </c>
      <c r="AA28" s="126">
        <v>0</v>
      </c>
      <c r="AB28" s="125">
        <v>0</v>
      </c>
      <c r="AC28" s="86">
        <f t="shared" si="3"/>
        <v>34.520400000000002</v>
      </c>
      <c r="AD28" s="11"/>
      <c r="AE28" s="5"/>
      <c r="AF28" s="5"/>
      <c r="AG28" s="5"/>
    </row>
    <row r="29" spans="1:33">
      <c r="A29" s="319"/>
      <c r="B29" s="102" t="s">
        <v>49</v>
      </c>
      <c r="C29" s="106">
        <f>+SUM(C30:C40)</f>
        <v>0</v>
      </c>
      <c r="D29" s="69">
        <f t="shared" ref="D29:AB29" si="6">+SUM(D30:D40)</f>
        <v>12145.636743941417</v>
      </c>
      <c r="E29" s="69">
        <f t="shared" si="6"/>
        <v>2501.3935828441699</v>
      </c>
      <c r="F29" s="69">
        <f t="shared" si="6"/>
        <v>14001.608656369546</v>
      </c>
      <c r="G29" s="69">
        <f t="shared" si="6"/>
        <v>0</v>
      </c>
      <c r="H29" s="69">
        <f t="shared" si="6"/>
        <v>0</v>
      </c>
      <c r="I29" s="69">
        <f t="shared" si="6"/>
        <v>0</v>
      </c>
      <c r="J29" s="107">
        <f t="shared" si="6"/>
        <v>0</v>
      </c>
      <c r="K29" s="69">
        <f t="shared" si="6"/>
        <v>21902.506342575158</v>
      </c>
      <c r="L29" s="69">
        <f t="shared" si="6"/>
        <v>6490.0173858971939</v>
      </c>
      <c r="M29" s="69">
        <f t="shared" si="6"/>
        <v>21.181546847999996</v>
      </c>
      <c r="N29" s="69">
        <f t="shared" si="6"/>
        <v>324.16520031000005</v>
      </c>
      <c r="O29" s="69">
        <f t="shared" si="6"/>
        <v>3465.5406262619999</v>
      </c>
      <c r="P29" s="69">
        <f t="shared" si="6"/>
        <v>0</v>
      </c>
      <c r="Q29" s="69">
        <f t="shared" si="6"/>
        <v>233.84899592100001</v>
      </c>
      <c r="R29" s="69">
        <f t="shared" si="6"/>
        <v>0</v>
      </c>
      <c r="S29" s="69">
        <f t="shared" si="6"/>
        <v>2.23224</v>
      </c>
      <c r="T29" s="69">
        <f t="shared" si="6"/>
        <v>1641.5310099999999</v>
      </c>
      <c r="U29" s="69">
        <f t="shared" si="6"/>
        <v>0</v>
      </c>
      <c r="V29" s="117">
        <f t="shared" si="6"/>
        <v>30928.093076641406</v>
      </c>
      <c r="W29" s="69">
        <f t="shared" si="6"/>
        <v>174.25615199999999</v>
      </c>
      <c r="X29" s="69">
        <f t="shared" si="6"/>
        <v>524.12118750000002</v>
      </c>
      <c r="Y29" s="69">
        <f t="shared" si="6"/>
        <v>0</v>
      </c>
      <c r="Z29" s="69">
        <f t="shared" si="6"/>
        <v>73.153999999999996</v>
      </c>
      <c r="AA29" s="117">
        <f t="shared" si="6"/>
        <v>0</v>
      </c>
      <c r="AB29" s="69">
        <f t="shared" si="6"/>
        <v>0</v>
      </c>
      <c r="AC29" s="171">
        <f t="shared" si="3"/>
        <v>94429.286747109887</v>
      </c>
      <c r="AD29" s="11"/>
      <c r="AE29" s="5"/>
      <c r="AF29" s="5"/>
      <c r="AG29" s="5"/>
    </row>
    <row r="30" spans="1:33">
      <c r="A30" s="319"/>
      <c r="B30" s="103" t="s">
        <v>50</v>
      </c>
      <c r="C30" s="108">
        <v>0</v>
      </c>
      <c r="D30" s="70">
        <v>5639.599026766</v>
      </c>
      <c r="E30" s="70">
        <v>49.433999999999997</v>
      </c>
      <c r="F30" s="70">
        <v>0</v>
      </c>
      <c r="G30" s="70">
        <v>0</v>
      </c>
      <c r="H30" s="70">
        <v>0</v>
      </c>
      <c r="I30" s="70">
        <v>0</v>
      </c>
      <c r="J30" s="109">
        <v>0</v>
      </c>
      <c r="K30" s="70">
        <v>9639.9905182559978</v>
      </c>
      <c r="L30" s="70">
        <v>1356.2677065</v>
      </c>
      <c r="M30" s="70">
        <v>0</v>
      </c>
      <c r="N30" s="70">
        <v>82.628189100000029</v>
      </c>
      <c r="O30" s="70">
        <v>150.44828425000003</v>
      </c>
      <c r="P30" s="70">
        <v>0</v>
      </c>
      <c r="Q30" s="70">
        <v>0</v>
      </c>
      <c r="R30" s="70">
        <v>0</v>
      </c>
      <c r="S30" s="70">
        <v>0</v>
      </c>
      <c r="T30" s="70">
        <v>5.7329999999999997</v>
      </c>
      <c r="U30" s="70">
        <v>0</v>
      </c>
      <c r="V30" s="118">
        <v>16250.588223479999</v>
      </c>
      <c r="W30" s="70">
        <v>102.82639500000001</v>
      </c>
      <c r="X30" s="70">
        <v>0</v>
      </c>
      <c r="Y30" s="70">
        <v>0</v>
      </c>
      <c r="Z30" s="71">
        <v>0</v>
      </c>
      <c r="AA30" s="118">
        <v>0</v>
      </c>
      <c r="AB30" s="70">
        <v>0</v>
      </c>
      <c r="AC30" s="85">
        <f t="shared" si="3"/>
        <v>33277.515343351995</v>
      </c>
      <c r="AD30" s="10"/>
      <c r="AE30" s="5"/>
      <c r="AF30" s="5"/>
      <c r="AG30" s="5"/>
    </row>
    <row r="31" spans="1:33">
      <c r="A31" s="319"/>
      <c r="B31" s="103" t="s">
        <v>51</v>
      </c>
      <c r="C31" s="108">
        <v>0</v>
      </c>
      <c r="D31" s="70">
        <v>173.44048596600001</v>
      </c>
      <c r="E31" s="70">
        <v>0</v>
      </c>
      <c r="F31" s="70">
        <v>0</v>
      </c>
      <c r="G31" s="70">
        <v>0</v>
      </c>
      <c r="H31" s="70">
        <v>0</v>
      </c>
      <c r="I31" s="70">
        <v>0</v>
      </c>
      <c r="J31" s="109">
        <v>0</v>
      </c>
      <c r="K31" s="70">
        <v>381.55450872</v>
      </c>
      <c r="L31" s="70">
        <v>245.33747700000004</v>
      </c>
      <c r="M31" s="70">
        <v>0</v>
      </c>
      <c r="N31" s="70">
        <v>45.835218900000008</v>
      </c>
      <c r="O31" s="70">
        <v>57.377014199999998</v>
      </c>
      <c r="P31" s="70">
        <v>0</v>
      </c>
      <c r="Q31" s="70">
        <v>0</v>
      </c>
      <c r="R31" s="70">
        <v>0</v>
      </c>
      <c r="S31" s="70">
        <v>0</v>
      </c>
      <c r="T31" s="70">
        <v>0</v>
      </c>
      <c r="U31" s="70">
        <v>0</v>
      </c>
      <c r="V31" s="118">
        <v>423.30649853929145</v>
      </c>
      <c r="W31" s="70">
        <v>0</v>
      </c>
      <c r="X31" s="70">
        <v>0</v>
      </c>
      <c r="Y31" s="70">
        <v>0</v>
      </c>
      <c r="Z31" s="71">
        <v>0</v>
      </c>
      <c r="AA31" s="118">
        <v>0</v>
      </c>
      <c r="AB31" s="70">
        <v>0</v>
      </c>
      <c r="AC31" s="85">
        <f t="shared" si="3"/>
        <v>1326.8512033252914</v>
      </c>
      <c r="AD31" s="10"/>
    </row>
    <row r="32" spans="1:33">
      <c r="A32" s="319"/>
      <c r="B32" s="103" t="s">
        <v>52</v>
      </c>
      <c r="C32" s="108">
        <v>0</v>
      </c>
      <c r="D32" s="70">
        <v>0</v>
      </c>
      <c r="E32" s="70">
        <v>525.25900000000001</v>
      </c>
      <c r="F32" s="70">
        <v>0</v>
      </c>
      <c r="G32" s="70">
        <v>0</v>
      </c>
      <c r="H32" s="70">
        <v>0</v>
      </c>
      <c r="I32" s="70">
        <v>0</v>
      </c>
      <c r="J32" s="109">
        <v>0</v>
      </c>
      <c r="K32" s="70">
        <v>253.20092128799996</v>
      </c>
      <c r="L32" s="70">
        <v>43.690499999999993</v>
      </c>
      <c r="M32" s="70">
        <v>0</v>
      </c>
      <c r="N32" s="70">
        <v>0</v>
      </c>
      <c r="O32" s="70">
        <v>2.3281852000000001</v>
      </c>
      <c r="P32" s="70">
        <v>0</v>
      </c>
      <c r="Q32" s="70">
        <v>0</v>
      </c>
      <c r="R32" s="70">
        <v>0</v>
      </c>
      <c r="S32" s="70">
        <v>0</v>
      </c>
      <c r="T32" s="70">
        <v>0</v>
      </c>
      <c r="U32" s="70">
        <v>0</v>
      </c>
      <c r="V32" s="118">
        <v>477.20882365999995</v>
      </c>
      <c r="W32" s="70">
        <v>0</v>
      </c>
      <c r="X32" s="70">
        <v>0</v>
      </c>
      <c r="Y32" s="70">
        <v>0</v>
      </c>
      <c r="Z32" s="71">
        <v>0</v>
      </c>
      <c r="AA32" s="118">
        <v>0</v>
      </c>
      <c r="AB32" s="70">
        <v>0</v>
      </c>
      <c r="AC32" s="85">
        <f t="shared" si="3"/>
        <v>1301.687430148</v>
      </c>
      <c r="AD32" s="10"/>
    </row>
    <row r="33" spans="1:30">
      <c r="A33" s="319"/>
      <c r="B33" s="103" t="s">
        <v>53</v>
      </c>
      <c r="C33" s="108">
        <v>0</v>
      </c>
      <c r="D33" s="70">
        <v>976.22322926799995</v>
      </c>
      <c r="E33" s="70">
        <v>0</v>
      </c>
      <c r="F33" s="70">
        <v>10397.875913096485</v>
      </c>
      <c r="G33" s="70">
        <v>0</v>
      </c>
      <c r="H33" s="70">
        <v>0</v>
      </c>
      <c r="I33" s="70">
        <v>0</v>
      </c>
      <c r="J33" s="109">
        <v>0</v>
      </c>
      <c r="K33" s="70">
        <v>118.96955725199997</v>
      </c>
      <c r="L33" s="70">
        <v>895.88708999999983</v>
      </c>
      <c r="M33" s="70">
        <v>0</v>
      </c>
      <c r="N33" s="70">
        <v>4.3156799999999995E-2</v>
      </c>
      <c r="O33" s="70">
        <v>57.816921800000003</v>
      </c>
      <c r="P33" s="70">
        <v>0</v>
      </c>
      <c r="Q33" s="70">
        <v>0</v>
      </c>
      <c r="R33" s="70">
        <v>0</v>
      </c>
      <c r="S33" s="70">
        <v>0</v>
      </c>
      <c r="T33" s="70">
        <v>0</v>
      </c>
      <c r="U33" s="70">
        <v>0</v>
      </c>
      <c r="V33" s="118">
        <v>3766.6286845599993</v>
      </c>
      <c r="W33" s="70">
        <v>0</v>
      </c>
      <c r="X33" s="70">
        <v>0</v>
      </c>
      <c r="Y33" s="70">
        <v>0</v>
      </c>
      <c r="Z33" s="71">
        <v>0</v>
      </c>
      <c r="AA33" s="118">
        <v>0</v>
      </c>
      <c r="AB33" s="70">
        <v>0</v>
      </c>
      <c r="AC33" s="85">
        <f t="shared" si="3"/>
        <v>16213.444552776484</v>
      </c>
      <c r="AD33" s="10"/>
    </row>
    <row r="34" spans="1:30">
      <c r="A34" s="319"/>
      <c r="B34" s="103" t="s">
        <v>54</v>
      </c>
      <c r="C34" s="108">
        <v>0</v>
      </c>
      <c r="D34" s="70">
        <v>51.654867703999997</v>
      </c>
      <c r="E34" s="70">
        <v>0</v>
      </c>
      <c r="F34" s="70">
        <v>0</v>
      </c>
      <c r="G34" s="70">
        <v>0</v>
      </c>
      <c r="H34" s="70">
        <v>0</v>
      </c>
      <c r="I34" s="70">
        <v>0</v>
      </c>
      <c r="J34" s="109">
        <v>0</v>
      </c>
      <c r="K34" s="70">
        <v>0</v>
      </c>
      <c r="L34" s="70">
        <v>102.9</v>
      </c>
      <c r="M34" s="70">
        <v>0</v>
      </c>
      <c r="N34" s="70">
        <v>5.1374574000000006</v>
      </c>
      <c r="O34" s="70">
        <v>44.492244499999998</v>
      </c>
      <c r="P34" s="70">
        <v>0</v>
      </c>
      <c r="Q34" s="70">
        <v>0</v>
      </c>
      <c r="R34" s="70">
        <v>0</v>
      </c>
      <c r="S34" s="70">
        <v>0</v>
      </c>
      <c r="T34" s="70">
        <v>0</v>
      </c>
      <c r="U34" s="70">
        <v>0</v>
      </c>
      <c r="V34" s="118">
        <v>397.05846540000005</v>
      </c>
      <c r="W34" s="70">
        <v>0</v>
      </c>
      <c r="X34" s="70">
        <v>524.12118750000002</v>
      </c>
      <c r="Y34" s="70">
        <v>0</v>
      </c>
      <c r="Z34" s="71">
        <v>73.153999999999996</v>
      </c>
      <c r="AA34" s="118">
        <v>0</v>
      </c>
      <c r="AB34" s="70">
        <v>0</v>
      </c>
      <c r="AC34" s="85">
        <f t="shared" si="3"/>
        <v>1198.5182225040001</v>
      </c>
      <c r="AD34" s="10"/>
    </row>
    <row r="35" spans="1:30">
      <c r="A35" s="319"/>
      <c r="B35" s="103" t="s">
        <v>55</v>
      </c>
      <c r="C35" s="108">
        <v>0</v>
      </c>
      <c r="D35" s="70">
        <v>1170.960955985787</v>
      </c>
      <c r="E35" s="70">
        <v>0</v>
      </c>
      <c r="F35" s="70">
        <v>0</v>
      </c>
      <c r="G35" s="70">
        <v>0</v>
      </c>
      <c r="H35" s="70">
        <v>0</v>
      </c>
      <c r="I35" s="70">
        <v>0</v>
      </c>
      <c r="J35" s="109">
        <v>0</v>
      </c>
      <c r="K35" s="70">
        <v>4.2345859079999997</v>
      </c>
      <c r="L35" s="70">
        <v>0</v>
      </c>
      <c r="M35" s="70">
        <v>0</v>
      </c>
      <c r="N35" s="70">
        <v>0</v>
      </c>
      <c r="O35" s="70">
        <v>745.50520000000006</v>
      </c>
      <c r="P35" s="70">
        <v>0</v>
      </c>
      <c r="Q35" s="70">
        <v>0</v>
      </c>
      <c r="R35" s="70">
        <v>0</v>
      </c>
      <c r="S35" s="70">
        <v>2.23224</v>
      </c>
      <c r="T35" s="70">
        <v>0</v>
      </c>
      <c r="U35" s="70">
        <v>0</v>
      </c>
      <c r="V35" s="118">
        <v>402.48</v>
      </c>
      <c r="W35" s="70">
        <v>0</v>
      </c>
      <c r="X35" s="70">
        <v>0</v>
      </c>
      <c r="Y35" s="70">
        <v>0</v>
      </c>
      <c r="Z35" s="71">
        <v>0</v>
      </c>
      <c r="AA35" s="118">
        <v>0</v>
      </c>
      <c r="AB35" s="70">
        <v>0</v>
      </c>
      <c r="AC35" s="85">
        <f t="shared" si="3"/>
        <v>2325.4129818937872</v>
      </c>
      <c r="AD35" s="10"/>
    </row>
    <row r="36" spans="1:30">
      <c r="A36" s="319"/>
      <c r="B36" s="103" t="s">
        <v>56</v>
      </c>
      <c r="C36" s="108">
        <v>0</v>
      </c>
      <c r="D36" s="70">
        <v>38.494152971999995</v>
      </c>
      <c r="E36" s="70">
        <v>535.67745000000002</v>
      </c>
      <c r="F36" s="70">
        <v>0</v>
      </c>
      <c r="G36" s="70">
        <v>0</v>
      </c>
      <c r="H36" s="70">
        <v>0</v>
      </c>
      <c r="I36" s="70">
        <v>0</v>
      </c>
      <c r="J36" s="109">
        <v>0</v>
      </c>
      <c r="K36" s="70">
        <v>120.3698582428193</v>
      </c>
      <c r="L36" s="70">
        <v>0</v>
      </c>
      <c r="M36" s="70">
        <v>0</v>
      </c>
      <c r="N36" s="70">
        <v>0</v>
      </c>
      <c r="O36" s="70">
        <v>0</v>
      </c>
      <c r="P36" s="70">
        <v>0</v>
      </c>
      <c r="Q36" s="70">
        <v>0</v>
      </c>
      <c r="R36" s="70">
        <v>0</v>
      </c>
      <c r="S36" s="70">
        <v>0</v>
      </c>
      <c r="T36" s="70">
        <v>1635.79801</v>
      </c>
      <c r="U36" s="70">
        <v>0</v>
      </c>
      <c r="V36" s="118">
        <v>469.88202270000005</v>
      </c>
      <c r="W36" s="70">
        <v>0</v>
      </c>
      <c r="X36" s="70">
        <v>0</v>
      </c>
      <c r="Y36" s="70">
        <v>0</v>
      </c>
      <c r="Z36" s="71">
        <v>0</v>
      </c>
      <c r="AA36" s="118">
        <v>0</v>
      </c>
      <c r="AB36" s="70">
        <v>0</v>
      </c>
      <c r="AC36" s="85">
        <f t="shared" si="3"/>
        <v>2800.2214939148193</v>
      </c>
      <c r="AD36" s="10"/>
    </row>
    <row r="37" spans="1:30">
      <c r="A37" s="319"/>
      <c r="B37" s="103" t="s">
        <v>57</v>
      </c>
      <c r="C37" s="108">
        <v>0</v>
      </c>
      <c r="D37" s="70">
        <v>0</v>
      </c>
      <c r="E37" s="70">
        <v>653.01599999999996</v>
      </c>
      <c r="F37" s="70">
        <v>0</v>
      </c>
      <c r="G37" s="70">
        <v>0</v>
      </c>
      <c r="H37" s="70">
        <v>0</v>
      </c>
      <c r="I37" s="70">
        <v>0</v>
      </c>
      <c r="J37" s="109">
        <v>0</v>
      </c>
      <c r="K37" s="70">
        <v>4.7723818800000002</v>
      </c>
      <c r="L37" s="70">
        <v>0</v>
      </c>
      <c r="M37" s="70">
        <v>0</v>
      </c>
      <c r="N37" s="70">
        <v>0</v>
      </c>
      <c r="O37" s="70">
        <v>7.4426858000000005</v>
      </c>
      <c r="P37" s="70">
        <v>0</v>
      </c>
      <c r="Q37" s="70">
        <v>0</v>
      </c>
      <c r="R37" s="70">
        <v>0</v>
      </c>
      <c r="S37" s="70">
        <v>0</v>
      </c>
      <c r="T37" s="70">
        <v>0</v>
      </c>
      <c r="U37" s="70">
        <v>0</v>
      </c>
      <c r="V37" s="118">
        <v>27.619226799999989</v>
      </c>
      <c r="W37" s="70">
        <v>30.232965</v>
      </c>
      <c r="X37" s="70">
        <v>0</v>
      </c>
      <c r="Y37" s="70">
        <v>0</v>
      </c>
      <c r="Z37" s="71">
        <v>0</v>
      </c>
      <c r="AA37" s="118">
        <v>0</v>
      </c>
      <c r="AB37" s="70">
        <v>0</v>
      </c>
      <c r="AC37" s="85">
        <f t="shared" si="3"/>
        <v>723.08325948000004</v>
      </c>
      <c r="AD37" s="10"/>
    </row>
    <row r="38" spans="1:30">
      <c r="A38" s="319"/>
      <c r="B38" s="103" t="s">
        <v>58</v>
      </c>
      <c r="C38" s="108">
        <v>0</v>
      </c>
      <c r="D38" s="70">
        <v>23.462983392000002</v>
      </c>
      <c r="E38" s="70">
        <v>51.331000000000003</v>
      </c>
      <c r="F38" s="70">
        <v>0</v>
      </c>
      <c r="G38" s="70">
        <v>0</v>
      </c>
      <c r="H38" s="70">
        <v>0</v>
      </c>
      <c r="I38" s="70">
        <v>0</v>
      </c>
      <c r="J38" s="109">
        <v>0</v>
      </c>
      <c r="K38" s="70">
        <v>1604.5077038759998</v>
      </c>
      <c r="L38" s="70">
        <v>1202.9796449999999</v>
      </c>
      <c r="M38" s="70">
        <v>21.181546847999996</v>
      </c>
      <c r="N38" s="70">
        <v>0</v>
      </c>
      <c r="O38" s="70">
        <v>49.745967700000001</v>
      </c>
      <c r="P38" s="70">
        <v>0</v>
      </c>
      <c r="Q38" s="70">
        <v>0</v>
      </c>
      <c r="R38" s="70">
        <v>0</v>
      </c>
      <c r="S38" s="70">
        <v>0</v>
      </c>
      <c r="T38" s="70">
        <v>0</v>
      </c>
      <c r="U38" s="70">
        <v>0</v>
      </c>
      <c r="V38" s="118">
        <v>66.870640739999999</v>
      </c>
      <c r="W38" s="70">
        <v>0</v>
      </c>
      <c r="X38" s="70">
        <v>0</v>
      </c>
      <c r="Y38" s="70">
        <v>0</v>
      </c>
      <c r="Z38" s="71">
        <v>0</v>
      </c>
      <c r="AA38" s="118">
        <v>0</v>
      </c>
      <c r="AB38" s="70">
        <v>0</v>
      </c>
      <c r="AC38" s="85">
        <f t="shared" si="3"/>
        <v>3020.0794875559995</v>
      </c>
      <c r="AD38" s="10"/>
    </row>
    <row r="39" spans="1:30">
      <c r="A39" s="319"/>
      <c r="B39" s="103" t="s">
        <v>59</v>
      </c>
      <c r="C39" s="108">
        <v>0</v>
      </c>
      <c r="D39" s="70">
        <v>1384.3247988398996</v>
      </c>
      <c r="E39" s="70">
        <v>686.67613284416996</v>
      </c>
      <c r="F39" s="70">
        <v>3603.7327432730622</v>
      </c>
      <c r="G39" s="70">
        <v>0</v>
      </c>
      <c r="H39" s="70">
        <v>0</v>
      </c>
      <c r="I39" s="70">
        <v>0</v>
      </c>
      <c r="J39" s="109">
        <v>0</v>
      </c>
      <c r="K39" s="70">
        <v>4185.8761666683413</v>
      </c>
      <c r="L39" s="70">
        <v>1684.2860253971937</v>
      </c>
      <c r="M39" s="70">
        <v>0</v>
      </c>
      <c r="N39" s="70">
        <v>137.09665611000003</v>
      </c>
      <c r="O39" s="70">
        <v>2318.142269212</v>
      </c>
      <c r="P39" s="70">
        <v>0</v>
      </c>
      <c r="Q39" s="70">
        <v>160.02389492099999</v>
      </c>
      <c r="R39" s="70">
        <v>0</v>
      </c>
      <c r="S39" s="70">
        <v>0</v>
      </c>
      <c r="T39" s="70">
        <v>0</v>
      </c>
      <c r="U39" s="70">
        <v>0</v>
      </c>
      <c r="V39" s="118">
        <v>7016.1201554821155</v>
      </c>
      <c r="W39" s="70">
        <v>41.196792000000002</v>
      </c>
      <c r="X39" s="70">
        <v>0</v>
      </c>
      <c r="Y39" s="70">
        <v>0</v>
      </c>
      <c r="Z39" s="71">
        <v>0</v>
      </c>
      <c r="AA39" s="118">
        <v>0</v>
      </c>
      <c r="AB39" s="70">
        <v>0</v>
      </c>
      <c r="AC39" s="85">
        <f t="shared" si="3"/>
        <v>21217.475634747778</v>
      </c>
      <c r="AD39" s="10"/>
    </row>
    <row r="40" spans="1:30">
      <c r="A40" s="319"/>
      <c r="B40" s="141" t="s">
        <v>60</v>
      </c>
      <c r="C40" s="124">
        <v>0</v>
      </c>
      <c r="D40" s="83">
        <v>2687.4762430477308</v>
      </c>
      <c r="E40" s="83">
        <v>0</v>
      </c>
      <c r="F40" s="83">
        <v>0</v>
      </c>
      <c r="G40" s="83">
        <v>0</v>
      </c>
      <c r="H40" s="83">
        <v>0</v>
      </c>
      <c r="I40" s="83">
        <v>0</v>
      </c>
      <c r="J40" s="125">
        <v>0</v>
      </c>
      <c r="K40" s="83">
        <v>5589.0301404840011</v>
      </c>
      <c r="L40" s="83">
        <v>958.6689419999999</v>
      </c>
      <c r="M40" s="83">
        <v>0</v>
      </c>
      <c r="N40" s="83">
        <v>53.424522000000003</v>
      </c>
      <c r="O40" s="83">
        <v>32.241853599999999</v>
      </c>
      <c r="P40" s="83">
        <v>0</v>
      </c>
      <c r="Q40" s="83">
        <v>73.825101000000018</v>
      </c>
      <c r="R40" s="83">
        <v>0</v>
      </c>
      <c r="S40" s="83">
        <v>0</v>
      </c>
      <c r="T40" s="83">
        <v>0</v>
      </c>
      <c r="U40" s="83">
        <v>0</v>
      </c>
      <c r="V40" s="126">
        <v>1630.3303352800001</v>
      </c>
      <c r="W40" s="83">
        <v>0</v>
      </c>
      <c r="X40" s="83">
        <v>0</v>
      </c>
      <c r="Y40" s="83">
        <v>0</v>
      </c>
      <c r="Z40" s="164">
        <v>0</v>
      </c>
      <c r="AA40" s="126">
        <v>0</v>
      </c>
      <c r="AB40" s="125">
        <v>0</v>
      </c>
      <c r="AC40" s="86">
        <f t="shared" si="3"/>
        <v>11024.997137411732</v>
      </c>
      <c r="AD40" s="10"/>
    </row>
    <row r="41" spans="1:30">
      <c r="A41" s="319"/>
      <c r="B41" s="102" t="s">
        <v>61</v>
      </c>
      <c r="C41" s="110">
        <f>+SUM(C42:C45)</f>
        <v>0</v>
      </c>
      <c r="D41" s="69">
        <f t="shared" ref="D41:AB41" si="7">+SUM(D42:D45)</f>
        <v>197.09969383300003</v>
      </c>
      <c r="E41" s="69">
        <f t="shared" si="7"/>
        <v>0</v>
      </c>
      <c r="F41" s="69">
        <f t="shared" si="7"/>
        <v>0</v>
      </c>
      <c r="G41" s="69">
        <f t="shared" si="7"/>
        <v>0</v>
      </c>
      <c r="H41" s="69">
        <f t="shared" si="7"/>
        <v>0</v>
      </c>
      <c r="I41" s="69">
        <f t="shared" si="7"/>
        <v>0</v>
      </c>
      <c r="J41" s="107">
        <f t="shared" si="7"/>
        <v>0</v>
      </c>
      <c r="K41" s="69">
        <f t="shared" si="7"/>
        <v>36732.680470423998</v>
      </c>
      <c r="L41" s="69">
        <f t="shared" si="7"/>
        <v>8292.4922790534292</v>
      </c>
      <c r="M41" s="69">
        <f t="shared" si="7"/>
        <v>30832.821810671998</v>
      </c>
      <c r="N41" s="69">
        <f t="shared" si="7"/>
        <v>5.0277671999999995</v>
      </c>
      <c r="O41" s="69">
        <f t="shared" si="7"/>
        <v>75.044469829999983</v>
      </c>
      <c r="P41" s="69">
        <f t="shared" si="7"/>
        <v>84.125160000000008</v>
      </c>
      <c r="Q41" s="69">
        <f t="shared" si="7"/>
        <v>8001.9420072139992</v>
      </c>
      <c r="R41" s="69">
        <f t="shared" si="7"/>
        <v>0</v>
      </c>
      <c r="S41" s="69">
        <f t="shared" si="7"/>
        <v>0</v>
      </c>
      <c r="T41" s="69">
        <f t="shared" si="7"/>
        <v>0</v>
      </c>
      <c r="U41" s="69">
        <f t="shared" si="7"/>
        <v>0</v>
      </c>
      <c r="V41" s="117">
        <f t="shared" si="7"/>
        <v>375.44130932000002</v>
      </c>
      <c r="W41" s="69">
        <f t="shared" si="7"/>
        <v>0</v>
      </c>
      <c r="X41" s="69">
        <f t="shared" si="7"/>
        <v>0</v>
      </c>
      <c r="Y41" s="69">
        <f t="shared" si="7"/>
        <v>0</v>
      </c>
      <c r="Z41" s="69">
        <f t="shared" si="7"/>
        <v>0</v>
      </c>
      <c r="AA41" s="117">
        <f t="shared" si="7"/>
        <v>0</v>
      </c>
      <c r="AB41" s="69">
        <f t="shared" si="7"/>
        <v>0</v>
      </c>
      <c r="AC41" s="171">
        <f t="shared" si="3"/>
        <v>84596.674967546423</v>
      </c>
      <c r="AD41" s="11"/>
    </row>
    <row r="42" spans="1:30">
      <c r="A42" s="319"/>
      <c r="B42" s="103" t="s">
        <v>62</v>
      </c>
      <c r="C42" s="108">
        <v>0</v>
      </c>
      <c r="D42" s="70">
        <v>197.09969383300003</v>
      </c>
      <c r="E42" s="70">
        <v>0</v>
      </c>
      <c r="F42" s="70">
        <v>0</v>
      </c>
      <c r="G42" s="70">
        <v>0</v>
      </c>
      <c r="H42" s="70">
        <v>0</v>
      </c>
      <c r="I42" s="70">
        <v>0</v>
      </c>
      <c r="J42" s="109">
        <v>0</v>
      </c>
      <c r="K42" s="70">
        <v>34831.202800211999</v>
      </c>
      <c r="L42" s="70">
        <v>808.90628105342921</v>
      </c>
      <c r="M42" s="70">
        <v>30832.821810671998</v>
      </c>
      <c r="N42" s="70">
        <v>5.0277671999999995</v>
      </c>
      <c r="O42" s="70">
        <v>75.018515329999985</v>
      </c>
      <c r="P42" s="70">
        <v>0.19949999999999998</v>
      </c>
      <c r="Q42" s="70">
        <v>0.71928000000000014</v>
      </c>
      <c r="R42" s="70">
        <v>0</v>
      </c>
      <c r="S42" s="70">
        <v>0</v>
      </c>
      <c r="T42" s="70">
        <v>0</v>
      </c>
      <c r="U42" s="70">
        <v>0</v>
      </c>
      <c r="V42" s="118">
        <v>31.087120899999984</v>
      </c>
      <c r="W42" s="70">
        <v>0</v>
      </c>
      <c r="X42" s="70">
        <v>0</v>
      </c>
      <c r="Y42" s="70">
        <v>0</v>
      </c>
      <c r="Z42" s="71">
        <v>0</v>
      </c>
      <c r="AA42" s="118">
        <v>0</v>
      </c>
      <c r="AB42" s="70">
        <v>0</v>
      </c>
      <c r="AC42" s="85">
        <f t="shared" si="3"/>
        <v>66782.082769200424</v>
      </c>
      <c r="AD42" s="10"/>
    </row>
    <row r="43" spans="1:30">
      <c r="A43" s="319"/>
      <c r="B43" s="103" t="s">
        <v>63</v>
      </c>
      <c r="C43" s="108">
        <v>0</v>
      </c>
      <c r="D43" s="70">
        <v>0</v>
      </c>
      <c r="E43" s="70">
        <v>0</v>
      </c>
      <c r="F43" s="70">
        <v>0</v>
      </c>
      <c r="G43" s="70">
        <v>0</v>
      </c>
      <c r="H43" s="70">
        <v>0</v>
      </c>
      <c r="I43" s="70">
        <v>0</v>
      </c>
      <c r="J43" s="109">
        <v>0</v>
      </c>
      <c r="K43" s="70">
        <v>463.70735048400002</v>
      </c>
      <c r="L43" s="70">
        <v>0</v>
      </c>
      <c r="M43" s="70">
        <v>0</v>
      </c>
      <c r="N43" s="70">
        <v>0</v>
      </c>
      <c r="O43" s="70">
        <v>0</v>
      </c>
      <c r="P43" s="70">
        <v>0</v>
      </c>
      <c r="Q43" s="70">
        <v>0</v>
      </c>
      <c r="R43" s="70">
        <v>0</v>
      </c>
      <c r="S43" s="70">
        <v>0</v>
      </c>
      <c r="T43" s="70">
        <v>0</v>
      </c>
      <c r="U43" s="70">
        <v>0</v>
      </c>
      <c r="V43" s="118">
        <v>340.1238295</v>
      </c>
      <c r="W43" s="70">
        <v>0</v>
      </c>
      <c r="X43" s="70">
        <v>0</v>
      </c>
      <c r="Y43" s="70">
        <v>0</v>
      </c>
      <c r="Z43" s="71">
        <v>0</v>
      </c>
      <c r="AA43" s="118">
        <v>0</v>
      </c>
      <c r="AB43" s="70">
        <v>0</v>
      </c>
      <c r="AC43" s="85">
        <f t="shared" si="3"/>
        <v>803.83117998400007</v>
      </c>
      <c r="AD43" s="10"/>
    </row>
    <row r="44" spans="1:30">
      <c r="A44" s="319"/>
      <c r="B44" s="103" t="s">
        <v>64</v>
      </c>
      <c r="C44" s="108">
        <v>0</v>
      </c>
      <c r="D44" s="70">
        <v>0</v>
      </c>
      <c r="E44" s="70">
        <v>0</v>
      </c>
      <c r="F44" s="70">
        <v>0</v>
      </c>
      <c r="G44" s="70">
        <v>0</v>
      </c>
      <c r="H44" s="70">
        <v>0</v>
      </c>
      <c r="I44" s="70">
        <v>0</v>
      </c>
      <c r="J44" s="109">
        <v>0</v>
      </c>
      <c r="K44" s="70">
        <v>1431.4526797279998</v>
      </c>
      <c r="L44" s="70">
        <v>7483.5859980000005</v>
      </c>
      <c r="M44" s="70">
        <v>0</v>
      </c>
      <c r="N44" s="70">
        <v>0</v>
      </c>
      <c r="O44" s="70">
        <v>2.5954500000000002E-2</v>
      </c>
      <c r="P44" s="70">
        <v>0</v>
      </c>
      <c r="Q44" s="70">
        <v>1.5644340000000001</v>
      </c>
      <c r="R44" s="70">
        <v>0</v>
      </c>
      <c r="S44" s="70">
        <v>0</v>
      </c>
      <c r="T44" s="70">
        <v>0</v>
      </c>
      <c r="U44" s="70">
        <v>0</v>
      </c>
      <c r="V44" s="118">
        <v>4.2303589199999996</v>
      </c>
      <c r="W44" s="70">
        <v>0</v>
      </c>
      <c r="X44" s="70">
        <v>0</v>
      </c>
      <c r="Y44" s="70">
        <v>0</v>
      </c>
      <c r="Z44" s="71">
        <v>0</v>
      </c>
      <c r="AA44" s="118">
        <v>0</v>
      </c>
      <c r="AB44" s="70">
        <v>0</v>
      </c>
      <c r="AC44" s="85">
        <f t="shared" si="3"/>
        <v>8920.8594251480008</v>
      </c>
      <c r="AD44" s="10"/>
    </row>
    <row r="45" spans="1:30">
      <c r="A45" s="319"/>
      <c r="B45" s="141" t="s">
        <v>65</v>
      </c>
      <c r="C45" s="124">
        <v>0</v>
      </c>
      <c r="D45" s="83">
        <v>0</v>
      </c>
      <c r="E45" s="83">
        <v>0</v>
      </c>
      <c r="F45" s="83">
        <v>0</v>
      </c>
      <c r="G45" s="83">
        <v>0</v>
      </c>
      <c r="H45" s="83">
        <v>0</v>
      </c>
      <c r="I45" s="83">
        <v>0</v>
      </c>
      <c r="J45" s="125">
        <v>0</v>
      </c>
      <c r="K45" s="83">
        <v>6.3176399999999981</v>
      </c>
      <c r="L45" s="83">
        <v>0</v>
      </c>
      <c r="M45" s="83">
        <v>0</v>
      </c>
      <c r="N45" s="83">
        <v>0</v>
      </c>
      <c r="O45" s="83">
        <v>0</v>
      </c>
      <c r="P45" s="83">
        <v>83.925660000000008</v>
      </c>
      <c r="Q45" s="83">
        <v>7999.6582932139991</v>
      </c>
      <c r="R45" s="83">
        <v>0</v>
      </c>
      <c r="S45" s="83">
        <v>0</v>
      </c>
      <c r="T45" s="83">
        <v>0</v>
      </c>
      <c r="U45" s="83">
        <v>0</v>
      </c>
      <c r="V45" s="126">
        <v>0</v>
      </c>
      <c r="W45" s="83">
        <v>0</v>
      </c>
      <c r="X45" s="83">
        <v>0</v>
      </c>
      <c r="Y45" s="83">
        <v>0</v>
      </c>
      <c r="Z45" s="164">
        <v>0</v>
      </c>
      <c r="AA45" s="126">
        <v>0</v>
      </c>
      <c r="AB45" s="125">
        <v>0</v>
      </c>
      <c r="AC45" s="86">
        <f t="shared" si="3"/>
        <v>8089.9015932139991</v>
      </c>
      <c r="AD45" s="10"/>
    </row>
    <row r="46" spans="1:30" ht="11.25" customHeight="1">
      <c r="A46" s="319"/>
      <c r="B46" s="104" t="s">
        <v>66</v>
      </c>
      <c r="C46" s="106">
        <f>+SUM(C47:C49)</f>
        <v>0</v>
      </c>
      <c r="D46" s="69">
        <f t="shared" ref="D46:AB46" si="8">+SUM(D47:D49)</f>
        <v>5687.1268529469999</v>
      </c>
      <c r="E46" s="69">
        <f t="shared" si="8"/>
        <v>0</v>
      </c>
      <c r="F46" s="69">
        <f t="shared" si="8"/>
        <v>16506.046295209304</v>
      </c>
      <c r="G46" s="69">
        <f t="shared" si="8"/>
        <v>0</v>
      </c>
      <c r="H46" s="69">
        <f t="shared" si="8"/>
        <v>0</v>
      </c>
      <c r="I46" s="69">
        <f t="shared" si="8"/>
        <v>0</v>
      </c>
      <c r="J46" s="107">
        <f t="shared" si="8"/>
        <v>0</v>
      </c>
      <c r="K46" s="69">
        <f t="shared" si="8"/>
        <v>3021.5913369600003</v>
      </c>
      <c r="L46" s="69">
        <f t="shared" si="8"/>
        <v>515.20363578125591</v>
      </c>
      <c r="M46" s="69">
        <f t="shared" si="8"/>
        <v>0</v>
      </c>
      <c r="N46" s="69">
        <f t="shared" si="8"/>
        <v>1079.4167437590002</v>
      </c>
      <c r="O46" s="69">
        <f t="shared" si="8"/>
        <v>10829.375224800002</v>
      </c>
      <c r="P46" s="69">
        <f t="shared" si="8"/>
        <v>0</v>
      </c>
      <c r="Q46" s="69">
        <f t="shared" si="8"/>
        <v>64.951989819999994</v>
      </c>
      <c r="R46" s="69">
        <f t="shared" si="8"/>
        <v>0</v>
      </c>
      <c r="S46" s="69">
        <f t="shared" si="8"/>
        <v>0</v>
      </c>
      <c r="T46" s="69">
        <f t="shared" si="8"/>
        <v>0</v>
      </c>
      <c r="U46" s="69">
        <f t="shared" si="8"/>
        <v>0</v>
      </c>
      <c r="V46" s="117">
        <f t="shared" si="8"/>
        <v>15802.548529594478</v>
      </c>
      <c r="W46" s="69">
        <f t="shared" si="8"/>
        <v>0</v>
      </c>
      <c r="X46" s="69">
        <f t="shared" si="8"/>
        <v>0</v>
      </c>
      <c r="Y46" s="69">
        <f t="shared" si="8"/>
        <v>0</v>
      </c>
      <c r="Z46" s="69">
        <f t="shared" si="8"/>
        <v>0</v>
      </c>
      <c r="AA46" s="117">
        <f t="shared" si="8"/>
        <v>151.02714324999999</v>
      </c>
      <c r="AB46" s="69">
        <f t="shared" si="8"/>
        <v>0</v>
      </c>
      <c r="AC46" s="171">
        <f t="shared" si="3"/>
        <v>53657.287752121047</v>
      </c>
      <c r="AD46" s="11"/>
    </row>
    <row r="47" spans="1:30">
      <c r="A47" s="319"/>
      <c r="B47" s="103" t="s">
        <v>67</v>
      </c>
      <c r="C47" s="108">
        <v>0</v>
      </c>
      <c r="D47" s="70">
        <v>1117.703451335</v>
      </c>
      <c r="E47" s="70">
        <v>0</v>
      </c>
      <c r="F47" s="70">
        <v>0</v>
      </c>
      <c r="G47" s="70">
        <v>0</v>
      </c>
      <c r="H47" s="70">
        <v>0</v>
      </c>
      <c r="I47" s="70">
        <v>0</v>
      </c>
      <c r="J47" s="109">
        <v>0</v>
      </c>
      <c r="K47" s="70">
        <v>2912.4197160240001</v>
      </c>
      <c r="L47" s="70">
        <v>490.98957755162439</v>
      </c>
      <c r="M47" s="70">
        <v>0</v>
      </c>
      <c r="N47" s="70">
        <v>11.592995400000001</v>
      </c>
      <c r="O47" s="70">
        <v>1288.7064707</v>
      </c>
      <c r="P47" s="70">
        <v>0</v>
      </c>
      <c r="Q47" s="70">
        <v>60.8744388</v>
      </c>
      <c r="R47" s="70">
        <v>0</v>
      </c>
      <c r="S47" s="70">
        <v>0</v>
      </c>
      <c r="T47" s="70">
        <v>0</v>
      </c>
      <c r="U47" s="70">
        <v>0</v>
      </c>
      <c r="V47" s="118">
        <v>6156.961676189263</v>
      </c>
      <c r="W47" s="70">
        <v>0</v>
      </c>
      <c r="X47" s="70">
        <v>0</v>
      </c>
      <c r="Y47" s="70">
        <v>0</v>
      </c>
      <c r="Z47" s="71">
        <v>0</v>
      </c>
      <c r="AA47" s="118">
        <v>75.709049719999996</v>
      </c>
      <c r="AB47" s="70">
        <v>0</v>
      </c>
      <c r="AC47" s="85">
        <f t="shared" si="3"/>
        <v>12114.957375719889</v>
      </c>
      <c r="AD47" s="10"/>
    </row>
    <row r="48" spans="1:30">
      <c r="A48" s="319"/>
      <c r="B48" s="103" t="s">
        <v>68</v>
      </c>
      <c r="C48" s="108">
        <v>0</v>
      </c>
      <c r="D48" s="70">
        <v>218.56982602599999</v>
      </c>
      <c r="E48" s="70">
        <v>0</v>
      </c>
      <c r="F48" s="70">
        <v>0</v>
      </c>
      <c r="G48" s="70">
        <v>0</v>
      </c>
      <c r="H48" s="70">
        <v>0</v>
      </c>
      <c r="I48" s="70">
        <v>0</v>
      </c>
      <c r="J48" s="109">
        <v>0</v>
      </c>
      <c r="K48" s="70">
        <v>76.815965015999993</v>
      </c>
      <c r="L48" s="70">
        <v>22.60702911481571</v>
      </c>
      <c r="M48" s="70">
        <v>0</v>
      </c>
      <c r="N48" s="70">
        <v>0</v>
      </c>
      <c r="O48" s="70">
        <v>121</v>
      </c>
      <c r="P48" s="70">
        <v>0</v>
      </c>
      <c r="Q48" s="70">
        <v>4.0775510199999996</v>
      </c>
      <c r="R48" s="70">
        <v>0</v>
      </c>
      <c r="S48" s="70">
        <v>0</v>
      </c>
      <c r="T48" s="70">
        <v>0</v>
      </c>
      <c r="U48" s="70">
        <v>0</v>
      </c>
      <c r="V48" s="118">
        <v>1597.3936207950367</v>
      </c>
      <c r="W48" s="70">
        <v>0</v>
      </c>
      <c r="X48" s="70">
        <v>0</v>
      </c>
      <c r="Y48" s="70">
        <v>0</v>
      </c>
      <c r="Z48" s="71">
        <v>0</v>
      </c>
      <c r="AA48" s="118">
        <v>5.1131954999999998</v>
      </c>
      <c r="AB48" s="109">
        <v>0</v>
      </c>
      <c r="AC48" s="85">
        <f t="shared" si="3"/>
        <v>2045.5771874718525</v>
      </c>
      <c r="AD48" s="10"/>
    </row>
    <row r="49" spans="1:30">
      <c r="A49" s="319"/>
      <c r="B49" s="141" t="s">
        <v>69</v>
      </c>
      <c r="C49" s="124">
        <v>0</v>
      </c>
      <c r="D49" s="83">
        <v>4350.8535755860003</v>
      </c>
      <c r="E49" s="83">
        <v>0</v>
      </c>
      <c r="F49" s="83">
        <v>16506.046295209304</v>
      </c>
      <c r="G49" s="83">
        <v>0</v>
      </c>
      <c r="H49" s="83">
        <v>0</v>
      </c>
      <c r="I49" s="83">
        <v>0</v>
      </c>
      <c r="J49" s="125">
        <v>0</v>
      </c>
      <c r="K49" s="83">
        <v>32.355655919999997</v>
      </c>
      <c r="L49" s="83">
        <v>1.6070291148157128</v>
      </c>
      <c r="M49" s="83">
        <v>0</v>
      </c>
      <c r="N49" s="83">
        <v>1067.8237483590001</v>
      </c>
      <c r="O49" s="83">
        <v>9419.6687541000028</v>
      </c>
      <c r="P49" s="83">
        <v>0</v>
      </c>
      <c r="Q49" s="83">
        <v>0</v>
      </c>
      <c r="R49" s="83">
        <v>0</v>
      </c>
      <c r="S49" s="83">
        <v>0</v>
      </c>
      <c r="T49" s="83">
        <v>0</v>
      </c>
      <c r="U49" s="83">
        <v>0</v>
      </c>
      <c r="V49" s="126">
        <v>8048.1932326101778</v>
      </c>
      <c r="W49" s="83">
        <v>0</v>
      </c>
      <c r="X49" s="83">
        <v>0</v>
      </c>
      <c r="Y49" s="83">
        <v>0</v>
      </c>
      <c r="Z49" s="164">
        <v>0</v>
      </c>
      <c r="AA49" s="126">
        <v>70.20489803000001</v>
      </c>
      <c r="AB49" s="125">
        <v>0</v>
      </c>
      <c r="AC49" s="86">
        <f t="shared" si="3"/>
        <v>39496.753188929302</v>
      </c>
      <c r="AD49" s="10"/>
    </row>
    <row r="50" spans="1:30">
      <c r="A50" s="320"/>
      <c r="B50" s="137" t="s">
        <v>70</v>
      </c>
      <c r="C50" s="165">
        <v>0</v>
      </c>
      <c r="D50" s="166">
        <v>0</v>
      </c>
      <c r="E50" s="166">
        <v>0</v>
      </c>
      <c r="F50" s="166">
        <v>0</v>
      </c>
      <c r="G50" s="166">
        <v>0</v>
      </c>
      <c r="H50" s="166">
        <v>0</v>
      </c>
      <c r="I50" s="166">
        <v>0</v>
      </c>
      <c r="J50" s="167">
        <v>0</v>
      </c>
      <c r="K50" s="166">
        <v>0</v>
      </c>
      <c r="L50" s="166">
        <v>0</v>
      </c>
      <c r="M50" s="166">
        <v>0</v>
      </c>
      <c r="N50" s="166">
        <v>0</v>
      </c>
      <c r="O50" s="166">
        <v>0</v>
      </c>
      <c r="P50" s="166">
        <v>0</v>
      </c>
      <c r="Q50" s="166">
        <v>0</v>
      </c>
      <c r="R50" s="166">
        <v>0</v>
      </c>
      <c r="S50" s="166">
        <v>0</v>
      </c>
      <c r="T50" s="166">
        <v>0</v>
      </c>
      <c r="U50" s="166">
        <v>1763.3154543999999</v>
      </c>
      <c r="V50" s="168">
        <v>0</v>
      </c>
      <c r="W50" s="166">
        <v>0</v>
      </c>
      <c r="X50" s="166">
        <v>0</v>
      </c>
      <c r="Y50" s="166">
        <v>0</v>
      </c>
      <c r="Z50" s="169">
        <v>0</v>
      </c>
      <c r="AA50" s="168">
        <v>0</v>
      </c>
      <c r="AB50" s="166">
        <v>0</v>
      </c>
      <c r="AC50" s="170">
        <f t="shared" si="3"/>
        <v>1763.3154543999999</v>
      </c>
      <c r="AD50" s="11"/>
    </row>
    <row r="51" spans="1:30">
      <c r="A51" s="18"/>
      <c r="B51" s="19"/>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1"/>
      <c r="AD51" s="11"/>
    </row>
    <row r="52" spans="1:30">
      <c r="A52" s="13"/>
      <c r="B52" s="13"/>
      <c r="C52" s="22"/>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5"/>
    </row>
    <row r="53" spans="1:30">
      <c r="A53" s="13"/>
      <c r="B53" s="13"/>
      <c r="C53" s="321"/>
      <c r="D53" s="321"/>
      <c r="E53" s="321"/>
      <c r="F53" s="321"/>
      <c r="G53" s="321"/>
      <c r="H53" s="321"/>
      <c r="I53" s="321"/>
      <c r="J53" s="321"/>
      <c r="K53" s="321"/>
      <c r="L53" s="321"/>
      <c r="M53" s="321"/>
      <c r="N53" s="321"/>
      <c r="O53" s="321"/>
      <c r="P53" s="13"/>
      <c r="Q53" s="13"/>
      <c r="R53" s="13"/>
      <c r="S53" s="13"/>
      <c r="T53" s="13"/>
      <c r="U53" s="13"/>
      <c r="V53" s="13"/>
      <c r="W53" s="13"/>
      <c r="X53" s="13"/>
      <c r="Y53" s="13"/>
      <c r="Z53" s="13"/>
      <c r="AA53" s="13"/>
      <c r="AB53" s="13"/>
      <c r="AC53" s="13"/>
      <c r="AD53" s="5"/>
    </row>
    <row r="54" spans="1:30">
      <c r="A54" s="13"/>
      <c r="B54" s="13"/>
      <c r="C54" s="315"/>
      <c r="D54" s="315"/>
      <c r="E54" s="315"/>
      <c r="F54" s="315"/>
      <c r="G54" s="315"/>
      <c r="H54" s="315"/>
      <c r="I54" s="315"/>
      <c r="J54" s="315"/>
      <c r="K54" s="315"/>
      <c r="L54" s="315"/>
      <c r="M54" s="315"/>
      <c r="N54" s="315"/>
      <c r="O54" s="315"/>
      <c r="P54" s="13"/>
      <c r="Q54" s="13"/>
      <c r="R54" s="13"/>
      <c r="S54" s="13"/>
      <c r="T54" s="13"/>
      <c r="U54" s="13"/>
      <c r="V54" s="13"/>
      <c r="W54" s="13"/>
      <c r="X54" s="13"/>
      <c r="Y54" s="13"/>
      <c r="Z54" s="13"/>
      <c r="AA54" s="13"/>
      <c r="AB54" s="13"/>
      <c r="AC54" s="13"/>
      <c r="AD54" s="5"/>
    </row>
    <row r="55" spans="1:30">
      <c r="A55" s="13"/>
      <c r="B55" s="13"/>
      <c r="C55" s="323"/>
      <c r="D55" s="323"/>
      <c r="E55" s="323"/>
      <c r="F55" s="323"/>
      <c r="G55" s="323"/>
      <c r="H55" s="323"/>
      <c r="I55" s="323"/>
      <c r="J55" s="323"/>
      <c r="K55" s="323"/>
      <c r="L55" s="323"/>
      <c r="M55" s="323"/>
      <c r="N55" s="323"/>
      <c r="O55" s="323"/>
      <c r="P55" s="13"/>
      <c r="Q55" s="13"/>
      <c r="R55" s="13"/>
      <c r="S55" s="13"/>
      <c r="T55" s="13"/>
      <c r="U55" s="13"/>
      <c r="V55" s="13"/>
      <c r="W55" s="13"/>
      <c r="X55" s="13"/>
      <c r="Y55" s="13"/>
      <c r="Z55" s="13"/>
      <c r="AA55" s="13"/>
      <c r="AB55" s="13"/>
      <c r="AC55" s="13"/>
      <c r="AD55" s="5"/>
    </row>
    <row r="56" spans="1:30">
      <c r="A56" s="13"/>
      <c r="B56" s="13"/>
      <c r="C56" s="323"/>
      <c r="D56" s="323"/>
      <c r="E56" s="323"/>
      <c r="F56" s="323"/>
      <c r="G56" s="323"/>
      <c r="H56" s="323"/>
      <c r="I56" s="323"/>
      <c r="J56" s="323"/>
      <c r="K56" s="323"/>
      <c r="L56" s="323"/>
      <c r="M56" s="323"/>
      <c r="N56" s="323"/>
      <c r="O56" s="323"/>
      <c r="P56" s="13"/>
      <c r="Q56" s="13"/>
      <c r="R56" s="13"/>
      <c r="S56" s="13"/>
      <c r="T56" s="13"/>
      <c r="U56" s="13"/>
      <c r="V56" s="13"/>
      <c r="W56" s="13"/>
      <c r="X56" s="13"/>
      <c r="Y56" s="13"/>
      <c r="Z56" s="13"/>
      <c r="AA56" s="13"/>
      <c r="AB56" s="13"/>
      <c r="AC56" s="13"/>
      <c r="AD56" s="5"/>
    </row>
    <row r="57" spans="1:30">
      <c r="A57" s="13"/>
      <c r="B57" s="13"/>
      <c r="C57" s="323"/>
      <c r="D57" s="323"/>
      <c r="E57" s="323"/>
      <c r="F57" s="323"/>
      <c r="G57" s="323"/>
      <c r="H57" s="323"/>
      <c r="I57" s="323"/>
      <c r="J57" s="323"/>
      <c r="K57" s="323"/>
      <c r="L57" s="323"/>
      <c r="M57" s="323"/>
      <c r="N57" s="323"/>
      <c r="O57" s="323"/>
      <c r="P57" s="13"/>
      <c r="Q57" s="13"/>
      <c r="R57" s="13"/>
      <c r="S57" s="13"/>
      <c r="T57" s="13"/>
      <c r="U57" s="13"/>
      <c r="V57" s="13"/>
      <c r="W57" s="13"/>
      <c r="X57" s="13"/>
      <c r="Y57" s="13"/>
      <c r="Z57" s="13"/>
      <c r="AA57" s="13"/>
      <c r="AB57" s="13"/>
      <c r="AC57" s="13"/>
      <c r="AD57" s="5"/>
    </row>
    <row r="58" spans="1:30">
      <c r="A58" s="13"/>
      <c r="B58" s="13"/>
      <c r="C58" s="323"/>
      <c r="D58" s="323"/>
      <c r="E58" s="323"/>
      <c r="F58" s="323"/>
      <c r="G58" s="323"/>
      <c r="H58" s="323"/>
      <c r="I58" s="323"/>
      <c r="J58" s="323"/>
      <c r="K58" s="323"/>
      <c r="L58" s="323"/>
      <c r="M58" s="323"/>
      <c r="N58" s="323"/>
      <c r="O58" s="323"/>
      <c r="P58" s="13"/>
      <c r="Q58" s="13"/>
      <c r="R58" s="13"/>
      <c r="S58" s="13"/>
      <c r="T58" s="13"/>
      <c r="U58" s="13"/>
      <c r="V58" s="13"/>
      <c r="W58" s="13"/>
      <c r="X58" s="13"/>
      <c r="Y58" s="13"/>
      <c r="Z58" s="13"/>
      <c r="AA58" s="13"/>
      <c r="AB58" s="13"/>
      <c r="AC58" s="13"/>
      <c r="AD58" s="5"/>
    </row>
    <row r="59" spans="1:30">
      <c r="A59" s="13"/>
      <c r="B59" s="13"/>
      <c r="C59" s="315"/>
      <c r="D59" s="315"/>
      <c r="E59" s="315"/>
      <c r="F59" s="315"/>
      <c r="G59" s="315"/>
      <c r="H59" s="315"/>
      <c r="I59" s="315"/>
      <c r="J59" s="315"/>
      <c r="K59" s="315"/>
      <c r="L59" s="315"/>
      <c r="M59" s="315"/>
      <c r="N59" s="315"/>
      <c r="O59" s="315"/>
      <c r="P59" s="13"/>
      <c r="Q59" s="13"/>
      <c r="R59" s="13"/>
      <c r="S59" s="13"/>
      <c r="T59" s="13"/>
      <c r="U59" s="13"/>
      <c r="V59" s="13"/>
      <c r="W59" s="13"/>
      <c r="X59" s="13"/>
      <c r="Y59" s="13"/>
      <c r="Z59" s="13"/>
      <c r="AA59" s="13"/>
      <c r="AB59" s="13"/>
      <c r="AC59" s="13"/>
      <c r="AD59" s="5"/>
    </row>
    <row r="60" spans="1:30">
      <c r="A60" s="13"/>
      <c r="B60" s="13"/>
      <c r="C60" s="315"/>
      <c r="D60" s="315"/>
      <c r="E60" s="315"/>
      <c r="F60" s="315"/>
      <c r="G60" s="315"/>
      <c r="H60" s="315"/>
      <c r="I60" s="315"/>
      <c r="J60" s="315"/>
      <c r="K60" s="315"/>
      <c r="L60" s="315"/>
      <c r="M60" s="315"/>
      <c r="N60" s="315"/>
      <c r="O60" s="315"/>
      <c r="P60" s="13"/>
      <c r="Q60" s="13"/>
      <c r="R60" s="13"/>
      <c r="S60" s="13"/>
      <c r="T60" s="13"/>
      <c r="U60" s="13"/>
      <c r="V60" s="13"/>
      <c r="W60" s="13"/>
      <c r="X60" s="13"/>
      <c r="Y60" s="13"/>
      <c r="Z60" s="13"/>
      <c r="AA60" s="13"/>
      <c r="AB60" s="13"/>
      <c r="AC60" s="13"/>
      <c r="AD60" s="5"/>
    </row>
    <row r="61" spans="1:30">
      <c r="A61" s="13"/>
      <c r="B61" s="13"/>
      <c r="C61" s="327"/>
      <c r="D61" s="327"/>
      <c r="E61" s="327"/>
      <c r="F61" s="327"/>
      <c r="G61" s="327"/>
      <c r="H61" s="327"/>
      <c r="I61" s="327"/>
      <c r="J61" s="327"/>
      <c r="K61" s="327"/>
      <c r="L61" s="327"/>
      <c r="M61" s="327"/>
      <c r="N61" s="327"/>
      <c r="O61" s="327"/>
      <c r="P61" s="13"/>
      <c r="Q61" s="13"/>
      <c r="R61" s="13"/>
      <c r="S61" s="13"/>
      <c r="T61" s="13"/>
      <c r="U61" s="13"/>
      <c r="V61" s="13"/>
      <c r="W61" s="13"/>
      <c r="X61" s="13"/>
      <c r="Y61" s="13"/>
      <c r="Z61" s="13"/>
      <c r="AA61" s="13"/>
      <c r="AB61" s="13"/>
      <c r="AC61" s="13"/>
      <c r="AD61" s="5"/>
    </row>
    <row r="62" spans="1:30">
      <c r="A62" s="13"/>
      <c r="B62" s="13"/>
      <c r="C62" s="327"/>
      <c r="D62" s="327"/>
      <c r="E62" s="327"/>
      <c r="F62" s="327"/>
      <c r="G62" s="327"/>
      <c r="H62" s="327"/>
      <c r="I62" s="327"/>
      <c r="J62" s="327"/>
      <c r="K62" s="327"/>
      <c r="L62" s="327"/>
      <c r="M62" s="327"/>
      <c r="N62" s="327"/>
      <c r="O62" s="327"/>
      <c r="P62" s="13"/>
      <c r="Q62" s="13"/>
      <c r="R62" s="13"/>
      <c r="S62" s="13"/>
      <c r="T62" s="13"/>
      <c r="U62" s="13"/>
      <c r="V62" s="13"/>
      <c r="W62" s="13"/>
      <c r="X62" s="13"/>
      <c r="Y62" s="13"/>
      <c r="Z62" s="13"/>
      <c r="AA62" s="13"/>
      <c r="AB62" s="13"/>
      <c r="AC62" s="13"/>
      <c r="AD62" s="5"/>
    </row>
    <row r="63" spans="1:30">
      <c r="A63" s="13"/>
      <c r="B63" s="13"/>
      <c r="C63" s="323"/>
      <c r="D63" s="323"/>
      <c r="E63" s="323"/>
      <c r="F63" s="323"/>
      <c r="G63" s="323"/>
      <c r="H63" s="323"/>
      <c r="I63" s="323"/>
      <c r="J63" s="323"/>
      <c r="K63" s="323"/>
      <c r="L63" s="323"/>
      <c r="M63" s="323"/>
      <c r="N63" s="323"/>
      <c r="O63" s="323"/>
      <c r="P63" s="13"/>
      <c r="Q63" s="13"/>
      <c r="R63" s="13"/>
      <c r="S63" s="13"/>
      <c r="T63" s="13"/>
      <c r="U63" s="13"/>
      <c r="V63" s="13"/>
      <c r="W63" s="13"/>
      <c r="X63" s="13"/>
      <c r="Y63" s="13"/>
      <c r="Z63" s="13"/>
      <c r="AA63" s="13"/>
      <c r="AB63" s="13"/>
      <c r="AC63" s="13"/>
    </row>
    <row r="64" spans="1:30">
      <c r="A64" s="13"/>
      <c r="B64" s="13"/>
      <c r="C64" s="328"/>
      <c r="D64" s="328"/>
      <c r="E64" s="328"/>
      <c r="F64" s="328"/>
      <c r="G64" s="328"/>
      <c r="H64" s="328"/>
      <c r="I64" s="328"/>
      <c r="J64" s="328"/>
      <c r="K64" s="328"/>
      <c r="L64" s="328"/>
      <c r="M64" s="328"/>
      <c r="N64" s="328"/>
      <c r="O64" s="328"/>
      <c r="P64" s="13"/>
      <c r="Q64" s="13"/>
      <c r="R64" s="13"/>
      <c r="S64" s="13"/>
      <c r="T64" s="13"/>
      <c r="U64" s="13"/>
      <c r="V64" s="13"/>
      <c r="W64" s="13"/>
      <c r="X64" s="13"/>
      <c r="Y64" s="13"/>
      <c r="Z64" s="13"/>
      <c r="AA64" s="13"/>
      <c r="AB64" s="13"/>
      <c r="AC64" s="13"/>
    </row>
    <row r="65" spans="1:29">
      <c r="A65" s="5"/>
      <c r="B65" s="5"/>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row>
    <row r="66" spans="1:29">
      <c r="A66" s="5"/>
      <c r="B66" s="5"/>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row>
    <row r="67" spans="1:29">
      <c r="A67" s="5"/>
      <c r="B67" s="5"/>
      <c r="C67" s="24"/>
      <c r="D67" s="24"/>
      <c r="E67" s="24"/>
      <c r="F67" s="24"/>
      <c r="G67" s="24"/>
      <c r="H67" s="24"/>
      <c r="I67" s="24"/>
      <c r="J67" s="24"/>
      <c r="K67" s="24"/>
      <c r="L67" s="24"/>
      <c r="M67" s="24"/>
      <c r="N67" s="24"/>
      <c r="O67" s="24"/>
      <c r="P67" s="24"/>
      <c r="Q67" s="24"/>
      <c r="R67" s="24"/>
      <c r="S67" s="24"/>
      <c r="T67" s="24"/>
      <c r="U67" s="24"/>
      <c r="V67" s="24"/>
      <c r="W67" s="24"/>
      <c r="X67" s="24"/>
      <c r="Y67" s="24"/>
      <c r="Z67" s="24"/>
      <c r="AA67" s="24"/>
      <c r="AB67" s="24"/>
      <c r="AC67" s="24"/>
    </row>
  </sheetData>
  <mergeCells count="23">
    <mergeCell ref="C60:O60"/>
    <mergeCell ref="C61:O61"/>
    <mergeCell ref="C62:O62"/>
    <mergeCell ref="C63:O63"/>
    <mergeCell ref="C64:O64"/>
    <mergeCell ref="C59:O59"/>
    <mergeCell ref="AA1:AA2"/>
    <mergeCell ref="AB1:AB2"/>
    <mergeCell ref="AC1:AC2"/>
    <mergeCell ref="A11:A18"/>
    <mergeCell ref="A21:A50"/>
    <mergeCell ref="C53:O53"/>
    <mergeCell ref="W1:Z1"/>
    <mergeCell ref="C54:O54"/>
    <mergeCell ref="C55:O55"/>
    <mergeCell ref="C56:O56"/>
    <mergeCell ref="C57:O57"/>
    <mergeCell ref="C58:O58"/>
    <mergeCell ref="A3:A8"/>
    <mergeCell ref="B1:B2"/>
    <mergeCell ref="C1:J1"/>
    <mergeCell ref="K1:U1"/>
    <mergeCell ref="V1:V2"/>
  </mergeCells>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56"/>
  <sheetViews>
    <sheetView showGridLines="0" workbookViewId="0">
      <pane xSplit="2" ySplit="8" topLeftCell="C9" activePane="bottomRight" state="frozen"/>
      <selection pane="topRight" activeCell="C1" sqref="C1"/>
      <selection pane="bottomLeft" activeCell="A9" sqref="A9"/>
      <selection pane="bottomRight"/>
    </sheetView>
  </sheetViews>
  <sheetFormatPr baseColWidth="10" defaultRowHeight="15"/>
  <cols>
    <col min="1" max="1" width="4.7109375" customWidth="1"/>
    <col min="31" max="34" width="0" hidden="1" customWidth="1"/>
  </cols>
  <sheetData>
    <row r="1" spans="1:34">
      <c r="A1" s="5"/>
      <c r="B1" s="5"/>
      <c r="C1" s="5"/>
      <c r="D1" s="5"/>
      <c r="E1" s="5"/>
      <c r="F1" s="5"/>
      <c r="G1" s="5"/>
      <c r="H1" s="5"/>
      <c r="I1" s="5"/>
      <c r="J1" s="5"/>
      <c r="K1" s="5"/>
      <c r="L1" s="5"/>
      <c r="M1" s="5"/>
      <c r="N1" s="5"/>
      <c r="O1" s="5"/>
      <c r="P1" s="5"/>
      <c r="Q1" s="5"/>
      <c r="R1" s="5"/>
      <c r="S1" s="5"/>
      <c r="T1" s="5"/>
      <c r="U1" s="5"/>
      <c r="V1" s="5"/>
      <c r="W1" s="5"/>
      <c r="X1" s="5"/>
      <c r="Y1" s="5"/>
      <c r="Z1" s="5"/>
      <c r="AA1" s="5"/>
      <c r="AB1" s="5"/>
      <c r="AC1" s="5"/>
    </row>
    <row r="2" spans="1:34">
      <c r="A2" s="5"/>
      <c r="B2" s="34" t="s">
        <v>92</v>
      </c>
      <c r="C2" s="5"/>
      <c r="D2" s="5"/>
      <c r="E2" s="5"/>
      <c r="F2" s="5"/>
      <c r="G2" s="5"/>
      <c r="H2" s="5"/>
      <c r="I2" s="5"/>
      <c r="J2" s="5"/>
      <c r="K2" s="5"/>
      <c r="L2" s="5"/>
      <c r="M2" s="5"/>
      <c r="N2" s="5"/>
      <c r="O2" s="5"/>
      <c r="P2" s="5"/>
      <c r="Q2" s="5"/>
      <c r="R2" s="5"/>
      <c r="S2" s="5"/>
      <c r="T2" s="5"/>
      <c r="U2" s="5"/>
      <c r="V2" s="5"/>
      <c r="W2" s="5"/>
      <c r="X2" s="5"/>
      <c r="Y2" s="5"/>
      <c r="Z2" s="5"/>
      <c r="AA2" s="5"/>
      <c r="AB2" s="5"/>
      <c r="AC2" s="5"/>
    </row>
    <row r="3" spans="1:34">
      <c r="A3" s="5"/>
      <c r="B3" s="37" t="s">
        <v>91</v>
      </c>
      <c r="C3" s="5"/>
      <c r="D3" s="5"/>
      <c r="E3" s="5"/>
      <c r="F3" s="5"/>
      <c r="G3" s="5"/>
      <c r="H3" s="5"/>
      <c r="I3" s="5"/>
      <c r="J3" s="5"/>
      <c r="K3" s="5"/>
      <c r="L3" s="5"/>
      <c r="M3" s="5"/>
      <c r="N3" s="5"/>
      <c r="O3" s="5"/>
      <c r="P3" s="5"/>
      <c r="Q3" s="5"/>
      <c r="R3" s="5"/>
      <c r="S3" s="5"/>
      <c r="T3" s="5"/>
      <c r="U3" s="5"/>
      <c r="V3" s="5"/>
      <c r="W3" s="5"/>
      <c r="X3" s="5"/>
      <c r="Y3" s="5"/>
      <c r="Z3" s="5"/>
      <c r="AA3" s="5"/>
      <c r="AB3" s="5"/>
      <c r="AC3" s="5"/>
    </row>
    <row r="4" spans="1:34">
      <c r="A4" s="5"/>
      <c r="B4" s="34" t="s">
        <v>143</v>
      </c>
      <c r="C4" s="5"/>
      <c r="D4" s="5"/>
      <c r="E4" s="5"/>
      <c r="F4" s="5"/>
      <c r="G4" s="5"/>
      <c r="H4" s="5"/>
      <c r="I4" s="5"/>
      <c r="J4" s="5"/>
      <c r="K4" s="5"/>
      <c r="L4" s="5"/>
      <c r="M4" s="5"/>
      <c r="N4" s="5"/>
      <c r="O4" s="5"/>
      <c r="P4" s="5"/>
      <c r="Q4" s="5"/>
      <c r="R4" s="5"/>
      <c r="S4" s="5"/>
      <c r="T4" s="5"/>
      <c r="U4" s="5"/>
      <c r="V4" s="5"/>
      <c r="W4" s="5"/>
      <c r="X4" s="5"/>
      <c r="Y4" s="5"/>
      <c r="Z4" s="5"/>
      <c r="AA4" s="5"/>
      <c r="AB4" s="5"/>
      <c r="AC4" s="5"/>
    </row>
    <row r="5" spans="1:34">
      <c r="A5" s="5"/>
      <c r="B5" s="35" t="s">
        <v>0</v>
      </c>
      <c r="C5" s="6"/>
      <c r="D5" s="6"/>
      <c r="E5" s="309"/>
      <c r="F5" s="309"/>
      <c r="G5" s="309"/>
      <c r="H5" s="309"/>
      <c r="I5" s="309"/>
      <c r="J5" s="7"/>
      <c r="K5" s="7"/>
      <c r="L5" s="8"/>
      <c r="M5" s="7"/>
      <c r="N5" s="7"/>
      <c r="O5" s="6"/>
      <c r="P5" s="6"/>
      <c r="Q5" s="6"/>
      <c r="R5" s="9"/>
      <c r="S5" s="6"/>
      <c r="T5" s="9"/>
      <c r="U5" s="6"/>
      <c r="V5" s="6"/>
      <c r="W5" s="6"/>
      <c r="X5" s="6"/>
      <c r="Y5" s="6"/>
      <c r="Z5" s="6"/>
      <c r="AA5" s="6"/>
      <c r="AB5" s="6"/>
      <c r="AC5" s="6"/>
    </row>
    <row r="6" spans="1:34">
      <c r="A6" s="5"/>
      <c r="B6" s="11"/>
      <c r="C6" s="6"/>
      <c r="D6" s="6"/>
      <c r="E6" s="6"/>
      <c r="F6" s="6"/>
      <c r="G6" s="12"/>
      <c r="H6" s="6"/>
      <c r="I6" s="6"/>
      <c r="J6" s="6"/>
      <c r="K6" s="6"/>
      <c r="L6" s="8"/>
      <c r="M6" s="6"/>
      <c r="N6" s="6"/>
      <c r="O6" s="6"/>
      <c r="P6" s="6"/>
      <c r="Q6" s="6"/>
      <c r="R6" s="6"/>
      <c r="S6" s="6"/>
      <c r="T6" s="6"/>
      <c r="U6" s="6"/>
      <c r="V6" s="6"/>
      <c r="W6" s="6"/>
      <c r="X6" s="6"/>
      <c r="Y6" s="6"/>
      <c r="Z6" s="6"/>
      <c r="AA6" s="6"/>
      <c r="AB6" s="6"/>
      <c r="AC6" s="6"/>
    </row>
    <row r="7" spans="1:34" ht="15" customHeight="1">
      <c r="A7" s="13"/>
      <c r="B7" s="310" t="s">
        <v>1</v>
      </c>
      <c r="C7" s="332" t="s">
        <v>2</v>
      </c>
      <c r="D7" s="333"/>
      <c r="E7" s="333"/>
      <c r="F7" s="333"/>
      <c r="G7" s="333"/>
      <c r="H7" s="333"/>
      <c r="I7" s="333"/>
      <c r="J7" s="334"/>
      <c r="K7" s="332" t="s">
        <v>3</v>
      </c>
      <c r="L7" s="333"/>
      <c r="M7" s="333"/>
      <c r="N7" s="333"/>
      <c r="O7" s="333"/>
      <c r="P7" s="333"/>
      <c r="Q7" s="333"/>
      <c r="R7" s="333"/>
      <c r="S7" s="333"/>
      <c r="T7" s="333"/>
      <c r="U7" s="334"/>
      <c r="V7" s="330" t="s">
        <v>155</v>
      </c>
      <c r="W7" s="335" t="s">
        <v>5</v>
      </c>
      <c r="X7" s="336"/>
      <c r="Y7" s="336"/>
      <c r="Z7" s="337"/>
      <c r="AA7" s="330" t="s">
        <v>160</v>
      </c>
      <c r="AB7" s="330" t="s">
        <v>161</v>
      </c>
      <c r="AC7" s="316" t="s">
        <v>8</v>
      </c>
      <c r="AE7" s="329" t="s">
        <v>110</v>
      </c>
      <c r="AF7" s="329" t="s">
        <v>111</v>
      </c>
      <c r="AG7" s="329" t="s">
        <v>112</v>
      </c>
      <c r="AH7" s="176"/>
    </row>
    <row r="8" spans="1:34" ht="33.75">
      <c r="A8" s="13"/>
      <c r="B8" s="311"/>
      <c r="C8" s="185" t="s">
        <v>132</v>
      </c>
      <c r="D8" s="186" t="s">
        <v>162</v>
      </c>
      <c r="E8" s="186" t="s">
        <v>134</v>
      </c>
      <c r="F8" s="186" t="s">
        <v>135</v>
      </c>
      <c r="G8" s="186" t="s">
        <v>136</v>
      </c>
      <c r="H8" s="186" t="s">
        <v>137</v>
      </c>
      <c r="I8" s="186" t="s">
        <v>138</v>
      </c>
      <c r="J8" s="187" t="s">
        <v>139</v>
      </c>
      <c r="K8" s="186" t="s">
        <v>163</v>
      </c>
      <c r="L8" s="188" t="s">
        <v>145</v>
      </c>
      <c r="M8" s="188" t="s">
        <v>164</v>
      </c>
      <c r="N8" s="186" t="s">
        <v>147</v>
      </c>
      <c r="O8" s="186" t="s">
        <v>148</v>
      </c>
      <c r="P8" s="186" t="s">
        <v>149</v>
      </c>
      <c r="Q8" s="186" t="s">
        <v>150</v>
      </c>
      <c r="R8" s="186" t="s">
        <v>151</v>
      </c>
      <c r="S8" s="186" t="s">
        <v>153</v>
      </c>
      <c r="T8" s="186" t="s">
        <v>152</v>
      </c>
      <c r="U8" s="187" t="s">
        <v>165</v>
      </c>
      <c r="V8" s="331"/>
      <c r="W8" s="189" t="s">
        <v>156</v>
      </c>
      <c r="X8" s="190" t="s">
        <v>157</v>
      </c>
      <c r="Y8" s="190" t="s">
        <v>166</v>
      </c>
      <c r="Z8" s="190" t="s">
        <v>167</v>
      </c>
      <c r="AA8" s="331"/>
      <c r="AB8" s="331"/>
      <c r="AC8" s="317"/>
      <c r="AE8" s="329"/>
      <c r="AF8" s="329"/>
      <c r="AG8" s="329"/>
      <c r="AH8" s="176"/>
    </row>
    <row r="9" spans="1:34">
      <c r="A9" s="324" t="s">
        <v>104</v>
      </c>
      <c r="B9" s="87" t="s">
        <v>32</v>
      </c>
      <c r="C9" s="39">
        <f>((((Balance!C3*1000000000)/$AG$9)/1000)/$AF$9)/1000</f>
        <v>246.59112758515278</v>
      </c>
      <c r="D9" s="39">
        <f>((((Balance!D3*1000000000)/$AG$21)/1000)/$AF$21)/1000</f>
        <v>1948.1475</v>
      </c>
      <c r="E9" s="39">
        <f>((((Balance!E3*1000000000)/$AG$23)/1000)/$AF$23)/1000</f>
        <v>341.09312499999999</v>
      </c>
      <c r="F9" s="39">
        <f>((((Balance!F3*1000000000)/$AG$22)/1000)/$AF$22)/1000</f>
        <v>10152.917400631677</v>
      </c>
      <c r="G9" s="39">
        <f>((((Balance!G3*1000000000)/$AG$27)/1000)/$AF$27)/1000</f>
        <v>21755.558645946392</v>
      </c>
      <c r="H9" s="39">
        <f>((((Balance!H3*1000000000)/$AG$27)/1000)/$AF$27)/1000</f>
        <v>325.26337999999987</v>
      </c>
      <c r="I9" s="39">
        <f>((((Balance!I3*1000000000)/$AG$27)/1000)/$AF$27)/1000</f>
        <v>0</v>
      </c>
      <c r="J9" s="183">
        <f>((((Balance!J3*1000000000)/$AG$25)/1000)/$AF$25)/1000</f>
        <v>15.435938</v>
      </c>
      <c r="K9" s="39">
        <f>((((Balance!K3*1000000000)/$AG$20)/1000)/$AF$20)/1000</f>
        <v>0</v>
      </c>
      <c r="L9" s="39">
        <f>((((Balance!L3*1000000000)/$AG$11)/1000)/$AH$11)/1000</f>
        <v>0</v>
      </c>
      <c r="M9" s="39">
        <f>((((Balance!M3*1000000000)/$AG$16)/1000)/$AF$16)/1000</f>
        <v>0</v>
      </c>
      <c r="N9" s="39">
        <f>((((Balance!N3*1000000000)/$AG$19)/1000)/$AF$19)/1000</f>
        <v>0</v>
      </c>
      <c r="O9" s="39">
        <f>((((Balance!O3*1000000000)/$AG$15)/1000)/$AF$15)/1000</f>
        <v>0</v>
      </c>
      <c r="P9" s="39">
        <f>((((Balance!P3*1000000000)/$AG$17)/1000)/$AF$17)/1000</f>
        <v>0</v>
      </c>
      <c r="Q9" s="39">
        <f>((((Balance!Q3*1000000000)/$AG$18)/1000)/$AF$18)/1000</f>
        <v>0</v>
      </c>
      <c r="R9" s="39">
        <f>((((Balance!R3*1000000000)/$AG$14)/1000)/$AF$14)/1000</f>
        <v>0</v>
      </c>
      <c r="S9" s="39">
        <f>((((Balance!S3*1000000000)/$AG$26)/1000)/$AF$26)/1000</f>
        <v>0</v>
      </c>
      <c r="T9" s="39">
        <f>((((Balance!T3*1000000000)/$AG$24)/1000)/$AF$24)/1000</f>
        <v>0</v>
      </c>
      <c r="U9" s="39">
        <f>((((Balance!U3*1000000000)/$AG$28)/1000)/$AF$28)/1000</f>
        <v>0</v>
      </c>
      <c r="V9" s="184">
        <f>((((Balance!V3*1000000000)/$AG$27)/1000)/$AF$27)/1000</f>
        <v>0</v>
      </c>
      <c r="W9" s="145">
        <f>((((Balance!W3*1000000000)/$AG$24)/1000)/$AF$24)/1000</f>
        <v>0</v>
      </c>
      <c r="X9" s="145">
        <f>((((Balance!X3*1000000000)/$AG$29)/1000)/$AF$29)/1000</f>
        <v>0</v>
      </c>
      <c r="Y9" s="145">
        <f>((((Balance!Y3*1000000000)/$AG$30)/1000)/$AF$30)/1000</f>
        <v>0</v>
      </c>
      <c r="Z9" s="145">
        <f>((((Balance!Z3*1000000000)/$AG$31)/1000)/$AF$31)/1000</f>
        <v>0</v>
      </c>
      <c r="AA9" s="146">
        <f>((((Balance!AA3*1000000000)/$AG$32)/1000)/$AF$32)/1000</f>
        <v>0</v>
      </c>
      <c r="AB9" s="146">
        <f>((((Balance!AB3*1000000000)/$AG$33)/1000)/$AF$33)/1000</f>
        <v>0</v>
      </c>
      <c r="AC9" s="84">
        <f>+SUM(C9:J9)</f>
        <v>34785.007117163223</v>
      </c>
      <c r="AE9" s="173" t="s">
        <v>113</v>
      </c>
      <c r="AF9" s="174">
        <v>0.84794000000000003</v>
      </c>
      <c r="AG9" s="175">
        <v>10862</v>
      </c>
      <c r="AH9" s="173" t="s">
        <v>114</v>
      </c>
    </row>
    <row r="10" spans="1:34">
      <c r="A10" s="325"/>
      <c r="B10" s="88" t="s">
        <v>33</v>
      </c>
      <c r="C10" s="39">
        <f>((((Balance!C4*1000000000)/$AG$9)/1000)/$AF$9)/1000</f>
        <v>9434.4759453158695</v>
      </c>
      <c r="D10" s="70">
        <f>((((Balance!D4*1000000000)/$AG$21)/1000)/$AF$21)/1000</f>
        <v>3577.2909059929284</v>
      </c>
      <c r="E10" s="70">
        <f>((((Balance!E4*1000000000)/$AG$23)/1000)/$AF$23)/1000</f>
        <v>5726.3360395630707</v>
      </c>
      <c r="F10" s="70">
        <f>((((Balance!F4*1000000000)/$AG$22)/1000)/$AF$22)/1000</f>
        <v>0</v>
      </c>
      <c r="G10" s="70">
        <f>((((Balance!G4*1000000000)/$AG$27)/1000)/$AF$27)/1000</f>
        <v>0</v>
      </c>
      <c r="H10" s="70">
        <f>((((Balance!H4*1000000000)/$AG$27)/1000)/$AF$27)/1000</f>
        <v>0</v>
      </c>
      <c r="I10" s="70">
        <f>((((Balance!I4*1000000000)/$AG$27)/1000)/$AF$27)/1000</f>
        <v>0</v>
      </c>
      <c r="J10" s="109">
        <f>((((Balance!J4*1000000000)/$AG$25)/1000)/$AF$25)/1000</f>
        <v>0</v>
      </c>
      <c r="K10" s="70">
        <f>((((Balance!K4*1000000000)/$AG$20)/1000)/$AF$20)/1000</f>
        <v>5757.8234504103493</v>
      </c>
      <c r="L10" s="70">
        <f>((((Balance!L4*1000000000)/$AG$11)/1000)/$AH$11)/1000</f>
        <v>367.22253860000001</v>
      </c>
      <c r="M10" s="70">
        <f>((((Balance!M4*1000000000)/$AG$16)/1000)/$AF$16)/1000</f>
        <v>998.14594899999975</v>
      </c>
      <c r="N10" s="70">
        <f>((((Balance!N4*1000000000)/$AG$19)/1000)/$AF$19)/1000</f>
        <v>6.5837037037037036E-4</v>
      </c>
      <c r="O10" s="70">
        <f>((((Balance!O4*1000000000)/$AG$15)/1000)/$AF$15)/1000</f>
        <v>1414.131742418379</v>
      </c>
      <c r="P10" s="70">
        <f>((((Balance!P4*1000000000)/$AG$17)/1000)/$AF$17)/1000</f>
        <v>0.56000000000000005</v>
      </c>
      <c r="Q10" s="70">
        <f>((((Balance!Q4*1000000000)/$AG$18)/1000)/$AF$18)/1000</f>
        <v>416.35958814814813</v>
      </c>
      <c r="R10" s="70">
        <f>((((Balance!R4*1000000000)/$AG$14)/1000)/$AF$14)/1000</f>
        <v>16.873854285714291</v>
      </c>
      <c r="S10" s="70">
        <f>((((Balance!S4*1000000000)/$AG$26)/1000)/$AF$26)/1000</f>
        <v>0</v>
      </c>
      <c r="T10" s="70">
        <f>((((Balance!T4*1000000000)/$AG$24)/1000)/$AF$24)/1000</f>
        <v>294</v>
      </c>
      <c r="U10" s="70">
        <f>((((Balance!U4*1000000000)/$AG$28)/1000)/$AF$28)/1000</f>
        <v>0</v>
      </c>
      <c r="V10" s="118">
        <f>((((Balance!V4*1000000000)/$AG$27)/1000)/$AF$27)/1000</f>
        <v>0</v>
      </c>
      <c r="W10" s="70">
        <f>((((Balance!W4*1000000000)/$AG$24)/1000)/$AF$24)/1000</f>
        <v>0</v>
      </c>
      <c r="X10" s="70">
        <f>((((Balance!X4*1000000000)/$AG$29)/1000)/$AF$29)/1000</f>
        <v>0</v>
      </c>
      <c r="Y10" s="70">
        <f>((((Balance!Y4*1000000000)/$AG$30)/1000)/$AF$30)/1000</f>
        <v>0</v>
      </c>
      <c r="Z10" s="70">
        <f>((((Balance!Z4*1000000000)/$AG$31)/1000)/$AF$31)/1000</f>
        <v>0</v>
      </c>
      <c r="AA10" s="118">
        <f>((((Balance!AA4*1000000000)/$AG$32)/1000)/$AF$32)/1000</f>
        <v>0</v>
      </c>
      <c r="AB10" s="70">
        <f>((((Balance!AB4*1000000000)/$AG$33)/1000)/$AF$33)/1000</f>
        <v>0</v>
      </c>
      <c r="AC10" s="85">
        <f t="shared" ref="AC10:AC56" si="0">+SUM(C10:AB10)</f>
        <v>28003.220672104828</v>
      </c>
      <c r="AE10" s="173" t="s">
        <v>115</v>
      </c>
      <c r="AF10" s="174">
        <v>0.84794000000000003</v>
      </c>
      <c r="AG10" s="175">
        <v>10862</v>
      </c>
      <c r="AH10" s="173"/>
    </row>
    <row r="11" spans="1:34">
      <c r="A11" s="325"/>
      <c r="B11" s="88" t="s">
        <v>34</v>
      </c>
      <c r="C11" s="39">
        <f>((((Balance!C5*1000000000)/$AG$9)/1000)/$AF$9)/1000</f>
        <v>0</v>
      </c>
      <c r="D11" s="70">
        <f>((((Balance!D5*1000000000)/$AG$21)/1000)/$AF$21)/1000</f>
        <v>0</v>
      </c>
      <c r="E11" s="70">
        <f>((((Balance!E5*1000000000)/$AG$23)/1000)/$AF$23)/1000</f>
        <v>0</v>
      </c>
      <c r="F11" s="70">
        <f>((((Balance!F5*1000000000)/$AG$22)/1000)/$AF$22)/1000</f>
        <v>0</v>
      </c>
      <c r="G11" s="70">
        <f>((((Balance!G5*1000000000)/$AG$27)/1000)/$AF$27)/1000</f>
        <v>0</v>
      </c>
      <c r="H11" s="70">
        <f>((((Balance!H5*1000000000)/$AG$27)/1000)/$AF$27)/1000</f>
        <v>0</v>
      </c>
      <c r="I11" s="70">
        <f>((((Balance!I5*1000000000)/$AG$27)/1000)/$AF$27)/1000</f>
        <v>0</v>
      </c>
      <c r="J11" s="109">
        <f>((((Balance!J5*1000000000)/$AG$25)/1000)/$AF$25)/1000</f>
        <v>0</v>
      </c>
      <c r="K11" s="73">
        <f>((((Balance!K5*1000000000)/$AG$20)/1000)/$AF$20)/1000</f>
        <v>357.32481800000005</v>
      </c>
      <c r="L11" s="70">
        <f>((((Balance!L5*1000000000)/$AG$11)/1000)/$AH$11)/1000</f>
        <v>0</v>
      </c>
      <c r="M11" s="70">
        <f>((((Balance!M5*1000000000)/$AG$16)/1000)/$AF$16)/1000</f>
        <v>265.84977700000002</v>
      </c>
      <c r="N11" s="70">
        <f>((((Balance!N5*1000000000)/$AG$19)/1000)/$AF$19)/1000</f>
        <v>0</v>
      </c>
      <c r="O11" s="70">
        <f>((((Balance!O5*1000000000)/$AG$15)/1000)/$AF$15)/1000</f>
        <v>23.703066327272726</v>
      </c>
      <c r="P11" s="70">
        <f>((((Balance!P5*1000000000)/$AG$17)/1000)/$AF$17)/1000</f>
        <v>0</v>
      </c>
      <c r="Q11" s="70">
        <f>((((Balance!Q5*1000000000)/$AG$18)/1000)/$AF$18)/1000</f>
        <v>0</v>
      </c>
      <c r="R11" s="70">
        <f>((((Balance!R5*1000000000)/$AG$14)/1000)/$AF$14)/1000</f>
        <v>47.698651428571431</v>
      </c>
      <c r="S11" s="70">
        <f>((((Balance!S5*1000000000)/$AG$26)/1000)/$AF$26)/1000</f>
        <v>0</v>
      </c>
      <c r="T11" s="70">
        <f>((((Balance!T5*1000000000)/$AG$24)/1000)/$AF$24)/1000</f>
        <v>0</v>
      </c>
      <c r="U11" s="70">
        <f>((((Balance!U5*1000000000)/$AG$28)/1000)/$AF$28)/1000</f>
        <v>0</v>
      </c>
      <c r="V11" s="118">
        <f>((((Balance!V5*1000000000)/$AG$27)/1000)/$AF$27)/1000</f>
        <v>0</v>
      </c>
      <c r="W11" s="70">
        <f>((((Balance!W5*1000000000)/$AG$24)/1000)/$AF$24)/1000</f>
        <v>0</v>
      </c>
      <c r="X11" s="70">
        <f>((((Balance!X5*1000000000)/$AG$29)/1000)/$AF$29)/1000</f>
        <v>0</v>
      </c>
      <c r="Y11" s="70">
        <f>((((Balance!Y5*1000000000)/$AG$30)/1000)/$AF$30)/1000</f>
        <v>0</v>
      </c>
      <c r="Z11" s="70">
        <f>((((Balance!Z5*1000000000)/$AG$31)/1000)/$AF$31)/1000</f>
        <v>0</v>
      </c>
      <c r="AA11" s="118">
        <f>((((Balance!AA5*1000000000)/$AG$32)/1000)/$AF$32)/1000</f>
        <v>0</v>
      </c>
      <c r="AB11" s="70">
        <f>((((Balance!AB5*1000000000)/$AG$33)/1000)/$AF$33)/1000</f>
        <v>813.34784282434521</v>
      </c>
      <c r="AC11" s="85">
        <f t="shared" si="0"/>
        <v>1507.9241555801896</v>
      </c>
      <c r="AE11" s="173" t="s">
        <v>116</v>
      </c>
      <c r="AF11" s="174">
        <v>0.92700000000000005</v>
      </c>
      <c r="AG11" s="175">
        <v>10500</v>
      </c>
      <c r="AH11" s="173">
        <v>1</v>
      </c>
    </row>
    <row r="12" spans="1:34">
      <c r="A12" s="325"/>
      <c r="B12" s="134" t="s">
        <v>71</v>
      </c>
      <c r="C12" s="39">
        <f>((((Balance!C6*1000000000)/$AG$9)/1000)/$AF$9)/1000</f>
        <v>0</v>
      </c>
      <c r="D12" s="70">
        <f>((((Balance!D6*1000000000)/$AG$21)/1000)/$AF$21)/1000</f>
        <v>23.401</v>
      </c>
      <c r="E12" s="147">
        <f>((((Balance!E6*1000000000)/$AG$23)/1000)/$AF$23)/1000</f>
        <v>0</v>
      </c>
      <c r="F12" s="147">
        <f>((((Balance!F6*1000000000)/$AG$22)/1000)/$AF$22)/1000</f>
        <v>0</v>
      </c>
      <c r="G12" s="147">
        <f>((((Balance!G6*1000000000)/$AG$27)/1000)/$AF$27)/1000</f>
        <v>0</v>
      </c>
      <c r="H12" s="147">
        <f>((((Balance!H6*1000000000)/$AG$27)/1000)/$AF$27)/1000</f>
        <v>0</v>
      </c>
      <c r="I12" s="147">
        <f>((((Balance!I6*1000000000)/$AG$27)/1000)/$AF$27)/1000</f>
        <v>0</v>
      </c>
      <c r="J12" s="148">
        <f>((((Balance!J6*1000000000)/$AG$25)/1000)/$AF$25)/1000</f>
        <v>0</v>
      </c>
      <c r="K12" s="147">
        <f>((((Balance!K6*1000000000)/$AG$20)/1000)/$AF$20)/1000</f>
        <v>0</v>
      </c>
      <c r="L12" s="147">
        <f>((((Balance!L6*1000000000)/$AG$11)/1000)/$AH$11)/1000</f>
        <v>0</v>
      </c>
      <c r="M12" s="147">
        <f>((((Balance!M6*1000000000)/$AG$16)/1000)/$AF$16)/1000</f>
        <v>0</v>
      </c>
      <c r="N12" s="147">
        <f>((((Balance!N6*1000000000)/$AG$19)/1000)/$AF$19)/1000</f>
        <v>0</v>
      </c>
      <c r="O12" s="147">
        <f>((((Balance!O6*1000000000)/$AG$15)/1000)/$AF$15)/1000</f>
        <v>0</v>
      </c>
      <c r="P12" s="147">
        <f>((((Balance!P6*1000000000)/$AG$17)/1000)/$AF$17)/1000</f>
        <v>0</v>
      </c>
      <c r="Q12" s="147">
        <f>((((Balance!Q6*1000000000)/$AG$18)/1000)/$AF$18)/1000</f>
        <v>0</v>
      </c>
      <c r="R12" s="147">
        <f>((((Balance!R6*1000000000)/$AG$14)/1000)/$AF$14)/1000</f>
        <v>0</v>
      </c>
      <c r="S12" s="147">
        <f>((((Balance!S6*1000000000)/$AG$26)/1000)/$AF$26)/1000</f>
        <v>0</v>
      </c>
      <c r="T12" s="147">
        <f>((((Balance!T6*1000000000)/$AG$24)/1000)/$AF$24)/1000</f>
        <v>0</v>
      </c>
      <c r="U12" s="147">
        <f>((((Balance!U6*1000000000)/$AG$28)/1000)/$AF$28)/1000</f>
        <v>0</v>
      </c>
      <c r="V12" s="149">
        <f>((((Balance!V6*1000000000)/$AG$27)/1000)/$AF$27)/1000</f>
        <v>0</v>
      </c>
      <c r="W12" s="147">
        <f>((((Balance!W6*1000000000)/$AG$24)/1000)/$AF$24)/1000</f>
        <v>0</v>
      </c>
      <c r="X12" s="147">
        <f>((((Balance!X6*1000000000)/$AG$29)/1000)/$AF$29)/1000</f>
        <v>0</v>
      </c>
      <c r="Y12" s="147">
        <f>((((Balance!Y6*1000000000)/$AG$30)/1000)/$AF$30)/1000</f>
        <v>0</v>
      </c>
      <c r="Z12" s="147">
        <f>((((Balance!Z6*1000000000)/$AG$31)/1000)/$AF$31)/1000</f>
        <v>0</v>
      </c>
      <c r="AA12" s="149">
        <f>((((Balance!AA6*1000000000)/$AG$32)/1000)/$AF$32)/1000</f>
        <v>0</v>
      </c>
      <c r="AB12" s="147">
        <f>((((Balance!AB6*1000000000)/$AG$33)/1000)/$AF$33)/1000</f>
        <v>0</v>
      </c>
      <c r="AC12" s="85">
        <f t="shared" si="0"/>
        <v>23.401</v>
      </c>
      <c r="AE12" s="173" t="s">
        <v>117</v>
      </c>
      <c r="AF12" s="174">
        <v>0.93600000000000005</v>
      </c>
      <c r="AG12" s="175">
        <v>10500</v>
      </c>
      <c r="AH12" s="173">
        <v>1</v>
      </c>
    </row>
    <row r="13" spans="1:34">
      <c r="A13" s="325"/>
      <c r="B13" s="134" t="s">
        <v>72</v>
      </c>
      <c r="C13" s="39">
        <f>((((Balance!C7*1000000000)/$AG$9)/1000)/$AF$9)/1000</f>
        <v>0</v>
      </c>
      <c r="D13" s="70">
        <f>((((Balance!D7*1000000000)/$AG$21)/1000)/$AF$21)/1000</f>
        <v>26.974</v>
      </c>
      <c r="E13" s="147">
        <f>((((Balance!E7*1000000000)/$AG$23)/1000)/$AF$23)/1000</f>
        <v>0</v>
      </c>
      <c r="F13" s="147">
        <f>((((Balance!F7*1000000000)/$AG$22)/1000)/$AF$22)/1000</f>
        <v>0</v>
      </c>
      <c r="G13" s="147">
        <f>((((Balance!G7*1000000000)/$AG$27)/1000)/$AF$27)/1000</f>
        <v>0</v>
      </c>
      <c r="H13" s="147">
        <f>((((Balance!H7*1000000000)/$AG$27)/1000)/$AF$27)/1000</f>
        <v>0</v>
      </c>
      <c r="I13" s="147">
        <f>((((Balance!I7*1000000000)/$AG$27)/1000)/$AF$27)/1000</f>
        <v>0</v>
      </c>
      <c r="J13" s="148">
        <f>((((Balance!J7*1000000000)/$AG$25)/1000)/$AF$25)/1000</f>
        <v>0</v>
      </c>
      <c r="K13" s="147">
        <f>((((Balance!K7*1000000000)/$AG$20)/1000)/$AF$20)/1000</f>
        <v>0</v>
      </c>
      <c r="L13" s="147">
        <f>((((Balance!L7*1000000000)/$AG$11)/1000)/$AH$11)/1000</f>
        <v>0</v>
      </c>
      <c r="M13" s="147">
        <f>((((Balance!M7*1000000000)/$AG$16)/1000)/$AF$16)/1000</f>
        <v>0</v>
      </c>
      <c r="N13" s="147">
        <f>((((Balance!N7*1000000000)/$AG$19)/1000)/$AF$19)/1000</f>
        <v>0</v>
      </c>
      <c r="O13" s="147">
        <f>((((Balance!O7*1000000000)/$AG$15)/1000)/$AF$15)/1000</f>
        <v>0</v>
      </c>
      <c r="P13" s="147">
        <f>((((Balance!P7*1000000000)/$AG$17)/1000)/$AF$17)/1000</f>
        <v>0</v>
      </c>
      <c r="Q13" s="147">
        <f>((((Balance!Q7*1000000000)/$AG$18)/1000)/$AF$18)/1000</f>
        <v>0</v>
      </c>
      <c r="R13" s="147">
        <f>((((Balance!R7*1000000000)/$AG$14)/1000)/$AF$14)/1000</f>
        <v>0</v>
      </c>
      <c r="S13" s="147">
        <f>((((Balance!S7*1000000000)/$AG$26)/1000)/$AF$26)/1000</f>
        <v>0</v>
      </c>
      <c r="T13" s="147">
        <f>((((Balance!T7*1000000000)/$AG$24)/1000)/$AF$24)/1000</f>
        <v>0</v>
      </c>
      <c r="U13" s="147">
        <f>((((Balance!U7*1000000000)/$AG$28)/1000)/$AF$28)/1000</f>
        <v>0</v>
      </c>
      <c r="V13" s="149">
        <f>((((Balance!V7*1000000000)/$AG$27)/1000)/$AF$27)/1000</f>
        <v>0</v>
      </c>
      <c r="W13" s="147">
        <f>((((Balance!W7*1000000000)/$AG$24)/1000)/$AF$24)/1000</f>
        <v>0</v>
      </c>
      <c r="X13" s="147">
        <f>((((Balance!X7*1000000000)/$AG$29)/1000)/$AF$29)/1000</f>
        <v>0</v>
      </c>
      <c r="Y13" s="147">
        <f>((((Balance!Y7*1000000000)/$AG$30)/1000)/$AF$30)/1000</f>
        <v>0</v>
      </c>
      <c r="Z13" s="147">
        <f>((((Balance!Z7*1000000000)/$AG$31)/1000)/$AF$31)/1000</f>
        <v>0</v>
      </c>
      <c r="AA13" s="149">
        <f>((((Balance!AA7*1000000000)/$AG$32)/1000)/$AF$32)/1000</f>
        <v>0</v>
      </c>
      <c r="AB13" s="147">
        <f>((((Balance!AB7*1000000000)/$AG$33)/1000)/$AF$33)/1000</f>
        <v>0</v>
      </c>
      <c r="AC13" s="85">
        <f t="shared" si="0"/>
        <v>26.974</v>
      </c>
      <c r="AE13" s="173" t="s">
        <v>118</v>
      </c>
      <c r="AF13" s="174">
        <v>0.94499999999999995</v>
      </c>
      <c r="AG13" s="175">
        <v>10500</v>
      </c>
      <c r="AH13" s="173">
        <v>1</v>
      </c>
    </row>
    <row r="14" spans="1:34">
      <c r="A14" s="326"/>
      <c r="B14" s="134" t="s">
        <v>36</v>
      </c>
      <c r="C14" s="39">
        <f>((((Balance!C8*1000000000)/$AG$9)/1000)/$AF$9)/1000</f>
        <v>0</v>
      </c>
      <c r="D14" s="70">
        <f>((((Balance!D8*1000000000)/$AG$21)/1000)/$AF$21)/1000</f>
        <v>0</v>
      </c>
      <c r="E14" s="70">
        <f>((((Balance!E8*1000000000)/$AG$23)/1000)/$AF$23)/1000</f>
        <v>0</v>
      </c>
      <c r="F14" s="70">
        <f>((((Balance!F8*1000000000)/$AG$22)/1000)/$AF$22)/1000</f>
        <v>0</v>
      </c>
      <c r="G14" s="70">
        <f>((((Balance!G8*1000000000)/$AG$27)/1000)/$AF$27)/1000</f>
        <v>0</v>
      </c>
      <c r="H14" s="70">
        <f>((((Balance!H8*1000000000)/$AG$27)/1000)/$AF$27)/1000</f>
        <v>0</v>
      </c>
      <c r="I14" s="70">
        <f>((((Balance!I8*1000000000)/$AG$27)/1000)/$AF$27)/1000</f>
        <v>0</v>
      </c>
      <c r="J14" s="109">
        <f>((((Balance!J8*1000000000)/$AG$25)/1000)/$AF$25)/1000</f>
        <v>0</v>
      </c>
      <c r="K14" s="83">
        <f>((((Balance!K8*1000000000)/$AG$20)/1000)/$AF$20)/1000</f>
        <v>0</v>
      </c>
      <c r="L14" s="83">
        <f>((((Balance!L8*1000000000)/$AG$11)/1000)/$AH$11)/1000</f>
        <v>0</v>
      </c>
      <c r="M14" s="83">
        <f>((((Balance!M8*1000000000)/$AG$16)/1000)/$AF$16)/1000</f>
        <v>0</v>
      </c>
      <c r="N14" s="83">
        <f>((((Balance!N8*1000000000)/$AG$19)/1000)/$AF$19)/1000</f>
        <v>-72.042042042042041</v>
      </c>
      <c r="O14" s="83">
        <f>((((Balance!O8*1000000000)/$AG$15)/1000)/$AF$15)/1000</f>
        <v>-99.132727272727266</v>
      </c>
      <c r="P14" s="83">
        <f>((((Balance!P8*1000000000)/$AG$17)/1000)/$AF$17)/1000</f>
        <v>0</v>
      </c>
      <c r="Q14" s="83">
        <f>((((Balance!Q8*1000000000)/$AG$18)/1000)/$AF$18)/1000</f>
        <v>4.3419999999999996</v>
      </c>
      <c r="R14" s="83">
        <f>((((Balance!R8*1000000000)/$AG$14)/1000)/$AF$14)/1000</f>
        <v>-21.401930000000004</v>
      </c>
      <c r="S14" s="83">
        <f>((((Balance!S8*1000000000)/$AG$26)/1000)/$AF$26)/1000</f>
        <v>0</v>
      </c>
      <c r="T14" s="83">
        <f>((((Balance!T8*1000000000)/$AG$24)/1000)/$AF$24)/1000</f>
        <v>0</v>
      </c>
      <c r="U14" s="83">
        <f>((((Balance!U8*1000000000)/$AG$28)/1000)/$AF$28)/1000</f>
        <v>-55.885708118913008</v>
      </c>
      <c r="V14" s="92">
        <f>((((Balance!V8*1000000000)/$AG$27)/1000)/$AF$27)/1000</f>
        <v>0</v>
      </c>
      <c r="W14" s="83">
        <f>((((Balance!W8*1000000000)/$AG$24)/1000)/$AF$24)/1000</f>
        <v>0</v>
      </c>
      <c r="X14" s="83">
        <f>((((Balance!X8*1000000000)/$AG$29)/1000)/$AF$29)/1000</f>
        <v>0</v>
      </c>
      <c r="Y14" s="83">
        <f>((((Balance!Y8*1000000000)/$AG$30)/1000)/$AF$30)/1000</f>
        <v>0</v>
      </c>
      <c r="Z14" s="83">
        <f>((((Balance!Z8*1000000000)/$AG$31)/1000)/$AF$31)/1000</f>
        <v>0</v>
      </c>
      <c r="AA14" s="126">
        <f>((((Balance!AA8*1000000000)/$AG$32)/1000)/$AF$32)/1000</f>
        <v>0</v>
      </c>
      <c r="AB14" s="83">
        <f>((((Balance!AB8*1000000000)/$AG$33)/1000)/$AF$33)/1000</f>
        <v>0</v>
      </c>
      <c r="AC14" s="86">
        <f t="shared" si="0"/>
        <v>-244.12040743368232</v>
      </c>
      <c r="AE14" s="173" t="s">
        <v>24</v>
      </c>
      <c r="AF14" s="174">
        <v>0.7</v>
      </c>
      <c r="AG14" s="175">
        <v>11500</v>
      </c>
      <c r="AH14" s="173"/>
    </row>
    <row r="15" spans="1:34">
      <c r="A15" s="13"/>
      <c r="B15" s="139" t="s">
        <v>37</v>
      </c>
      <c r="C15" s="150">
        <f>((((Balance!C9*1000000000)/$AG$9)/1000)/$AF$9)/1000</f>
        <v>-30.687067204683419</v>
      </c>
      <c r="D15" s="150">
        <f>((((Balance!D9*1000000000)/$AG$21)/1000)/$AF$21)/1000</f>
        <v>164.27955850669073</v>
      </c>
      <c r="E15" s="150">
        <f>((((Balance!E9*1000000000)/$AG$23)/1000)/$AF$23)/1000</f>
        <v>-401.20658225422324</v>
      </c>
      <c r="F15" s="150">
        <f>((((Balance!F9*1000000000)/$AG$22)/1000)/$AF$22)/1000</f>
        <v>-9.3548026468072626E-12</v>
      </c>
      <c r="G15" s="150">
        <f>((((Balance!G9*1000000000)/$AG$27)/1000)/$AF$27)/1000</f>
        <v>0</v>
      </c>
      <c r="H15" s="150">
        <f>((((Balance!H9*1000000000)/$AG$27)/1000)/$AF$27)/1000</f>
        <v>0</v>
      </c>
      <c r="I15" s="150">
        <f>((((Balance!I9*1000000000)/$AG$27)/1000)/$AF$27)/1000</f>
        <v>0</v>
      </c>
      <c r="J15" s="151">
        <f>((((Balance!J9*1000000000)/$AG$25)/1000)/$AF$25)/1000</f>
        <v>0</v>
      </c>
      <c r="K15" s="152">
        <f>((((Balance!K9*1000000000)/$AG$20)/1000)/$AF$20)/1000</f>
        <v>678.06901491368296</v>
      </c>
      <c r="L15" s="152">
        <f>((((Balance!L9*1000000000)/$AG$11)/1000)/$AH$11)/1000</f>
        <v>20.428954839821106</v>
      </c>
      <c r="M15" s="152">
        <f>((((Balance!M9*1000000000)/$AG$16)/1000)/$AF$16)/1000</f>
        <v>-263.06713300000013</v>
      </c>
      <c r="N15" s="152">
        <f>((((Balance!N9*1000000000)/$AG$19)/1000)/$AF$19)/1000</f>
        <v>-13.021220315982676</v>
      </c>
      <c r="O15" s="152">
        <f>((((Balance!O9*1000000000)/$AG$15)/1000)/$AF$15)/1000</f>
        <v>452.08286299336612</v>
      </c>
      <c r="P15" s="152">
        <f>((((Balance!P9*1000000000)/$AG$17)/1000)/$AF$17)/1000</f>
        <v>0.97690410958903873</v>
      </c>
      <c r="Q15" s="152">
        <f>((((Balance!Q9*1000000000)/$AG$18)/1000)/$AF$18)/1000</f>
        <v>211.64608314814842</v>
      </c>
      <c r="R15" s="152">
        <f>((((Balance!R9*1000000000)/$AG$14)/1000)/$AF$14)/1000</f>
        <v>0</v>
      </c>
      <c r="S15" s="152">
        <f>((((Balance!S9*1000000000)/$AG$26)/1000)/$AF$26)/1000</f>
        <v>0</v>
      </c>
      <c r="T15" s="152">
        <f>((((Balance!T9*1000000000)/$AG$24)/1000)/$AF$24)/1000</f>
        <v>63.606570000000012</v>
      </c>
      <c r="U15" s="152">
        <f>((((Balance!U9*1000000000)/$AG$28)/1000)/$AF$28)/1000</f>
        <v>0</v>
      </c>
      <c r="V15" s="153">
        <f>((((Balance!V9*1000000000)/$AG$27)/1000)/$AF$27)/1000</f>
        <v>2510.401568361196</v>
      </c>
      <c r="W15" s="152">
        <f>((((Balance!W9*1000000000)/$AG$24)/1000)/$AF$24)/1000</f>
        <v>47.892264000238605</v>
      </c>
      <c r="X15" s="152">
        <f>((((Balance!X9*1000000000)/$AG$29)/1000)/$AF$29)/1000</f>
        <v>5651.4286813186809</v>
      </c>
      <c r="Y15" s="152">
        <f>((((Balance!Y9*1000000000)/$AG$30)/1000)/$AF$30)/1000</f>
        <v>6.279807692307692</v>
      </c>
      <c r="Z15" s="152">
        <f>((((Balance!Z9*1000000000)/$AG$31)/1000)/$AF$31)/1000</f>
        <v>238675</v>
      </c>
      <c r="AA15" s="153">
        <f>((((Balance!AA9*1000000000)/$AG$32)/1000)/$AF$32)/1000</f>
        <v>-1.6325154891304334</v>
      </c>
      <c r="AB15" s="152">
        <f>((((Balance!AB9*1000000000)/$AG$33)/1000)/$AF$33)/1000</f>
        <v>122.11315717565479</v>
      </c>
      <c r="AC15" s="171">
        <f t="shared" si="0"/>
        <v>247894.59090879536</v>
      </c>
      <c r="AE15" s="173" t="s">
        <v>21</v>
      </c>
      <c r="AF15" s="174">
        <v>0.55000000000000004</v>
      </c>
      <c r="AG15" s="175">
        <v>12100</v>
      </c>
      <c r="AH15" s="173"/>
    </row>
    <row r="16" spans="1:34">
      <c r="A16" s="13"/>
      <c r="B16" s="140" t="s">
        <v>38</v>
      </c>
      <c r="C16" s="154">
        <f>((((Balance!C10*1000000000)/$AG$9)/1000)/$AF$9)/1000</f>
        <v>9681.0670729010217</v>
      </c>
      <c r="D16" s="154">
        <f>((((Balance!D10*1000000000)/$AG$21)/1000)/$AF$21)/1000</f>
        <v>5475.0634059929289</v>
      </c>
      <c r="E16" s="154">
        <f>((((Balance!E10*1000000000)/$AG$23)/1000)/$AF$23)/1000</f>
        <v>6067.429164563071</v>
      </c>
      <c r="F16" s="154">
        <f>((((Balance!F10*1000000000)/$AG$22)/1000)/$AF$22)/1000</f>
        <v>10152.917400631677</v>
      </c>
      <c r="G16" s="154">
        <f>((((Balance!G10*1000000000)/$AG$27)/1000)/$AF$27)/1000</f>
        <v>21755.558645946392</v>
      </c>
      <c r="H16" s="154">
        <f>((((Balance!H10*1000000000)/$AG$27)/1000)/$AF$27)/1000</f>
        <v>325.26337999999987</v>
      </c>
      <c r="I16" s="154">
        <f>((((Balance!I10*1000000000)/$AG$27)/1000)/$AF$27)/1000</f>
        <v>0</v>
      </c>
      <c r="J16" s="114">
        <f>((((Balance!J10*1000000000)/$AG$25)/1000)/$AF$25)/1000</f>
        <v>15.435938</v>
      </c>
      <c r="K16" s="154">
        <f>((((Balance!K10*1000000000)/$AG$20)/1000)/$AF$20)/1000</f>
        <v>5400.4986324103493</v>
      </c>
      <c r="L16" s="154">
        <f>((((Balance!L10*1000000000)/$AG$11)/1000)/$AH$11)/1000</f>
        <v>367.22253860000001</v>
      </c>
      <c r="M16" s="154">
        <f>((((Balance!M10*1000000000)/$AG$16)/1000)/$AF$16)/1000</f>
        <v>732.29617199999984</v>
      </c>
      <c r="N16" s="154">
        <f>((((Balance!N10*1000000000)/$AG$19)/1000)/$AF$19)/1000</f>
        <v>72.042700412412401</v>
      </c>
      <c r="O16" s="154">
        <f>((((Balance!O10*1000000000)/$AG$15)/1000)/$AF$15)/1000</f>
        <v>1489.5614033638335</v>
      </c>
      <c r="P16" s="154">
        <f>((((Balance!P10*1000000000)/$AG$17)/1000)/$AF$17)/1000</f>
        <v>0.56000000000000005</v>
      </c>
      <c r="Q16" s="154">
        <f>((((Balance!Q10*1000000000)/$AG$18)/1000)/$AF$18)/1000</f>
        <v>412.01758814814815</v>
      </c>
      <c r="R16" s="154">
        <f>((((Balance!R10*1000000000)/$AG$14)/1000)/$AF$14)/1000</f>
        <v>-9.4228671428571378</v>
      </c>
      <c r="S16" s="154">
        <f>((((Balance!S10*1000000000)/$AG$26)/1000)/$AF$26)/1000</f>
        <v>0</v>
      </c>
      <c r="T16" s="154">
        <f>((((Balance!T10*1000000000)/$AG$24)/1000)/$AF$24)/1000</f>
        <v>294</v>
      </c>
      <c r="U16" s="154">
        <f>((((Balance!U10*1000000000)/$AG$28)/1000)/$AF$28)/1000</f>
        <v>55.885708118913008</v>
      </c>
      <c r="V16" s="81">
        <f>((((Balance!V10*1000000000)/$AG$27)/1000)/$AF$27)/1000</f>
        <v>0</v>
      </c>
      <c r="W16" s="154">
        <f>((((Balance!W10*1000000000)/$AG$24)/1000)/$AF$24)/1000</f>
        <v>0</v>
      </c>
      <c r="X16" s="154">
        <f>((((Balance!X10*1000000000)/$AG$29)/1000)/$AF$29)/1000</f>
        <v>0</v>
      </c>
      <c r="Y16" s="154">
        <f>((((Balance!Y10*1000000000)/$AG$30)/1000)/$AF$30)/1000</f>
        <v>0</v>
      </c>
      <c r="Z16" s="154">
        <f>((((Balance!Z10*1000000000)/$AG$31)/1000)/$AF$31)/1000</f>
        <v>0</v>
      </c>
      <c r="AA16" s="81">
        <f>((((Balance!AA10*1000000000)/$AG$32)/1000)/$AF$32)/1000</f>
        <v>0</v>
      </c>
      <c r="AB16" s="154">
        <f>((((Balance!AB10*1000000000)/$AG$33)/1000)/$AF$33)/1000</f>
        <v>-813.34784282434521</v>
      </c>
      <c r="AC16" s="120">
        <f t="shared" si="0"/>
        <v>61474.049041121543</v>
      </c>
      <c r="AE16" s="173" t="s">
        <v>119</v>
      </c>
      <c r="AF16" s="174">
        <v>0.73</v>
      </c>
      <c r="AG16" s="175">
        <v>11200</v>
      </c>
      <c r="AH16" s="173"/>
    </row>
    <row r="17" spans="1:34">
      <c r="A17" s="318" t="s">
        <v>106</v>
      </c>
      <c r="B17" s="95" t="s">
        <v>39</v>
      </c>
      <c r="C17" s="142">
        <f>((((Balance!C11*1000000000)/$AG$9)/1000)/$AF$9)/1000</f>
        <v>0</v>
      </c>
      <c r="D17" s="143">
        <f>((((Balance!D11*1000000000)/$AG$21)/1000)/$AF$21)/1000</f>
        <v>0</v>
      </c>
      <c r="E17" s="143">
        <f>((((Balance!E11*1000000000)/$AG$23)/1000)/$AF$23)/1000</f>
        <v>0</v>
      </c>
      <c r="F17" s="143">
        <f>((((Balance!F11*1000000000)/$AG$22)/1000)/$AF$22)/1000</f>
        <v>0</v>
      </c>
      <c r="G17" s="143">
        <f>((((Balance!G11*1000000000)/$AG$27)/1000)/$AF$27)/1000</f>
        <v>0</v>
      </c>
      <c r="H17" s="143">
        <f>((((Balance!H11*1000000000)/$AG$27)/1000)/$AF$27)/1000</f>
        <v>0</v>
      </c>
      <c r="I17" s="143">
        <f>((((Balance!I11*1000000000)/$AG$27)/1000)/$AF$27)/1000</f>
        <v>0</v>
      </c>
      <c r="J17" s="144">
        <f>((((Balance!J11*1000000000)/$AG$25)/1000)/$AF$25)/1000</f>
        <v>0</v>
      </c>
      <c r="K17" s="143">
        <f>((((Balance!K11*1000000000)/$AG$20)/1000)/$AF$20)/1000</f>
        <v>0</v>
      </c>
      <c r="L17" s="143">
        <f>((((Balance!L11*1000000000)/$AG$11)/1000)/$AH$11)/1000</f>
        <v>0</v>
      </c>
      <c r="M17" s="143">
        <f>((((Balance!M11*1000000000)/$AG$16)/1000)/$AF$16)/1000</f>
        <v>0</v>
      </c>
      <c r="N17" s="143">
        <f>((((Balance!N11*1000000000)/$AG$19)/1000)/$AF$19)/1000</f>
        <v>0</v>
      </c>
      <c r="O17" s="143">
        <f>((((Balance!O11*1000000000)/$AG$15)/1000)/$AF$15)/1000</f>
        <v>0</v>
      </c>
      <c r="P17" s="143">
        <f>((((Balance!P11*1000000000)/$AG$17)/1000)/$AF$17)/1000</f>
        <v>0</v>
      </c>
      <c r="Q17" s="143">
        <f>((((Balance!Q11*1000000000)/$AG$18)/1000)/$AF$18)/1000</f>
        <v>0</v>
      </c>
      <c r="R17" s="143">
        <f>((((Balance!R11*1000000000)/$AG$14)/1000)/$AF$14)/1000</f>
        <v>0</v>
      </c>
      <c r="S17" s="143">
        <f>((((Balance!S11*1000000000)/$AG$26)/1000)/$AF$26)/1000</f>
        <v>0</v>
      </c>
      <c r="T17" s="143">
        <f>((((Balance!T11*1000000000)/$AG$24)/1000)/$AF$24)/1000</f>
        <v>0</v>
      </c>
      <c r="U17" s="143">
        <f>((((Balance!U11*1000000000)/$AG$28)/1000)/$AF$28)/1000</f>
        <v>0</v>
      </c>
      <c r="V17" s="155">
        <f>((((Balance!V11*1000000000)/$AG$27)/1000)/$AF$27)/1000</f>
        <v>0</v>
      </c>
      <c r="W17" s="143">
        <f>((((Balance!W11*1000000000)/$AG$24)/1000)/$AF$24)/1000</f>
        <v>0</v>
      </c>
      <c r="X17" s="143">
        <f>((((Balance!X11*1000000000)/$AG$29)/1000)/$AF$29)/1000</f>
        <v>0</v>
      </c>
      <c r="Y17" s="143">
        <f>((((Balance!Y11*1000000000)/$AG$30)/1000)/$AF$30)/1000</f>
        <v>0</v>
      </c>
      <c r="Z17" s="143">
        <f>((((Balance!Z11*1000000000)/$AG$31)/1000)/$AF$31)/1000</f>
        <v>0</v>
      </c>
      <c r="AA17" s="155">
        <f>((((Balance!AA11*1000000000)/$AG$32)/1000)/$AF$32)/1000</f>
        <v>0</v>
      </c>
      <c r="AB17" s="143">
        <f>((((Balance!AB11*1000000000)/$AG$33)/1000)/$AF$33)/1000</f>
        <v>0</v>
      </c>
      <c r="AC17" s="84">
        <f t="shared" si="0"/>
        <v>0</v>
      </c>
      <c r="AE17" s="173" t="s">
        <v>22</v>
      </c>
      <c r="AF17" s="174">
        <v>0.7</v>
      </c>
      <c r="AG17" s="175">
        <v>11400</v>
      </c>
      <c r="AH17" s="173"/>
    </row>
    <row r="18" spans="1:34">
      <c r="A18" s="319"/>
      <c r="B18" s="95" t="s">
        <v>40</v>
      </c>
      <c r="C18" s="108">
        <f>((((Balance!C12*1000000000)/$AG$9)/1000)/$AF$9)/1000</f>
        <v>0</v>
      </c>
      <c r="D18" s="70">
        <f>((((Balance!D12*1000000000)/$AG$21)/1000)/$AF$21)/1000</f>
        <v>-2053.0149420099988</v>
      </c>
      <c r="E18" s="70">
        <f>((((Balance!E12*1000000000)/$AG$23)/1000)/$AF$23)/1000</f>
        <v>-5588.1634064109858</v>
      </c>
      <c r="F18" s="70">
        <f>((((Balance!F12*1000000000)/$AG$22)/1000)/$AF$22)/1000</f>
        <v>0</v>
      </c>
      <c r="G18" s="70">
        <f>((((Balance!G12*1000000000)/$AG$27)/1000)/$AF$27)/1000</f>
        <v>-21380.101414946392</v>
      </c>
      <c r="H18" s="70">
        <f>((((Balance!H12*1000000000)/$AG$27)/1000)/$AF$27)/1000</f>
        <v>-325.26337999999987</v>
      </c>
      <c r="I18" s="70">
        <f>((((Balance!I12*1000000000)/$AG$27)/1000)/$AF$27)/1000</f>
        <v>0</v>
      </c>
      <c r="J18" s="109">
        <f>((((Balance!J12*1000000000)/$AG$25)/1000)/$AF$25)/1000</f>
        <v>0</v>
      </c>
      <c r="K18" s="70">
        <f>((((Balance!K12*1000000000)/$AG$20)/1000)/$AF$20)/1000</f>
        <v>-1413.4172300000002</v>
      </c>
      <c r="L18" s="70">
        <f>((((Balance!L12*1000000000)/$AG$11)/1000)/$AH$11)/1000</f>
        <v>-94.819603000000001</v>
      </c>
      <c r="M18" s="70">
        <f>((((Balance!M12*1000000000)/$AG$16)/1000)/$AF$16)/1000</f>
        <v>0</v>
      </c>
      <c r="N18" s="70">
        <f>((((Balance!N12*1000000000)/$AG$19)/1000)/$AF$19)/1000</f>
        <v>0</v>
      </c>
      <c r="O18" s="70">
        <f>((((Balance!O12*1000000000)/$AG$15)/1000)/$AF$15)/1000</f>
        <v>0</v>
      </c>
      <c r="P18" s="70">
        <f>((((Balance!P12*1000000000)/$AG$17)/1000)/$AF$17)/1000</f>
        <v>0</v>
      </c>
      <c r="Q18" s="70">
        <f>((((Balance!Q12*1000000000)/$AG$18)/1000)/$AF$18)/1000</f>
        <v>0</v>
      </c>
      <c r="R18" s="70">
        <f>((((Balance!R12*1000000000)/$AG$14)/1000)/$AF$14)/1000</f>
        <v>0</v>
      </c>
      <c r="S18" s="70">
        <f>((((Balance!S12*1000000000)/$AG$26)/1000)/$AF$26)/1000</f>
        <v>0</v>
      </c>
      <c r="T18" s="70">
        <f>((((Balance!T12*1000000000)/$AG$24)/1000)/$AF$24)/1000</f>
        <v>-348.88900000000001</v>
      </c>
      <c r="U18" s="70">
        <f>((((Balance!U12*1000000000)/$AG$28)/1000)/$AF$28)/1000</f>
        <v>0</v>
      </c>
      <c r="V18" s="118">
        <f>((((Balance!V12*1000000000)/$AG$27)/1000)/$AF$27)/1000</f>
        <v>56013.330315153755</v>
      </c>
      <c r="W18" s="70">
        <f>((((Balance!W12*1000000000)/$AG$24)/1000)/$AF$24)/1000</f>
        <v>0</v>
      </c>
      <c r="X18" s="70">
        <f>((((Balance!X12*1000000000)/$AG$29)/1000)/$AF$29)/1000</f>
        <v>0</v>
      </c>
      <c r="Y18" s="70">
        <f>((((Balance!Y12*1000000000)/$AG$30)/1000)/$AF$30)/1000</f>
        <v>0</v>
      </c>
      <c r="Z18" s="70">
        <f>((((Balance!Z12*1000000000)/$AG$31)/1000)/$AF$31)/1000</f>
        <v>0</v>
      </c>
      <c r="AA18" s="118">
        <f>((((Balance!AA12*1000000000)/$AG$32)/1000)/$AF$32)/1000</f>
        <v>0</v>
      </c>
      <c r="AB18" s="70">
        <f>((((Balance!AB12*1000000000)/$AG$33)/1000)/$AF$33)/1000</f>
        <v>0</v>
      </c>
      <c r="AC18" s="85">
        <f t="shared" si="0"/>
        <v>24809.66133878638</v>
      </c>
      <c r="AE18" s="173" t="s">
        <v>23</v>
      </c>
      <c r="AF18" s="174">
        <v>0.81</v>
      </c>
      <c r="AG18" s="175">
        <v>11100</v>
      </c>
      <c r="AH18" s="173"/>
    </row>
    <row r="19" spans="1:34">
      <c r="A19" s="319"/>
      <c r="B19" s="95" t="s">
        <v>41</v>
      </c>
      <c r="C19" s="108">
        <f>((((Balance!C13*1000000000)/$AG$9)/1000)/$AF$9)/1000</f>
        <v>0</v>
      </c>
      <c r="D19" s="70">
        <f>((((Balance!D13*1000000000)/$AG$21)/1000)/$AF$21)/1000</f>
        <v>-43.417146188995289</v>
      </c>
      <c r="E19" s="70">
        <f>((((Balance!E13*1000000000)/$AG$23)/1000)/$AF$23)/1000</f>
        <v>0</v>
      </c>
      <c r="F19" s="70">
        <f>((((Balance!F13*1000000000)/$AG$22)/1000)/$AF$22)/1000</f>
        <v>-1436.4445573234457</v>
      </c>
      <c r="G19" s="70">
        <f>((((Balance!G13*1000000000)/$AG$27)/1000)/$AF$27)/1000</f>
        <v>-375.45723100000004</v>
      </c>
      <c r="H19" s="70">
        <f>((((Balance!H13*1000000000)/$AG$27)/1000)/$AF$27)/1000</f>
        <v>0</v>
      </c>
      <c r="I19" s="70">
        <f>((((Balance!I13*1000000000)/$AG$27)/1000)/$AF$27)/1000</f>
        <v>0</v>
      </c>
      <c r="J19" s="109">
        <f>((((Balance!J13*1000000000)/$AG$25)/1000)/$AF$25)/1000</f>
        <v>0</v>
      </c>
      <c r="K19" s="70">
        <f>((((Balance!K13*1000000000)/$AG$20)/1000)/$AF$20)/1000</f>
        <v>-51.172921577142866</v>
      </c>
      <c r="L19" s="70">
        <f>((((Balance!L13*1000000000)/$AG$11)/1000)/$AH$11)/1000</f>
        <v>-152</v>
      </c>
      <c r="M19" s="70">
        <f>((((Balance!M13*1000000000)/$AG$16)/1000)/$AF$16)/1000</f>
        <v>0</v>
      </c>
      <c r="N19" s="70">
        <f>((((Balance!N13*1000000000)/$AG$19)/1000)/$AF$19)/1000</f>
        <v>0</v>
      </c>
      <c r="O19" s="70">
        <f>((((Balance!O13*1000000000)/$AG$15)/1000)/$AF$15)/1000</f>
        <v>0</v>
      </c>
      <c r="P19" s="70">
        <f>((((Balance!P13*1000000000)/$AG$17)/1000)/$AF$17)/1000</f>
        <v>0</v>
      </c>
      <c r="Q19" s="70">
        <f>((((Balance!Q13*1000000000)/$AG$18)/1000)/$AF$18)/1000</f>
        <v>-1.2999999999999999E-2</v>
      </c>
      <c r="R19" s="70">
        <f>((((Balance!R13*1000000000)/$AG$14)/1000)/$AF$14)/1000</f>
        <v>0</v>
      </c>
      <c r="S19" s="70">
        <f>((((Balance!S13*1000000000)/$AG$26)/1000)/$AF$26)/1000</f>
        <v>-0.02</v>
      </c>
      <c r="T19" s="70">
        <f>((((Balance!T13*1000000000)/$AG$24)/1000)/$AF$24)/1000</f>
        <v>0</v>
      </c>
      <c r="U19" s="70">
        <f>((((Balance!U13*1000000000)/$AG$28)/1000)/$AF$28)/1000</f>
        <v>0</v>
      </c>
      <c r="V19" s="118">
        <f>((((Balance!V13*1000000000)/$AG$27)/1000)/$AF$27)/1000</f>
        <v>3443.0232558139533</v>
      </c>
      <c r="W19" s="70">
        <f>((((Balance!W13*1000000000)/$AG$24)/1000)/$AF$24)/1000</f>
        <v>0</v>
      </c>
      <c r="X19" s="70">
        <f>((((Balance!X13*1000000000)/$AG$29)/1000)/$AF$29)/1000</f>
        <v>0</v>
      </c>
      <c r="Y19" s="70">
        <f>((((Balance!Y13*1000000000)/$AG$30)/1000)/$AF$30)/1000</f>
        <v>0</v>
      </c>
      <c r="Z19" s="70">
        <f>((((Balance!Z13*1000000000)/$AG$31)/1000)/$AF$31)/1000</f>
        <v>0</v>
      </c>
      <c r="AA19" s="118">
        <f>((((Balance!AA13*1000000000)/$AG$32)/1000)/$AF$32)/1000</f>
        <v>0</v>
      </c>
      <c r="AB19" s="70">
        <f>((((Balance!AB13*1000000000)/$AG$33)/1000)/$AF$33)/1000</f>
        <v>0</v>
      </c>
      <c r="AC19" s="85">
        <f t="shared" si="0"/>
        <v>1384.4983997243694</v>
      </c>
      <c r="AE19" s="173" t="s">
        <v>20</v>
      </c>
      <c r="AF19" s="174">
        <v>0.81</v>
      </c>
      <c r="AG19" s="175">
        <v>11100</v>
      </c>
      <c r="AH19" s="173"/>
    </row>
    <row r="20" spans="1:34">
      <c r="A20" s="319"/>
      <c r="B20" s="95" t="s">
        <v>42</v>
      </c>
      <c r="C20" s="108">
        <f>((((Balance!C14*1000000000)/$AG$9)/1000)/$AF$9)/1000</f>
        <v>0</v>
      </c>
      <c r="D20" s="70">
        <f>((((Balance!D14*1000000000)/$AG$21)/1000)/$AF$21)/1000</f>
        <v>0</v>
      </c>
      <c r="E20" s="70">
        <f>((((Balance!E14*1000000000)/$AG$23)/1000)/$AF$23)/1000</f>
        <v>-523.13040000000001</v>
      </c>
      <c r="F20" s="70">
        <f>((((Balance!F14*1000000000)/$AG$22)/1000)/$AF$22)/1000</f>
        <v>0</v>
      </c>
      <c r="G20" s="70">
        <f>((((Balance!G14*1000000000)/$AG$27)/1000)/$AF$27)/1000</f>
        <v>0</v>
      </c>
      <c r="H20" s="70">
        <f>((((Balance!H14*1000000000)/$AG$27)/1000)/$AF$27)/1000</f>
        <v>0</v>
      </c>
      <c r="I20" s="70">
        <f>((((Balance!I14*1000000000)/$AG$27)/1000)/$AF$27)/1000</f>
        <v>0</v>
      </c>
      <c r="J20" s="109">
        <f>((((Balance!J14*1000000000)/$AG$25)/1000)/$AF$25)/1000</f>
        <v>0</v>
      </c>
      <c r="K20" s="70">
        <f>((((Balance!K14*1000000000)/$AG$20)/1000)/$AF$20)/1000</f>
        <v>0</v>
      </c>
      <c r="L20" s="70">
        <f>((((Balance!L14*1000000000)/$AG$11)/1000)/$AH$11)/1000</f>
        <v>0</v>
      </c>
      <c r="M20" s="70">
        <f>((((Balance!M14*1000000000)/$AG$16)/1000)/$AF$16)/1000</f>
        <v>0</v>
      </c>
      <c r="N20" s="70">
        <f>((((Balance!N14*1000000000)/$AG$19)/1000)/$AF$19)/1000</f>
        <v>0</v>
      </c>
      <c r="O20" s="70">
        <f>((((Balance!O14*1000000000)/$AG$15)/1000)/$AF$15)/1000</f>
        <v>0</v>
      </c>
      <c r="P20" s="70">
        <f>((((Balance!P14*1000000000)/$AG$17)/1000)/$AF$17)/1000</f>
        <v>0</v>
      </c>
      <c r="Q20" s="70">
        <f>((((Balance!Q14*1000000000)/$AG$18)/1000)/$AF$18)/1000</f>
        <v>0</v>
      </c>
      <c r="R20" s="70">
        <f>((((Balance!R14*1000000000)/$AG$14)/1000)/$AF$14)/1000</f>
        <v>0</v>
      </c>
      <c r="S20" s="70">
        <f>((((Balance!S14*1000000000)/$AG$26)/1000)/$AF$26)/1000</f>
        <v>0</v>
      </c>
      <c r="T20" s="70">
        <f>((((Balance!T14*1000000000)/$AG$24)/1000)/$AF$24)/1000</f>
        <v>0</v>
      </c>
      <c r="U20" s="70">
        <f>((((Balance!U14*1000000000)/$AG$28)/1000)/$AF$28)/1000</f>
        <v>0</v>
      </c>
      <c r="V20" s="118">
        <f>((((Balance!V14*1000000000)/$AG$27)/1000)/$AF$27)/1000</f>
        <v>0</v>
      </c>
      <c r="W20" s="70">
        <f>((((Balance!W14*1000000000)/$AG$24)/1000)/$AF$24)/1000</f>
        <v>360.68599999999998</v>
      </c>
      <c r="X20" s="70">
        <f>((((Balance!X14*1000000000)/$AG$29)/1000)/$AF$29)/1000</f>
        <v>172961.7995604396</v>
      </c>
      <c r="Y20" s="70">
        <f>((((Balance!Y14*1000000000)/$AG$30)/1000)/$AF$30)/1000</f>
        <v>12.159711538461536</v>
      </c>
      <c r="Z20" s="70">
        <f>((((Balance!Z14*1000000000)/$AG$31)/1000)/$AF$31)/1000</f>
        <v>0</v>
      </c>
      <c r="AA20" s="118">
        <f>((((Balance!AA14*1000000000)/$AG$32)/1000)/$AF$32)/1000</f>
        <v>0</v>
      </c>
      <c r="AB20" s="70">
        <f>((((Balance!AB14*1000000000)/$AG$33)/1000)/$AF$33)/1000</f>
        <v>0</v>
      </c>
      <c r="AC20" s="85">
        <f t="shared" si="0"/>
        <v>172811.51487197806</v>
      </c>
      <c r="AE20" s="173" t="s">
        <v>107</v>
      </c>
      <c r="AF20" s="174">
        <v>0.84</v>
      </c>
      <c r="AG20" s="175">
        <v>10900</v>
      </c>
      <c r="AH20" s="173"/>
    </row>
    <row r="21" spans="1:34">
      <c r="A21" s="319"/>
      <c r="B21" s="95" t="s">
        <v>43</v>
      </c>
      <c r="C21" s="108">
        <f>((((Balance!C15*1000000000)/$AG$9)/1000)/$AF$9)/1000</f>
        <v>0</v>
      </c>
      <c r="D21" s="70">
        <f>((((Balance!D15*1000000000)/$AG$21)/1000)/$AF$21)/1000</f>
        <v>0</v>
      </c>
      <c r="E21" s="70">
        <f>((((Balance!E15*1000000000)/$AG$23)/1000)/$AF$23)/1000</f>
        <v>0</v>
      </c>
      <c r="F21" s="70">
        <f>((((Balance!F15*1000000000)/$AG$22)/1000)/$AF$22)/1000</f>
        <v>0</v>
      </c>
      <c r="G21" s="70">
        <f>((((Balance!G15*1000000000)/$AG$27)/1000)/$AF$27)/1000</f>
        <v>0</v>
      </c>
      <c r="H21" s="70">
        <f>((((Balance!H15*1000000000)/$AG$27)/1000)/$AF$27)/1000</f>
        <v>0</v>
      </c>
      <c r="I21" s="70">
        <f>((((Balance!I15*1000000000)/$AG$27)/1000)/$AF$27)/1000</f>
        <v>0</v>
      </c>
      <c r="J21" s="109">
        <f>((((Balance!J15*1000000000)/$AG$25)/1000)/$AF$25)/1000</f>
        <v>0</v>
      </c>
      <c r="K21" s="70">
        <f>((((Balance!K15*1000000000)/$AG$20)/1000)/$AF$20)/1000</f>
        <v>0</v>
      </c>
      <c r="L21" s="70">
        <f>((((Balance!L15*1000000000)/$AG$11)/1000)/$AH$11)/1000</f>
        <v>0</v>
      </c>
      <c r="M21" s="70">
        <f>((((Balance!M15*1000000000)/$AG$16)/1000)/$AF$16)/1000</f>
        <v>0</v>
      </c>
      <c r="N21" s="70">
        <f>((((Balance!N15*1000000000)/$AG$19)/1000)/$AF$19)/1000</f>
        <v>0</v>
      </c>
      <c r="O21" s="70">
        <f>((((Balance!O15*1000000000)/$AG$15)/1000)/$AF$15)/1000</f>
        <v>0</v>
      </c>
      <c r="P21" s="70">
        <f>((((Balance!P15*1000000000)/$AG$17)/1000)/$AF$17)/1000</f>
        <v>0</v>
      </c>
      <c r="Q21" s="70">
        <f>((((Balance!Q15*1000000000)/$AG$18)/1000)/$AF$18)/1000</f>
        <v>0</v>
      </c>
      <c r="R21" s="70">
        <f>((((Balance!R15*1000000000)/$AG$14)/1000)/$AF$14)/1000</f>
        <v>0</v>
      </c>
      <c r="S21" s="70">
        <f>((((Balance!S15*1000000000)/$AG$26)/1000)/$AF$26)/1000</f>
        <v>0</v>
      </c>
      <c r="T21" s="70">
        <f>((((Balance!T15*1000000000)/$AG$24)/1000)/$AF$24)/1000</f>
        <v>0</v>
      </c>
      <c r="U21" s="70">
        <f>((((Balance!U15*1000000000)/$AG$28)/1000)/$AF$28)/1000</f>
        <v>0</v>
      </c>
      <c r="V21" s="118">
        <f>((((Balance!V15*1000000000)/$AG$27)/1000)/$AF$27)/1000</f>
        <v>0</v>
      </c>
      <c r="W21" s="70">
        <f>((((Balance!W15*1000000000)/$AG$24)/1000)/$AF$24)/1000</f>
        <v>-287.89999999976141</v>
      </c>
      <c r="X21" s="70">
        <f>((((Balance!X15*1000000000)/$AG$29)/1000)/$AF$29)/1000</f>
        <v>0</v>
      </c>
      <c r="Y21" s="70">
        <f>((((Balance!Y15*1000000000)/$AG$30)/1000)/$AF$30)/1000</f>
        <v>0</v>
      </c>
      <c r="Z21" s="70">
        <f>((((Balance!Z15*1000000000)/$AG$31)/1000)/$AF$31)/1000</f>
        <v>1063663.888888889</v>
      </c>
      <c r="AA21" s="118">
        <f>((((Balance!AA15*1000000000)/$AG$32)/1000)/$AF$32)/1000</f>
        <v>0</v>
      </c>
      <c r="AB21" s="70">
        <f>((((Balance!AB15*1000000000)/$AG$33)/1000)/$AF$33)/1000</f>
        <v>0</v>
      </c>
      <c r="AC21" s="85">
        <f t="shared" si="0"/>
        <v>1063375.9888888893</v>
      </c>
      <c r="AE21" s="173" t="s">
        <v>120</v>
      </c>
      <c r="AF21" s="177">
        <v>1</v>
      </c>
      <c r="AG21" s="175">
        <v>9341</v>
      </c>
      <c r="AH21" s="173" t="s">
        <v>122</v>
      </c>
    </row>
    <row r="22" spans="1:34">
      <c r="A22" s="319"/>
      <c r="B22" s="95" t="s">
        <v>44</v>
      </c>
      <c r="C22" s="108">
        <f>((((Balance!C16*1000000000)/$AG$9)/1000)/$AF$9)/1000</f>
        <v>0</v>
      </c>
      <c r="D22" s="70">
        <f>((((Balance!D16*1000000000)/$AG$21)/1000)/$AF$21)/1000</f>
        <v>-44.823765676129213</v>
      </c>
      <c r="E22" s="70">
        <f>((((Balance!E16*1000000000)/$AG$23)/1000)/$AF$23)/1000</f>
        <v>0</v>
      </c>
      <c r="F22" s="70">
        <f>((((Balance!F16*1000000000)/$AG$22)/1000)/$AF$22)/1000</f>
        <v>0</v>
      </c>
      <c r="G22" s="70">
        <f>((((Balance!G16*1000000000)/$AG$27)/1000)/$AF$27)/1000</f>
        <v>0</v>
      </c>
      <c r="H22" s="70">
        <f>((((Balance!H16*1000000000)/$AG$27)/1000)/$AF$27)/1000</f>
        <v>0</v>
      </c>
      <c r="I22" s="70">
        <f>((((Balance!I16*1000000000)/$AG$27)/1000)/$AF$27)/1000</f>
        <v>0</v>
      </c>
      <c r="J22" s="109">
        <f>((((Balance!J16*1000000000)/$AG$25)/1000)/$AF$25)/1000</f>
        <v>-15.435938</v>
      </c>
      <c r="K22" s="70">
        <f>((((Balance!K16*1000000000)/$AG$20)/1000)/$AF$20)/1000</f>
        <v>0</v>
      </c>
      <c r="L22" s="70">
        <f>((((Balance!L16*1000000000)/$AG$11)/1000)/$AH$11)/1000</f>
        <v>0</v>
      </c>
      <c r="M22" s="70">
        <f>((((Balance!M16*1000000000)/$AG$16)/1000)/$AF$16)/1000</f>
        <v>0</v>
      </c>
      <c r="N22" s="70">
        <f>((((Balance!N16*1000000000)/$AG$19)/1000)/$AF$19)/1000</f>
        <v>0</v>
      </c>
      <c r="O22" s="70">
        <f>((((Balance!O16*1000000000)/$AG$15)/1000)/$AF$15)/1000</f>
        <v>-7.5191912727272721</v>
      </c>
      <c r="P22" s="70">
        <f>((((Balance!P16*1000000000)/$AG$17)/1000)/$AF$17)/1000</f>
        <v>0</v>
      </c>
      <c r="Q22" s="70">
        <f>((((Balance!Q16*1000000000)/$AG$18)/1000)/$AF$18)/1000</f>
        <v>0</v>
      </c>
      <c r="R22" s="70">
        <f>((((Balance!R16*1000000000)/$AG$14)/1000)/$AF$14)/1000</f>
        <v>0</v>
      </c>
      <c r="S22" s="70">
        <f>((((Balance!S16*1000000000)/$AG$26)/1000)/$AF$26)/1000</f>
        <v>0</v>
      </c>
      <c r="T22" s="70">
        <f>((((Balance!T16*1000000000)/$AG$24)/1000)/$AF$24)/1000</f>
        <v>0</v>
      </c>
      <c r="U22" s="70">
        <f>((((Balance!U16*1000000000)/$AG$28)/1000)/$AF$28)/1000</f>
        <v>0</v>
      </c>
      <c r="V22" s="118">
        <f>((((Balance!V16*1000000000)/$AG$27)/1000)/$AF$27)/1000</f>
        <v>0</v>
      </c>
      <c r="W22" s="70">
        <f>((((Balance!W16*1000000000)/$AG$24)/1000)/$AF$24)/1000</f>
        <v>0</v>
      </c>
      <c r="X22" s="70">
        <f>((((Balance!X16*1000000000)/$AG$29)/1000)/$AF$29)/1000</f>
        <v>0</v>
      </c>
      <c r="Y22" s="70">
        <f>((((Balance!Y16*1000000000)/$AG$30)/1000)/$AF$30)/1000</f>
        <v>0</v>
      </c>
      <c r="Z22" s="70">
        <f>((((Balance!Z16*1000000000)/$AG$31)/1000)/$AF$31)/1000</f>
        <v>0</v>
      </c>
      <c r="AA22" s="118">
        <f>((((Balance!AA16*1000000000)/$AG$32)/1000)/$AF$32)/1000</f>
        <v>31.199472173913044</v>
      </c>
      <c r="AB22" s="70">
        <f>((((Balance!AB16*1000000000)/$AG$33)/1000)/$AF$33)/1000</f>
        <v>0</v>
      </c>
      <c r="AC22" s="85">
        <f t="shared" si="0"/>
        <v>-36.579422774943446</v>
      </c>
      <c r="AE22" s="173" t="s">
        <v>85</v>
      </c>
      <c r="AF22" s="177">
        <v>1</v>
      </c>
      <c r="AG22" s="175">
        <v>3500</v>
      </c>
      <c r="AH22" s="173"/>
    </row>
    <row r="23" spans="1:34">
      <c r="A23" s="319"/>
      <c r="B23" s="95" t="s">
        <v>45</v>
      </c>
      <c r="C23" s="108">
        <f>((((Balance!C17*1000000000)/$AG$9)/1000)/$AF$9)/1000</f>
        <v>-9711.7541401057042</v>
      </c>
      <c r="D23" s="70">
        <f>((((Balance!D17*1000000000)/$AG$21)/1000)/$AF$21)/1000</f>
        <v>0</v>
      </c>
      <c r="E23" s="70">
        <f>((((Balance!E17*1000000000)/$AG$23)/1000)/$AF$23)/1000</f>
        <v>0</v>
      </c>
      <c r="F23" s="70">
        <f>((((Balance!F17*1000000000)/$AG$22)/1000)/$AF$22)/1000</f>
        <v>0</v>
      </c>
      <c r="G23" s="70">
        <f>((((Balance!G17*1000000000)/$AG$27)/1000)/$AF$27)/1000</f>
        <v>0</v>
      </c>
      <c r="H23" s="70">
        <f>((((Balance!H17*1000000000)/$AG$27)/1000)/$AF$27)/1000</f>
        <v>0</v>
      </c>
      <c r="I23" s="70">
        <f>((((Balance!I17*1000000000)/$AG$27)/1000)/$AF$27)/1000</f>
        <v>0</v>
      </c>
      <c r="J23" s="109">
        <f>((((Balance!J17*1000000000)/$AG$25)/1000)/$AF$25)/1000</f>
        <v>0</v>
      </c>
      <c r="K23" s="70">
        <f>((((Balance!K17*1000000000)/$AG$20)/1000)/$AF$20)/1000</f>
        <v>3476.1904761904761</v>
      </c>
      <c r="L23" s="70">
        <f>((((Balance!L17*1000000000)/$AG$11)/1000)/$AH$11)/1000</f>
        <v>1400.6395479999999</v>
      </c>
      <c r="M23" s="70">
        <f>((((Balance!M17*1000000000)/$AG$16)/1000)/$AF$16)/1000</f>
        <v>2778.3650899999993</v>
      </c>
      <c r="N23" s="70">
        <f>((((Balance!N17*1000000000)/$AG$19)/1000)/$AF$19)/1000</f>
        <v>71.604938271604937</v>
      </c>
      <c r="O23" s="70">
        <f>((((Balance!O17*1000000000)/$AG$15)/1000)/$AF$15)/1000</f>
        <v>1257.4774263931693</v>
      </c>
      <c r="P23" s="70">
        <f>((((Balance!P17*1000000000)/$AG$17)/1000)/$AF$17)/1000</f>
        <v>10.95890410958904</v>
      </c>
      <c r="Q23" s="70">
        <f>((((Balance!Q17*1000000000)/$AG$18)/1000)/$AF$18)/1000</f>
        <v>722.86950000000002</v>
      </c>
      <c r="R23" s="70">
        <f>((((Balance!R17*1000000000)/$AG$14)/1000)/$AF$14)/1000</f>
        <v>49.617843484750189</v>
      </c>
      <c r="S23" s="70">
        <f>((((Balance!S17*1000000000)/$AG$26)/1000)/$AF$26)/1000</f>
        <v>0.92800000000000005</v>
      </c>
      <c r="T23" s="70">
        <f>((((Balance!T17*1000000000)/$AG$24)/1000)/$AF$24)/1000</f>
        <v>353</v>
      </c>
      <c r="U23" s="70">
        <f>((((Balance!U17*1000000000)/$AG$28)/1000)/$AF$28)/1000</f>
        <v>126.95496529460834</v>
      </c>
      <c r="V23" s="118">
        <f>((((Balance!V17*1000000000)/$AG$27)/1000)/$AF$27)/1000</f>
        <v>0</v>
      </c>
      <c r="W23" s="70">
        <f>((((Balance!W17*1000000000)/$AG$24)/1000)/$AF$24)/1000</f>
        <v>0</v>
      </c>
      <c r="X23" s="70">
        <f>((((Balance!X17*1000000000)/$AG$29)/1000)/$AF$29)/1000</f>
        <v>0</v>
      </c>
      <c r="Y23" s="70">
        <f>((((Balance!Y17*1000000000)/$AG$30)/1000)/$AF$30)/1000</f>
        <v>0</v>
      </c>
      <c r="Z23" s="70">
        <f>((((Balance!Z17*1000000000)/$AG$31)/1000)/$AF$31)/1000</f>
        <v>0</v>
      </c>
      <c r="AA23" s="118">
        <f>((((Balance!AA17*1000000000)/$AG$32)/1000)/$AF$32)/1000</f>
        <v>0</v>
      </c>
      <c r="AB23" s="70">
        <f>((((Balance!AB17*1000000000)/$AG$33)/1000)/$AF$33)/1000</f>
        <v>0</v>
      </c>
      <c r="AC23" s="85">
        <f t="shared" si="0"/>
        <v>536.85255163849308</v>
      </c>
      <c r="AE23" s="173" t="s">
        <v>11</v>
      </c>
      <c r="AF23" s="177">
        <v>1</v>
      </c>
      <c r="AG23" s="175">
        <v>7000</v>
      </c>
      <c r="AH23" s="173"/>
    </row>
    <row r="24" spans="1:34">
      <c r="A24" s="320"/>
      <c r="B24" s="96" t="s">
        <v>46</v>
      </c>
      <c r="C24" s="124">
        <f>((((Balance!C18*1000000000)/$AG$9)/1000)/$AF$9)/1000</f>
        <v>0</v>
      </c>
      <c r="D24" s="83">
        <f>((((Balance!D18*1000000000)/$AG$21)/1000)/$AF$21)/1000</f>
        <v>-880.09000000000015</v>
      </c>
      <c r="E24" s="83">
        <f>((((Balance!E18*1000000000)/$AG$23)/1000)/$AF$23)/1000</f>
        <v>0</v>
      </c>
      <c r="F24" s="83">
        <f>((((Balance!F18*1000000000)/$AG$22)/1000)/$AF$22)/1000</f>
        <v>0</v>
      </c>
      <c r="G24" s="83">
        <f>((((Balance!G18*1000000000)/$AG$27)/1000)/$AF$27)/1000</f>
        <v>0</v>
      </c>
      <c r="H24" s="83">
        <f>((((Balance!H18*1000000000)/$AG$27)/1000)/$AF$27)/1000</f>
        <v>0</v>
      </c>
      <c r="I24" s="83">
        <f>((((Balance!I18*1000000000)/$AG$27)/1000)/$AF$27)/1000</f>
        <v>0</v>
      </c>
      <c r="J24" s="125">
        <f>((((Balance!J18*1000000000)/$AG$25)/1000)/$AF$25)/1000</f>
        <v>0</v>
      </c>
      <c r="K24" s="83">
        <f>((((Balance!K18*1000000000)/$AG$20)/1000)/$AF$20)/1000</f>
        <v>0</v>
      </c>
      <c r="L24" s="83">
        <f>((((Balance!L18*1000000000)/$AG$11)/1000)/$AH$11)/1000</f>
        <v>0</v>
      </c>
      <c r="M24" s="83">
        <f>((((Balance!M18*1000000000)/$AG$16)/1000)/$AF$16)/1000</f>
        <v>0</v>
      </c>
      <c r="N24" s="83">
        <f>((((Balance!N18*1000000000)/$AG$19)/1000)/$AF$19)/1000</f>
        <v>0</v>
      </c>
      <c r="O24" s="83">
        <f>((((Balance!O18*1000000000)/$AG$15)/1000)/$AF$15)/1000</f>
        <v>0</v>
      </c>
      <c r="P24" s="83">
        <f>((((Balance!P18*1000000000)/$AG$17)/1000)/$AF$17)/1000</f>
        <v>0</v>
      </c>
      <c r="Q24" s="83">
        <f>((((Balance!Q18*1000000000)/$AG$18)/1000)/$AF$18)/1000</f>
        <v>0</v>
      </c>
      <c r="R24" s="83">
        <f>((((Balance!R18*1000000000)/$AG$14)/1000)/$AF$14)/1000</f>
        <v>0</v>
      </c>
      <c r="S24" s="83">
        <f>((((Balance!S18*1000000000)/$AG$26)/1000)/$AF$26)/1000</f>
        <v>0</v>
      </c>
      <c r="T24" s="83">
        <f>((((Balance!T18*1000000000)/$AG$24)/1000)/$AF$24)/1000</f>
        <v>0</v>
      </c>
      <c r="U24" s="83">
        <f>((((Balance!U18*1000000000)/$AG$28)/1000)/$AF$28)/1000</f>
        <v>0</v>
      </c>
      <c r="V24" s="126">
        <f>((((Balance!V18*1000000000)/$AG$27)/1000)/$AF$27)/1000</f>
        <v>0</v>
      </c>
      <c r="W24" s="83">
        <f>((((Balance!W18*1000000000)/$AG$24)/1000)/$AF$24)/1000</f>
        <v>0</v>
      </c>
      <c r="X24" s="83">
        <f>((((Balance!X18*1000000000)/$AG$29)/1000)/$AF$29)/1000</f>
        <v>0</v>
      </c>
      <c r="Y24" s="83">
        <f>((((Balance!Y18*1000000000)/$AG$30)/1000)/$AF$30)/1000</f>
        <v>0</v>
      </c>
      <c r="Z24" s="83">
        <f>((((Balance!Z18*1000000000)/$AG$31)/1000)/$AF$31)/1000</f>
        <v>0</v>
      </c>
      <c r="AA24" s="126">
        <f>((((Balance!AA18*1000000000)/$AG$32)/1000)/$AF$32)/1000</f>
        <v>0</v>
      </c>
      <c r="AB24" s="83">
        <f>((((Balance!AB18*1000000000)/$AG$33)/1000)/$AF$33)/1000</f>
        <v>935.46100000000001</v>
      </c>
      <c r="AC24" s="86">
        <f t="shared" si="0"/>
        <v>55.370999999999867</v>
      </c>
      <c r="AE24" s="173" t="s">
        <v>123</v>
      </c>
      <c r="AF24" s="177">
        <v>1</v>
      </c>
      <c r="AG24" s="175">
        <v>7000</v>
      </c>
      <c r="AH24" s="173"/>
    </row>
    <row r="25" spans="1:34">
      <c r="A25" s="13"/>
      <c r="B25" s="138" t="s">
        <v>35</v>
      </c>
      <c r="C25" s="152">
        <f>((((Balance!C19*1000000000)/$AG$9)/1000)/$AF$9)/1000</f>
        <v>0</v>
      </c>
      <c r="D25" s="152">
        <f>((((Balance!D19*1000000000)/$AG$21)/1000)/$AF$21)/1000</f>
        <v>6.0633337100000109</v>
      </c>
      <c r="E25" s="152">
        <f>((((Balance!E19*1000000000)/$AG$23)/1000)/$AF$23)/1000</f>
        <v>0</v>
      </c>
      <c r="F25" s="152">
        <f>((((Balance!F19*1000000000)/$AG$22)/1000)/$AF$22)/1000</f>
        <v>0</v>
      </c>
      <c r="G25" s="152">
        <f>((((Balance!G19*1000000000)/$AG$27)/1000)/$AF$27)/1000</f>
        <v>0</v>
      </c>
      <c r="H25" s="152">
        <f>((((Balance!H19*1000000000)/$AG$27)/1000)/$AF$27)/1000</f>
        <v>0</v>
      </c>
      <c r="I25" s="152">
        <f>((((Balance!I19*1000000000)/$AG$27)/1000)/$AF$27)/1000</f>
        <v>0</v>
      </c>
      <c r="J25" s="156">
        <f>((((Balance!J19*1000000000)/$AG$25)/1000)/$AF$25)/1000</f>
        <v>0</v>
      </c>
      <c r="K25" s="152">
        <f>((((Balance!K19*1000000000)/$AG$20)/1000)/$AF$20)/1000</f>
        <v>0</v>
      </c>
      <c r="L25" s="152">
        <f>((((Balance!L19*1000000000)/$AG$11)/1000)/$AH$11)/1000</f>
        <v>0</v>
      </c>
      <c r="M25" s="152">
        <f>((((Balance!M19*1000000000)/$AG$16)/1000)/$AF$16)/1000</f>
        <v>0</v>
      </c>
      <c r="N25" s="152">
        <f>((((Balance!N19*1000000000)/$AG$19)/1000)/$AF$19)/1000</f>
        <v>0</v>
      </c>
      <c r="O25" s="152">
        <f>((((Balance!O19*1000000000)/$AG$15)/1000)/$AF$15)/1000</f>
        <v>0</v>
      </c>
      <c r="P25" s="152">
        <f>((((Balance!P19*1000000000)/$AG$17)/1000)/$AF$17)/1000</f>
        <v>0</v>
      </c>
      <c r="Q25" s="152">
        <f>((((Balance!Q19*1000000000)/$AG$18)/1000)/$AF$18)/1000</f>
        <v>0</v>
      </c>
      <c r="R25" s="152">
        <f>((((Balance!R19*1000000000)/$AG$14)/1000)/$AF$14)/1000</f>
        <v>0</v>
      </c>
      <c r="S25" s="152">
        <f>((((Balance!S19*1000000000)/$AG$26)/1000)/$AF$26)/1000</f>
        <v>0</v>
      </c>
      <c r="T25" s="152">
        <f>((((Balance!T19*1000000000)/$AG$24)/1000)/$AF$24)/1000</f>
        <v>0</v>
      </c>
      <c r="U25" s="152">
        <f>((((Balance!U19*1000000000)/$AG$28)/1000)/$AF$28)/1000</f>
        <v>0</v>
      </c>
      <c r="V25" s="157">
        <f>((((Balance!V19*1000000000)/$AG$27)/1000)/$AF$27)/1000</f>
        <v>3468.4015683611556</v>
      </c>
      <c r="W25" s="158">
        <f>((((Balance!W19*1000000000)/$AG$24)/1000)/$AF$24)/1000</f>
        <v>0</v>
      </c>
      <c r="X25" s="152">
        <f>((((Balance!X19*1000000000)/$AG$29)/1000)/$AF$29)/1000</f>
        <v>5651.4285714285716</v>
      </c>
      <c r="Y25" s="152">
        <f>((((Balance!Y19*1000000000)/$AG$30)/1000)/$AF$30)/1000</f>
        <v>6.279807692307692</v>
      </c>
      <c r="Z25" s="159">
        <f>((((Balance!Z19*1000000000)/$AG$31)/1000)/$AF$31)/1000</f>
        <v>224833.33333333334</v>
      </c>
      <c r="AA25" s="158">
        <f>((((Balance!AA19*1000000000)/$AG$32)/1000)/$AF$32)/1000</f>
        <v>0</v>
      </c>
      <c r="AB25" s="158">
        <f>((((Balance!AB19*1000000000)/$AG$33)/1000)/$AF$33)/1000</f>
        <v>122.11315717565473</v>
      </c>
      <c r="AC25" s="171">
        <f>+SUM(C25:AB25)</f>
        <v>234087.61977170102</v>
      </c>
      <c r="AE25" s="173" t="s">
        <v>16</v>
      </c>
      <c r="AF25" s="177">
        <v>1</v>
      </c>
      <c r="AG25" s="175">
        <v>5600</v>
      </c>
      <c r="AH25" s="173" t="s">
        <v>122</v>
      </c>
    </row>
    <row r="26" spans="1:34">
      <c r="A26" s="13"/>
      <c r="B26" s="135" t="s">
        <v>47</v>
      </c>
      <c r="C26" s="154">
        <f>((((Balance!C20*1000000000)/$AG$9)/1000)/$AF$9)/1000</f>
        <v>0</v>
      </c>
      <c r="D26" s="154">
        <f>((((Balance!D20*1000000000)/$AG$21)/1000)/$AF$21)/1000</f>
        <v>2289.4379936111141</v>
      </c>
      <c r="E26" s="154">
        <f>((((Balance!E20*1000000000)/$AG$23)/1000)/$AF$23)/1000</f>
        <v>357.34194040630996</v>
      </c>
      <c r="F26" s="154">
        <f>((((Balance!F20*1000000000)/$AG$22)/1000)/$AF$22)/1000</f>
        <v>8716.4728433082419</v>
      </c>
      <c r="G26" s="154">
        <f>((((Balance!G20*1000000000)/$AG$27)/1000)/$AF$27)/1000</f>
        <v>0</v>
      </c>
      <c r="H26" s="154">
        <f>((((Balance!H20*1000000000)/$AG$27)/1000)/$AF$27)/1000</f>
        <v>0</v>
      </c>
      <c r="I26" s="154">
        <f>((((Balance!I20*1000000000)/$AG$27)/1000)/$AF$27)/1000</f>
        <v>0</v>
      </c>
      <c r="J26" s="114">
        <f>((((Balance!J20*1000000000)/$AG$25)/1000)/$AF$25)/1000</f>
        <v>0</v>
      </c>
      <c r="K26" s="154">
        <f>((((Balance!K20*1000000000)/$AG$20)/1000)/$AF$20)/1000</f>
        <v>6734.029942109999</v>
      </c>
      <c r="L26" s="154">
        <f>((((Balance!L20*1000000000)/$AG$11)/1000)/$AH$11)/1000</f>
        <v>1500.613528760179</v>
      </c>
      <c r="M26" s="154">
        <f>((((Balance!M20*1000000000)/$AG$16)/1000)/$AF$16)/1000</f>
        <v>3773.7283950000001</v>
      </c>
      <c r="N26" s="154">
        <f>((((Balance!N20*1000000000)/$AG$19)/1000)/$AF$19)/1000</f>
        <v>156.668859</v>
      </c>
      <c r="O26" s="154">
        <f>((((Balance!O20*1000000000)/$AG$15)/1000)/$AF$15)/1000</f>
        <v>2287.4367754909094</v>
      </c>
      <c r="P26" s="154">
        <f>((((Balance!P20*1000000000)/$AG$17)/1000)/$AF$17)/1000</f>
        <v>10.542000000000002</v>
      </c>
      <c r="Q26" s="154">
        <f>((((Balance!Q20*1000000000)/$AG$18)/1000)/$AF$18)/1000</f>
        <v>923.22800499999971</v>
      </c>
      <c r="R26" s="154">
        <f>((((Balance!R20*1000000000)/$AG$14)/1000)/$AF$14)/1000</f>
        <v>40.194976341893053</v>
      </c>
      <c r="S26" s="154">
        <f>((((Balance!S20*1000000000)/$AG$26)/1000)/$AF$26)/1000</f>
        <v>0.90800000000000003</v>
      </c>
      <c r="T26" s="154">
        <f>((((Balance!T20*1000000000)/$AG$24)/1000)/$AF$24)/1000</f>
        <v>234.50442999999999</v>
      </c>
      <c r="U26" s="154">
        <f>((((Balance!U20*1000000000)/$AG$28)/1000)/$AF$28)/1000</f>
        <v>182.84067341352136</v>
      </c>
      <c r="V26" s="81">
        <f>((((Balance!V20*1000000000)/$AG$27)/1000)/$AF$27)/1000</f>
        <v>56945.952002606515</v>
      </c>
      <c r="W26" s="154">
        <f>((((Balance!W20*1000000000)/$AG$24)/1000)/$AF$24)/1000</f>
        <v>24.893736000000001</v>
      </c>
      <c r="X26" s="154">
        <f>((((Balance!X20*1000000000)/$AG$29)/1000)/$AF$29)/1000</f>
        <v>167310.37087912089</v>
      </c>
      <c r="Y26" s="154">
        <f>((((Balance!Y20*1000000000)/$AG$30)/1000)/$AF$30)/1000</f>
        <v>5.8799038461538453</v>
      </c>
      <c r="Z26" s="154">
        <f>((((Balance!Z20*1000000000)/$AG$31)/1000)/$AF$31)/1000</f>
        <v>824988.88888888899</v>
      </c>
      <c r="AA26" s="81">
        <f>((((Balance!AA20*1000000000)/$AG$32)/1000)/$AF$32)/1000</f>
        <v>32.831987663043471</v>
      </c>
      <c r="AB26" s="154">
        <f>((((Balance!AB20*1000000000)/$AG$33)/1000)/$AF$33)/1000</f>
        <v>0</v>
      </c>
      <c r="AC26" s="120">
        <f t="shared" si="0"/>
        <v>1076516.7657605677</v>
      </c>
      <c r="AE26" s="173" t="s">
        <v>25</v>
      </c>
      <c r="AF26" s="177">
        <v>1</v>
      </c>
      <c r="AG26" s="175">
        <v>4260</v>
      </c>
      <c r="AH26" s="173" t="s">
        <v>124</v>
      </c>
    </row>
    <row r="27" spans="1:34">
      <c r="A27" s="318" t="s">
        <v>105</v>
      </c>
      <c r="B27" s="136" t="s">
        <v>48</v>
      </c>
      <c r="C27" s="160">
        <f>((((Balance!C21*1000000000)/$AG$9)/1000)/$AF$9)/1000</f>
        <v>0</v>
      </c>
      <c r="D27" s="161">
        <f>((((Balance!D21*1000000000)/$AG$21)/1000)/$AF$21)/1000</f>
        <v>359.25243631302857</v>
      </c>
      <c r="E27" s="161">
        <f>((((Balance!E21*1000000000)/$AG$23)/1000)/$AF$23)/1000</f>
        <v>0</v>
      </c>
      <c r="F27" s="161">
        <f>((((Balance!F21*1000000000)/$AG$22)/1000)/$AF$22)/1000</f>
        <v>0</v>
      </c>
      <c r="G27" s="161">
        <f>((((Balance!G21*1000000000)/$AG$27)/1000)/$AF$27)/1000</f>
        <v>0</v>
      </c>
      <c r="H27" s="161">
        <f>((((Balance!H21*1000000000)/$AG$27)/1000)/$AF$27)/1000</f>
        <v>0</v>
      </c>
      <c r="I27" s="161">
        <f>((((Balance!I21*1000000000)/$AG$27)/1000)/$AF$27)/1000</f>
        <v>0</v>
      </c>
      <c r="J27" s="162">
        <f>((((Balance!J21*1000000000)/$AG$25)/1000)/$AF$25)/1000</f>
        <v>0</v>
      </c>
      <c r="K27" s="161">
        <f>((((Balance!K21*1000000000)/$AG$20)/1000)/$AF$20)/1000</f>
        <v>0</v>
      </c>
      <c r="L27" s="161">
        <f>((((Balance!L21*1000000000)/$AG$11)/1000)/$AH$11)/1000</f>
        <v>43.68845249999999</v>
      </c>
      <c r="M27" s="161">
        <f>((((Balance!M21*1000000000)/$AG$16)/1000)/$AF$16)/1000</f>
        <v>0</v>
      </c>
      <c r="N27" s="161">
        <f>((((Balance!N21*1000000000)/$AG$19)/1000)/$AF$19)/1000</f>
        <v>0</v>
      </c>
      <c r="O27" s="161">
        <f>((((Balance!O21*1000000000)/$AG$15)/1000)/$AF$15)/1000</f>
        <v>128.16400000000002</v>
      </c>
      <c r="P27" s="161">
        <f>((((Balance!P21*1000000000)/$AG$17)/1000)/$AF$17)/1000</f>
        <v>0</v>
      </c>
      <c r="Q27" s="161">
        <f>((((Balance!Q21*1000000000)/$AG$18)/1000)/$AF$18)/1000</f>
        <v>0</v>
      </c>
      <c r="R27" s="161">
        <f>((((Balance!R21*1000000000)/$AG$14)/1000)/$AF$14)/1000</f>
        <v>40.194976341893053</v>
      </c>
      <c r="S27" s="161">
        <f>((((Balance!S21*1000000000)/$AG$26)/1000)/$AF$26)/1000</f>
        <v>0.38400000000000001</v>
      </c>
      <c r="T27" s="161">
        <f>((((Balance!T21*1000000000)/$AG$24)/1000)/$AF$24)/1000</f>
        <v>0</v>
      </c>
      <c r="U27" s="161">
        <f>((((Balance!U21*1000000000)/$AG$28)/1000)/$AF$28)/1000</f>
        <v>0</v>
      </c>
      <c r="V27" s="163">
        <f>((((Balance!V21*1000000000)/$AG$27)/1000)/$AF$27)/1000</f>
        <v>2171.4369845182764</v>
      </c>
      <c r="W27" s="161">
        <f>((((Balance!W21*1000000000)/$AG$24)/1000)/$AF$24)/1000</f>
        <v>0</v>
      </c>
      <c r="X27" s="161">
        <f>((((Balance!X21*1000000000)/$AG$29)/1000)/$AF$29)/1000</f>
        <v>52118.9010989011</v>
      </c>
      <c r="Y27" s="161">
        <f>((((Balance!Y21*1000000000)/$AG$30)/1000)/$AF$30)/1000</f>
        <v>5.8799038461538453</v>
      </c>
      <c r="Z27" s="161">
        <f>((((Balance!Z21*1000000000)/$AG$31)/1000)/$AF$31)/1000</f>
        <v>723386.11111111101</v>
      </c>
      <c r="AA27" s="163">
        <f>((((Balance!AA21*1000000000)/$AG$32)/1000)/$AF$32)/1000</f>
        <v>0</v>
      </c>
      <c r="AB27" s="161">
        <f>((((Balance!AB21*1000000000)/$AG$33)/1000)/$AF$33)/1000</f>
        <v>0</v>
      </c>
      <c r="AC27" s="172">
        <f t="shared" si="0"/>
        <v>778254.01296353142</v>
      </c>
      <c r="AE27" s="173" t="s">
        <v>4</v>
      </c>
      <c r="AF27" s="177">
        <v>1</v>
      </c>
      <c r="AG27" s="175">
        <v>860</v>
      </c>
      <c r="AH27" s="173" t="s">
        <v>125</v>
      </c>
    </row>
    <row r="28" spans="1:34">
      <c r="A28" s="319"/>
      <c r="B28" s="95" t="s">
        <v>39</v>
      </c>
      <c r="C28" s="108">
        <f>((((Balance!C22*1000000000)/$AG$9)/1000)/$AF$9)/1000</f>
        <v>0</v>
      </c>
      <c r="D28" s="70">
        <f>((((Balance!D22*1000000000)/$AG$21)/1000)/$AF$21)/1000</f>
        <v>0</v>
      </c>
      <c r="E28" s="70">
        <f>((((Balance!E22*1000000000)/$AG$23)/1000)/$AF$23)/1000</f>
        <v>0</v>
      </c>
      <c r="F28" s="70">
        <f>((((Balance!F22*1000000000)/$AG$22)/1000)/$AF$22)/1000</f>
        <v>0</v>
      </c>
      <c r="G28" s="70">
        <f>((((Balance!G22*1000000000)/$AG$27)/1000)/$AF$27)/1000</f>
        <v>0</v>
      </c>
      <c r="H28" s="70">
        <f>((((Balance!H22*1000000000)/$AG$27)/1000)/$AF$27)/1000</f>
        <v>0</v>
      </c>
      <c r="I28" s="70">
        <f>((((Balance!I22*1000000000)/$AG$27)/1000)/$AF$27)/1000</f>
        <v>0</v>
      </c>
      <c r="J28" s="109">
        <f>((((Balance!J22*1000000000)/$AG$25)/1000)/$AF$25)/1000</f>
        <v>0</v>
      </c>
      <c r="K28" s="73">
        <f>((((Balance!K22*1000000000)/$AG$20)/1000)/$AF$20)/1000</f>
        <v>0</v>
      </c>
      <c r="L28" s="70">
        <f>((((Balance!L22*1000000000)/$AG$11)/1000)/$AH$11)/1000</f>
        <v>0</v>
      </c>
      <c r="M28" s="70">
        <f>((((Balance!M22*1000000000)/$AG$16)/1000)/$AF$16)/1000</f>
        <v>0</v>
      </c>
      <c r="N28" s="70">
        <f>((((Balance!N22*1000000000)/$AG$19)/1000)/$AF$19)/1000</f>
        <v>0</v>
      </c>
      <c r="O28" s="70">
        <f>((((Balance!O22*1000000000)/$AG$15)/1000)/$AF$15)/1000</f>
        <v>0</v>
      </c>
      <c r="P28" s="70">
        <f>((((Balance!P22*1000000000)/$AG$17)/1000)/$AF$17)/1000</f>
        <v>0</v>
      </c>
      <c r="Q28" s="70">
        <f>((((Balance!Q22*1000000000)/$AG$18)/1000)/$AF$18)/1000</f>
        <v>0</v>
      </c>
      <c r="R28" s="70">
        <f>((((Balance!R22*1000000000)/$AG$14)/1000)/$AF$14)/1000</f>
        <v>0</v>
      </c>
      <c r="S28" s="70">
        <f>((((Balance!S22*1000000000)/$AG$26)/1000)/$AF$26)/1000</f>
        <v>0</v>
      </c>
      <c r="T28" s="70">
        <f>((((Balance!T22*1000000000)/$AG$24)/1000)/$AF$24)/1000</f>
        <v>0</v>
      </c>
      <c r="U28" s="70">
        <f>((((Balance!U22*1000000000)/$AG$28)/1000)/$AF$28)/1000</f>
        <v>0</v>
      </c>
      <c r="V28" s="118">
        <f>((((Balance!V22*1000000000)/$AG$27)/1000)/$AF$27)/1000</f>
        <v>0</v>
      </c>
      <c r="W28" s="70">
        <f>((((Balance!W22*1000000000)/$AG$24)/1000)/$AF$24)/1000</f>
        <v>0</v>
      </c>
      <c r="X28" s="70">
        <f>((((Balance!X22*1000000000)/$AG$29)/1000)/$AF$29)/1000</f>
        <v>0</v>
      </c>
      <c r="Y28" s="70">
        <f>((((Balance!Y22*1000000000)/$AG$30)/1000)/$AF$30)/1000</f>
        <v>0</v>
      </c>
      <c r="Z28" s="71">
        <f>((((Balance!Z22*1000000000)/$AG$31)/1000)/$AF$31)/1000</f>
        <v>0</v>
      </c>
      <c r="AA28" s="118">
        <f>((((Balance!AA22*1000000000)/$AG$32)/1000)/$AF$32)/1000</f>
        <v>0</v>
      </c>
      <c r="AB28" s="70">
        <f>((((Balance!AB22*1000000000)/$AG$33)/1000)/$AF$33)/1000</f>
        <v>0</v>
      </c>
      <c r="AC28" s="85">
        <f t="shared" si="0"/>
        <v>0</v>
      </c>
      <c r="AE28" s="173" t="s">
        <v>141</v>
      </c>
      <c r="AF28" s="177">
        <v>1</v>
      </c>
      <c r="AG28" s="175">
        <v>9644</v>
      </c>
      <c r="AH28" s="181"/>
    </row>
    <row r="29" spans="1:34">
      <c r="A29" s="319"/>
      <c r="B29" s="95" t="s">
        <v>4</v>
      </c>
      <c r="C29" s="108">
        <f>((((Balance!C23*1000000000)/$AG$9)/1000)/$AF$9)/1000</f>
        <v>0</v>
      </c>
      <c r="D29" s="70">
        <f>((((Balance!D23*1000000000)/$AG$21)/1000)/$AF$21)/1000</f>
        <v>0</v>
      </c>
      <c r="E29" s="70">
        <f>((((Balance!E23*1000000000)/$AG$23)/1000)/$AF$23)/1000</f>
        <v>0</v>
      </c>
      <c r="F29" s="70">
        <f>((((Balance!F23*1000000000)/$AG$22)/1000)/$AF$22)/1000</f>
        <v>0</v>
      </c>
      <c r="G29" s="70">
        <f>((((Balance!G23*1000000000)/$AG$27)/1000)/$AF$27)/1000</f>
        <v>0</v>
      </c>
      <c r="H29" s="70">
        <f>((((Balance!H23*1000000000)/$AG$27)/1000)/$AF$27)/1000</f>
        <v>0</v>
      </c>
      <c r="I29" s="70">
        <f>((((Balance!I23*1000000000)/$AG$27)/1000)/$AF$27)/1000</f>
        <v>0</v>
      </c>
      <c r="J29" s="109">
        <f>((((Balance!J23*1000000000)/$AG$25)/1000)/$AF$25)/1000</f>
        <v>0</v>
      </c>
      <c r="K29" s="70">
        <f>((((Balance!K23*1000000000)/$AG$20)/1000)/$AF$20)/1000</f>
        <v>0</v>
      </c>
      <c r="L29" s="70">
        <f>((((Balance!L23*1000000000)/$AG$11)/1000)/$AH$11)/1000</f>
        <v>0</v>
      </c>
      <c r="M29" s="70">
        <f>((((Balance!M23*1000000000)/$AG$16)/1000)/$AF$16)/1000</f>
        <v>0</v>
      </c>
      <c r="N29" s="70">
        <f>((((Balance!N23*1000000000)/$AG$19)/1000)/$AF$19)/1000</f>
        <v>0</v>
      </c>
      <c r="O29" s="70">
        <f>((((Balance!O23*1000000000)/$AG$15)/1000)/$AF$15)/1000</f>
        <v>0</v>
      </c>
      <c r="P29" s="70">
        <f>((((Balance!P23*1000000000)/$AG$17)/1000)/$AF$17)/1000</f>
        <v>0</v>
      </c>
      <c r="Q29" s="70">
        <f>((((Balance!Q23*1000000000)/$AG$18)/1000)/$AF$18)/1000</f>
        <v>0</v>
      </c>
      <c r="R29" s="70">
        <f>((((Balance!R23*1000000000)/$AG$14)/1000)/$AF$14)/1000</f>
        <v>0</v>
      </c>
      <c r="S29" s="70">
        <f>((((Balance!S23*1000000000)/$AG$26)/1000)/$AF$26)/1000</f>
        <v>0</v>
      </c>
      <c r="T29" s="70">
        <f>((((Balance!T23*1000000000)/$AG$24)/1000)/$AF$24)/1000</f>
        <v>0</v>
      </c>
      <c r="U29" s="70">
        <f>((((Balance!U23*1000000000)/$AG$28)/1000)/$AF$28)/1000</f>
        <v>0</v>
      </c>
      <c r="V29" s="118">
        <f>((((Balance!V23*1000000000)/$AG$27)/1000)/$AF$27)/1000</f>
        <v>1642.3041505182762</v>
      </c>
      <c r="W29" s="70">
        <f>((((Balance!W23*1000000000)/$AG$24)/1000)/$AF$24)/1000</f>
        <v>0</v>
      </c>
      <c r="X29" s="70">
        <f>((((Balance!X23*1000000000)/$AG$29)/1000)/$AF$29)/1000</f>
        <v>0</v>
      </c>
      <c r="Y29" s="70">
        <f>((((Balance!Y23*1000000000)/$AG$30)/1000)/$AF$30)/1000</f>
        <v>0</v>
      </c>
      <c r="Z29" s="71">
        <f>((((Balance!Z23*1000000000)/$AG$31)/1000)/$AF$31)/1000</f>
        <v>0</v>
      </c>
      <c r="AA29" s="118">
        <f>((((Balance!AA23*1000000000)/$AG$32)/1000)/$AF$32)/1000</f>
        <v>0</v>
      </c>
      <c r="AB29" s="70">
        <f>((((Balance!AB23*1000000000)/$AG$33)/1000)/$AF$33)/1000</f>
        <v>0</v>
      </c>
      <c r="AC29" s="85">
        <f t="shared" si="0"/>
        <v>1642.3041505182762</v>
      </c>
      <c r="AE29" s="3" t="s">
        <v>29</v>
      </c>
      <c r="AF29" s="177">
        <v>1</v>
      </c>
      <c r="AG29" s="175">
        <v>4.55</v>
      </c>
      <c r="AH29" s="181"/>
    </row>
    <row r="30" spans="1:34">
      <c r="A30" s="319"/>
      <c r="B30" s="95" t="s">
        <v>42</v>
      </c>
      <c r="C30" s="108">
        <f>((((Balance!C24*1000000000)/$AG$9)/1000)/$AF$9)/1000</f>
        <v>0</v>
      </c>
      <c r="D30" s="70">
        <f>((((Balance!D24*1000000000)/$AG$21)/1000)/$AF$21)/1000</f>
        <v>0</v>
      </c>
      <c r="E30" s="70">
        <f>((((Balance!E24*1000000000)/$AG$23)/1000)/$AF$23)/1000</f>
        <v>0</v>
      </c>
      <c r="F30" s="70">
        <f>((((Balance!F24*1000000000)/$AG$22)/1000)/$AF$22)/1000</f>
        <v>0</v>
      </c>
      <c r="G30" s="70">
        <f>((((Balance!G24*1000000000)/$AG$27)/1000)/$AF$27)/1000</f>
        <v>0</v>
      </c>
      <c r="H30" s="70">
        <f>((((Balance!H24*1000000000)/$AG$27)/1000)/$AF$27)/1000</f>
        <v>0</v>
      </c>
      <c r="I30" s="70">
        <f>((((Balance!I24*1000000000)/$AG$27)/1000)/$AF$27)/1000</f>
        <v>0</v>
      </c>
      <c r="J30" s="109">
        <f>((((Balance!J24*1000000000)/$AG$25)/1000)/$AF$25)/1000</f>
        <v>0</v>
      </c>
      <c r="K30" s="70">
        <f>((((Balance!K24*1000000000)/$AG$20)/1000)/$AF$20)/1000</f>
        <v>0</v>
      </c>
      <c r="L30" s="70">
        <f>((((Balance!L24*1000000000)/$AG$11)/1000)/$AH$11)/1000</f>
        <v>0</v>
      </c>
      <c r="M30" s="70">
        <f>((((Balance!M24*1000000000)/$AG$16)/1000)/$AF$16)/1000</f>
        <v>0</v>
      </c>
      <c r="N30" s="70">
        <f>((((Balance!N24*1000000000)/$AG$19)/1000)/$AF$19)/1000</f>
        <v>0</v>
      </c>
      <c r="O30" s="70">
        <f>((((Balance!O24*1000000000)/$AG$15)/1000)/$AF$15)/1000</f>
        <v>0</v>
      </c>
      <c r="P30" s="70">
        <f>((((Balance!P24*1000000000)/$AG$17)/1000)/$AF$17)/1000</f>
        <v>0</v>
      </c>
      <c r="Q30" s="70">
        <f>((((Balance!Q24*1000000000)/$AG$18)/1000)/$AF$18)/1000</f>
        <v>0</v>
      </c>
      <c r="R30" s="70">
        <f>((((Balance!R24*1000000000)/$AG$14)/1000)/$AF$14)/1000</f>
        <v>0</v>
      </c>
      <c r="S30" s="70">
        <f>((((Balance!S24*1000000000)/$AG$26)/1000)/$AF$26)/1000</f>
        <v>0</v>
      </c>
      <c r="T30" s="70">
        <f>((((Balance!T24*1000000000)/$AG$24)/1000)/$AF$24)/1000</f>
        <v>0</v>
      </c>
      <c r="U30" s="70">
        <f>((((Balance!U24*1000000000)/$AG$28)/1000)/$AF$28)/1000</f>
        <v>0</v>
      </c>
      <c r="V30" s="118">
        <f>((((Balance!V24*1000000000)/$AG$27)/1000)/$AF$27)/1000</f>
        <v>0</v>
      </c>
      <c r="W30" s="70">
        <f>((((Balance!W24*1000000000)/$AG$24)/1000)/$AF$24)/1000</f>
        <v>0</v>
      </c>
      <c r="X30" s="70">
        <f>((((Balance!X24*1000000000)/$AG$29)/1000)/$AF$29)/1000</f>
        <v>27347.472527472528</v>
      </c>
      <c r="Y30" s="70">
        <f>((((Balance!Y24*1000000000)/$AG$30)/1000)/$AF$30)/1000</f>
        <v>0</v>
      </c>
      <c r="Z30" s="71">
        <f>((((Balance!Z24*1000000000)/$AG$31)/1000)/$AF$31)/1000</f>
        <v>329512.5</v>
      </c>
      <c r="AA30" s="118">
        <f>((((Balance!AA24*1000000000)/$AG$32)/1000)/$AF$32)/1000</f>
        <v>0</v>
      </c>
      <c r="AB30" s="70">
        <f>((((Balance!AB24*1000000000)/$AG$33)/1000)/$AF$33)/1000</f>
        <v>0</v>
      </c>
      <c r="AC30" s="85">
        <f t="shared" si="0"/>
        <v>356859.97252747254</v>
      </c>
      <c r="AE30" s="3" t="s">
        <v>30</v>
      </c>
      <c r="AF30" s="177">
        <v>1</v>
      </c>
      <c r="AG30" s="177">
        <v>10400</v>
      </c>
      <c r="AH30" s="181"/>
    </row>
    <row r="31" spans="1:34">
      <c r="A31" s="319"/>
      <c r="B31" s="95" t="s">
        <v>43</v>
      </c>
      <c r="C31" s="108">
        <f>((((Balance!C25*1000000000)/$AG$9)/1000)/$AF$9)/1000</f>
        <v>0</v>
      </c>
      <c r="D31" s="70">
        <f>((((Balance!D25*1000000000)/$AG$21)/1000)/$AF$21)/1000</f>
        <v>0</v>
      </c>
      <c r="E31" s="70">
        <f>((((Balance!E25*1000000000)/$AG$23)/1000)/$AF$23)/1000</f>
        <v>0</v>
      </c>
      <c r="F31" s="70">
        <f>((((Balance!F25*1000000000)/$AG$22)/1000)/$AF$22)/1000</f>
        <v>0</v>
      </c>
      <c r="G31" s="70">
        <f>((((Balance!G25*1000000000)/$AG$27)/1000)/$AF$27)/1000</f>
        <v>0</v>
      </c>
      <c r="H31" s="70">
        <f>((((Balance!H25*1000000000)/$AG$27)/1000)/$AF$27)/1000</f>
        <v>0</v>
      </c>
      <c r="I31" s="70">
        <f>((((Balance!I25*1000000000)/$AG$27)/1000)/$AF$27)/1000</f>
        <v>0</v>
      </c>
      <c r="J31" s="109">
        <f>((((Balance!J25*1000000000)/$AG$25)/1000)/$AF$25)/1000</f>
        <v>0</v>
      </c>
      <c r="K31" s="70">
        <f>((((Balance!K25*1000000000)/$AG$20)/1000)/$AF$20)/1000</f>
        <v>0</v>
      </c>
      <c r="L31" s="70">
        <f>((((Balance!L25*1000000000)/$AG$11)/1000)/$AH$11)/1000</f>
        <v>25.199999999999996</v>
      </c>
      <c r="M31" s="70">
        <f>((((Balance!M25*1000000000)/$AG$16)/1000)/$AF$16)/1000</f>
        <v>0</v>
      </c>
      <c r="N31" s="70">
        <f>((((Balance!N25*1000000000)/$AG$19)/1000)/$AF$19)/1000</f>
        <v>0</v>
      </c>
      <c r="O31" s="70">
        <f>((((Balance!O25*1000000000)/$AG$15)/1000)/$AF$15)/1000</f>
        <v>0</v>
      </c>
      <c r="P31" s="70">
        <f>((((Balance!P25*1000000000)/$AG$17)/1000)/$AF$17)/1000</f>
        <v>0</v>
      </c>
      <c r="Q31" s="70">
        <f>((((Balance!Q25*1000000000)/$AG$18)/1000)/$AF$18)/1000</f>
        <v>0</v>
      </c>
      <c r="R31" s="70">
        <f>((((Balance!R25*1000000000)/$AG$14)/1000)/$AF$14)/1000</f>
        <v>0</v>
      </c>
      <c r="S31" s="70">
        <f>((((Balance!S25*1000000000)/$AG$26)/1000)/$AF$26)/1000</f>
        <v>0</v>
      </c>
      <c r="T31" s="70">
        <f>((((Balance!T25*1000000000)/$AG$24)/1000)/$AF$24)/1000</f>
        <v>0</v>
      </c>
      <c r="U31" s="70">
        <f>((((Balance!U25*1000000000)/$AG$28)/1000)/$AF$28)/1000</f>
        <v>0</v>
      </c>
      <c r="V31" s="118">
        <f>((((Balance!V25*1000000000)/$AG$27)/1000)/$AF$27)/1000</f>
        <v>0</v>
      </c>
      <c r="W31" s="70">
        <f>((((Balance!W25*1000000000)/$AG$24)/1000)/$AF$24)/1000</f>
        <v>0</v>
      </c>
      <c r="X31" s="70">
        <f>((((Balance!X25*1000000000)/$AG$29)/1000)/$AF$29)/1000</f>
        <v>24771.428571428576</v>
      </c>
      <c r="Y31" s="70">
        <f>((((Balance!Y25*1000000000)/$AG$30)/1000)/$AF$30)/1000</f>
        <v>5.8799038461538453</v>
      </c>
      <c r="Z31" s="71">
        <f>((((Balance!Z25*1000000000)/$AG$31)/1000)/$AF$31)/1000</f>
        <v>393873.61111111118</v>
      </c>
      <c r="AA31" s="118">
        <f>((((Balance!AA25*1000000000)/$AG$32)/1000)/$AF$32)/1000</f>
        <v>0</v>
      </c>
      <c r="AB31" s="70">
        <f>((((Balance!AB25*1000000000)/$AG$33)/1000)/$AF$33)/1000</f>
        <v>0</v>
      </c>
      <c r="AC31" s="85">
        <f t="shared" si="0"/>
        <v>418676.1195863859</v>
      </c>
      <c r="AE31" s="3" t="s">
        <v>31</v>
      </c>
      <c r="AF31" s="177">
        <v>1</v>
      </c>
      <c r="AG31" s="177">
        <v>0.72</v>
      </c>
      <c r="AH31" s="181"/>
    </row>
    <row r="32" spans="1:34">
      <c r="A32" s="319"/>
      <c r="B32" s="95" t="s">
        <v>44</v>
      </c>
      <c r="C32" s="108">
        <f>((((Balance!C26*1000000000)/$AG$9)/1000)/$AF$9)/1000</f>
        <v>0</v>
      </c>
      <c r="D32" s="70">
        <f>((((Balance!D26*1000000000)/$AG$21)/1000)/$AF$21)/1000</f>
        <v>0</v>
      </c>
      <c r="E32" s="70">
        <f>((((Balance!E26*1000000000)/$AG$23)/1000)/$AF$23)/1000</f>
        <v>0</v>
      </c>
      <c r="F32" s="70">
        <f>((((Balance!F26*1000000000)/$AG$22)/1000)/$AF$22)/1000</f>
        <v>0</v>
      </c>
      <c r="G32" s="70">
        <f>((((Balance!G26*1000000000)/$AG$27)/1000)/$AF$27)/1000</f>
        <v>0</v>
      </c>
      <c r="H32" s="70">
        <f>((((Balance!H26*1000000000)/$AG$27)/1000)/$AF$27)/1000</f>
        <v>0</v>
      </c>
      <c r="I32" s="70">
        <f>((((Balance!I26*1000000000)/$AG$27)/1000)/$AF$27)/1000</f>
        <v>0</v>
      </c>
      <c r="J32" s="109">
        <f>((((Balance!J26*1000000000)/$AG$25)/1000)/$AF$25)/1000</f>
        <v>0</v>
      </c>
      <c r="K32" s="70">
        <f>((((Balance!K26*1000000000)/$AG$20)/1000)/$AF$20)/1000</f>
        <v>0</v>
      </c>
      <c r="L32" s="70">
        <f>((((Balance!L26*1000000000)/$AG$11)/1000)/$AH$11)/1000</f>
        <v>0</v>
      </c>
      <c r="M32" s="70">
        <f>((((Balance!M26*1000000000)/$AG$16)/1000)/$AF$16)/1000</f>
        <v>0</v>
      </c>
      <c r="N32" s="70">
        <f>((((Balance!N26*1000000000)/$AG$19)/1000)/$AF$19)/1000</f>
        <v>0</v>
      </c>
      <c r="O32" s="70">
        <f>((((Balance!O26*1000000000)/$AG$15)/1000)/$AF$15)/1000</f>
        <v>0</v>
      </c>
      <c r="P32" s="70">
        <f>((((Balance!P26*1000000000)/$AG$17)/1000)/$AF$17)/1000</f>
        <v>0</v>
      </c>
      <c r="Q32" s="70">
        <f>((((Balance!Q26*1000000000)/$AG$18)/1000)/$AF$18)/1000</f>
        <v>0</v>
      </c>
      <c r="R32" s="70">
        <f>((((Balance!R26*1000000000)/$AG$14)/1000)/$AF$14)/1000</f>
        <v>0</v>
      </c>
      <c r="S32" s="70">
        <f>((((Balance!S26*1000000000)/$AG$26)/1000)/$AF$26)/1000</f>
        <v>0</v>
      </c>
      <c r="T32" s="70">
        <f>((((Balance!T26*1000000000)/$AG$24)/1000)/$AF$24)/1000</f>
        <v>0</v>
      </c>
      <c r="U32" s="70">
        <f>((((Balance!U26*1000000000)/$AG$28)/1000)/$AF$28)/1000</f>
        <v>0</v>
      </c>
      <c r="V32" s="118">
        <f>((((Balance!V26*1000000000)/$AG$27)/1000)/$AF$27)/1000</f>
        <v>0</v>
      </c>
      <c r="W32" s="70">
        <f>((((Balance!W26*1000000000)/$AG$24)/1000)/$AF$24)/1000</f>
        <v>0</v>
      </c>
      <c r="X32" s="70">
        <f>((((Balance!X26*1000000000)/$AG$29)/1000)/$AF$29)/1000</f>
        <v>0</v>
      </c>
      <c r="Y32" s="70">
        <f>((((Balance!Y26*1000000000)/$AG$30)/1000)/$AF$30)/1000</f>
        <v>0</v>
      </c>
      <c r="Z32" s="71">
        <f>((((Balance!Z26*1000000000)/$AG$31)/1000)/$AF$31)/1000</f>
        <v>0</v>
      </c>
      <c r="AA32" s="118">
        <f>((((Balance!AA26*1000000000)/$AG$32)/1000)/$AF$32)/1000</f>
        <v>0</v>
      </c>
      <c r="AB32" s="70">
        <f>((((Balance!AB26*1000000000)/$AG$33)/1000)/$AF$33)/1000</f>
        <v>0</v>
      </c>
      <c r="AC32" s="85">
        <f t="shared" si="0"/>
        <v>0</v>
      </c>
      <c r="AE32" s="3" t="s">
        <v>142</v>
      </c>
      <c r="AF32" s="177">
        <v>1</v>
      </c>
      <c r="AG32" s="177">
        <v>4600</v>
      </c>
      <c r="AH32" s="181"/>
    </row>
    <row r="33" spans="1:34">
      <c r="A33" s="319"/>
      <c r="B33" s="95" t="s">
        <v>45</v>
      </c>
      <c r="C33" s="108">
        <f>((((Balance!C27*1000000000)/$AG$9)/1000)/$AF$9)/1000</f>
        <v>0</v>
      </c>
      <c r="D33" s="70">
        <f>((((Balance!D27*1000000000)/$AG$21)/1000)/$AF$21)/1000</f>
        <v>359.25243631302857</v>
      </c>
      <c r="E33" s="70">
        <f>((((Balance!E27*1000000000)/$AG$23)/1000)/$AF$23)/1000</f>
        <v>0</v>
      </c>
      <c r="F33" s="70">
        <f>((((Balance!F27*1000000000)/$AG$22)/1000)/$AF$22)/1000</f>
        <v>0</v>
      </c>
      <c r="G33" s="70">
        <f>((((Balance!G27*1000000000)/$AG$27)/1000)/$AF$27)/1000</f>
        <v>0</v>
      </c>
      <c r="H33" s="70">
        <f>((((Balance!H27*1000000000)/$AG$27)/1000)/$AF$27)/1000</f>
        <v>0</v>
      </c>
      <c r="I33" s="70">
        <f>((((Balance!I27*1000000000)/$AG$27)/1000)/$AF$27)/1000</f>
        <v>0</v>
      </c>
      <c r="J33" s="109">
        <f>((((Balance!J27*1000000000)/$AG$25)/1000)/$AF$25)/1000</f>
        <v>0</v>
      </c>
      <c r="K33" s="70">
        <f>((((Balance!K27*1000000000)/$AG$20)/1000)/$AF$20)/1000</f>
        <v>0</v>
      </c>
      <c r="L33" s="70">
        <f>((((Balance!L27*1000000000)/$AG$11)/1000)/$AH$11)/1000</f>
        <v>18.488452499999998</v>
      </c>
      <c r="M33" s="70">
        <f>((((Balance!M27*1000000000)/$AG$16)/1000)/$AF$16)/1000</f>
        <v>0</v>
      </c>
      <c r="N33" s="70">
        <f>((((Balance!N27*1000000000)/$AG$19)/1000)/$AF$19)/1000</f>
        <v>0</v>
      </c>
      <c r="O33" s="70">
        <f>((((Balance!O27*1000000000)/$AG$15)/1000)/$AF$15)/1000</f>
        <v>128.16400000000002</v>
      </c>
      <c r="P33" s="70">
        <f>((((Balance!P27*1000000000)/$AG$17)/1000)/$AF$17)/1000</f>
        <v>0</v>
      </c>
      <c r="Q33" s="70">
        <f>((((Balance!Q27*1000000000)/$AG$18)/1000)/$AF$18)/1000</f>
        <v>0</v>
      </c>
      <c r="R33" s="70">
        <f>((((Balance!R27*1000000000)/$AG$14)/1000)/$AF$14)/1000</f>
        <v>40.194976341893053</v>
      </c>
      <c r="S33" s="70">
        <f>((((Balance!S27*1000000000)/$AG$26)/1000)/$AF$26)/1000</f>
        <v>0.38400000000000001</v>
      </c>
      <c r="T33" s="70">
        <f>((((Balance!T27*1000000000)/$AG$24)/1000)/$AF$24)/1000</f>
        <v>0</v>
      </c>
      <c r="U33" s="70">
        <f>((((Balance!U27*1000000000)/$AG$28)/1000)/$AF$28)/1000</f>
        <v>0</v>
      </c>
      <c r="V33" s="118">
        <f>((((Balance!V27*1000000000)/$AG$27)/1000)/$AF$27)/1000</f>
        <v>488.99283399999996</v>
      </c>
      <c r="W33" s="70">
        <f>((((Balance!W27*1000000000)/$AG$24)/1000)/$AF$24)/1000</f>
        <v>0</v>
      </c>
      <c r="X33" s="70">
        <f>((((Balance!X27*1000000000)/$AG$29)/1000)/$AF$29)/1000</f>
        <v>0</v>
      </c>
      <c r="Y33" s="70">
        <f>((((Balance!Y27*1000000000)/$AG$30)/1000)/$AF$30)/1000</f>
        <v>0</v>
      </c>
      <c r="Z33" s="71">
        <f>((((Balance!Z27*1000000000)/$AG$31)/1000)/$AF$31)/1000</f>
        <v>0</v>
      </c>
      <c r="AA33" s="118">
        <f>((((Balance!AA27*1000000000)/$AG$32)/1000)/$AF$32)/1000</f>
        <v>0</v>
      </c>
      <c r="AB33" s="109">
        <f>((((Balance!AB27*1000000000)/$AG$33)/1000)/$AF$33)/1000</f>
        <v>0</v>
      </c>
      <c r="AC33" s="85">
        <f t="shared" si="0"/>
        <v>1035.4766991549216</v>
      </c>
      <c r="AE33" s="3" t="s">
        <v>7</v>
      </c>
      <c r="AF33" s="177">
        <v>1</v>
      </c>
      <c r="AG33" s="177">
        <v>5413</v>
      </c>
      <c r="AH33" s="181"/>
    </row>
    <row r="34" spans="1:34">
      <c r="A34" s="319"/>
      <c r="B34" s="89" t="s">
        <v>46</v>
      </c>
      <c r="C34" s="124">
        <f>((((Balance!C28*1000000000)/$AG$9)/1000)/$AF$9)/1000</f>
        <v>0</v>
      </c>
      <c r="D34" s="83">
        <f>((((Balance!D28*1000000000)/$AG$21)/1000)/$AF$21)/1000</f>
        <v>0</v>
      </c>
      <c r="E34" s="83">
        <f>((((Balance!E28*1000000000)/$AG$23)/1000)/$AF$23)/1000</f>
        <v>0</v>
      </c>
      <c r="F34" s="83">
        <f>((((Balance!F28*1000000000)/$AG$22)/1000)/$AF$22)/1000</f>
        <v>0</v>
      </c>
      <c r="G34" s="83">
        <f>((((Balance!G28*1000000000)/$AG$27)/1000)/$AF$27)/1000</f>
        <v>0</v>
      </c>
      <c r="H34" s="83">
        <f>((((Balance!H28*1000000000)/$AG$27)/1000)/$AF$27)/1000</f>
        <v>0</v>
      </c>
      <c r="I34" s="83">
        <f>((((Balance!I28*1000000000)/$AG$27)/1000)/$AF$27)/1000</f>
        <v>0</v>
      </c>
      <c r="J34" s="125">
        <f>((((Balance!J28*1000000000)/$AG$25)/1000)/$AF$25)/1000</f>
        <v>0</v>
      </c>
      <c r="K34" s="83">
        <f>((((Balance!K28*1000000000)/$AG$20)/1000)/$AF$20)/1000</f>
        <v>0</v>
      </c>
      <c r="L34" s="83">
        <f>((((Balance!L28*1000000000)/$AG$11)/1000)/$AH$11)/1000</f>
        <v>0</v>
      </c>
      <c r="M34" s="83">
        <f>((((Balance!M28*1000000000)/$AG$16)/1000)/$AF$16)/1000</f>
        <v>0</v>
      </c>
      <c r="N34" s="83">
        <f>((((Balance!N28*1000000000)/$AG$19)/1000)/$AF$19)/1000</f>
        <v>0</v>
      </c>
      <c r="O34" s="83">
        <f>((((Balance!O28*1000000000)/$AG$15)/1000)/$AF$15)/1000</f>
        <v>0</v>
      </c>
      <c r="P34" s="83">
        <f>((((Balance!P28*1000000000)/$AG$17)/1000)/$AF$17)/1000</f>
        <v>0</v>
      </c>
      <c r="Q34" s="83">
        <f>((((Balance!Q28*1000000000)/$AG$18)/1000)/$AF$18)/1000</f>
        <v>0</v>
      </c>
      <c r="R34" s="83">
        <f>((((Balance!R28*1000000000)/$AG$14)/1000)/$AF$14)/1000</f>
        <v>0</v>
      </c>
      <c r="S34" s="83">
        <f>((((Balance!S28*1000000000)/$AG$26)/1000)/$AF$26)/1000</f>
        <v>0</v>
      </c>
      <c r="T34" s="83">
        <f>((((Balance!T28*1000000000)/$AG$24)/1000)/$AF$24)/1000</f>
        <v>0</v>
      </c>
      <c r="U34" s="83">
        <f>((((Balance!U28*1000000000)/$AG$28)/1000)/$AF$28)/1000</f>
        <v>0</v>
      </c>
      <c r="V34" s="126">
        <f>((((Balance!V28*1000000000)/$AG$27)/1000)/$AF$27)/1000</f>
        <v>40.14</v>
      </c>
      <c r="W34" s="83">
        <f>((((Balance!W28*1000000000)/$AG$24)/1000)/$AF$24)/1000</f>
        <v>0</v>
      </c>
      <c r="X34" s="83">
        <f>((((Balance!X28*1000000000)/$AG$29)/1000)/$AF$29)/1000</f>
        <v>0</v>
      </c>
      <c r="Y34" s="83">
        <f>((((Balance!Y28*1000000000)/$AG$30)/1000)/$AF$30)/1000</f>
        <v>0</v>
      </c>
      <c r="Z34" s="164">
        <f>((((Balance!Z28*1000000000)/$AG$31)/1000)/$AF$31)/1000</f>
        <v>0</v>
      </c>
      <c r="AA34" s="126">
        <f>((((Balance!AA28*1000000000)/$AG$32)/1000)/$AF$32)/1000</f>
        <v>0</v>
      </c>
      <c r="AB34" s="125">
        <f>((((Balance!AB28*1000000000)/$AG$33)/1000)/$AF$33)/1000</f>
        <v>0</v>
      </c>
      <c r="AC34" s="86">
        <f t="shared" si="0"/>
        <v>40.14</v>
      </c>
      <c r="AE34" s="3" t="s">
        <v>126</v>
      </c>
      <c r="AF34" s="178"/>
      <c r="AG34" s="178"/>
      <c r="AH34" s="181"/>
    </row>
    <row r="35" spans="1:34">
      <c r="A35" s="319"/>
      <c r="B35" s="102" t="s">
        <v>49</v>
      </c>
      <c r="C35" s="106">
        <f>((((Balance!C29*1000000000)/$AG$9)/1000)/$AF$9)/1000</f>
        <v>0</v>
      </c>
      <c r="D35" s="69">
        <f>((((Balance!D29*1000000000)/$AG$21)/1000)/$AF$21)/1000</f>
        <v>1300.2501599337777</v>
      </c>
      <c r="E35" s="69">
        <f>((((Balance!E29*1000000000)/$AG$23)/1000)/$AF$23)/1000</f>
        <v>357.34194040630996</v>
      </c>
      <c r="F35" s="69">
        <f>((((Balance!F29*1000000000)/$AG$22)/1000)/$AF$22)/1000</f>
        <v>4000.4596161055842</v>
      </c>
      <c r="G35" s="69">
        <f>((((Balance!G29*1000000000)/$AG$27)/1000)/$AF$27)/1000</f>
        <v>0</v>
      </c>
      <c r="H35" s="69">
        <f>((((Balance!H29*1000000000)/$AG$27)/1000)/$AF$27)/1000</f>
        <v>0</v>
      </c>
      <c r="I35" s="69">
        <f>((((Balance!I29*1000000000)/$AG$27)/1000)/$AF$27)/1000</f>
        <v>0</v>
      </c>
      <c r="J35" s="107">
        <f>((((Balance!J29*1000000000)/$AG$25)/1000)/$AF$25)/1000</f>
        <v>0</v>
      </c>
      <c r="K35" s="69">
        <f>((((Balance!K29*1000000000)/$AG$20)/1000)/$AF$20)/1000</f>
        <v>2392.1479185861899</v>
      </c>
      <c r="L35" s="69">
        <f>((((Balance!L29*1000000000)/$AG$11)/1000)/$AH$11)/1000</f>
        <v>618.09689389497089</v>
      </c>
      <c r="M35" s="69">
        <f>((((Balance!M29*1000000000)/$AG$16)/1000)/$AF$16)/1000</f>
        <v>2.5906979999999993</v>
      </c>
      <c r="N35" s="69">
        <f>((((Balance!N29*1000000000)/$AG$19)/1000)/$AF$19)/1000</f>
        <v>36.054410000000004</v>
      </c>
      <c r="O35" s="69">
        <f>((((Balance!O29*1000000000)/$AG$15)/1000)/$AF$15)/1000</f>
        <v>520.74239312727275</v>
      </c>
      <c r="P35" s="69">
        <f>((((Balance!P29*1000000000)/$AG$17)/1000)/$AF$17)/1000</f>
        <v>0</v>
      </c>
      <c r="Q35" s="69">
        <f>((((Balance!Q29*1000000000)/$AG$18)/1000)/$AF$18)/1000</f>
        <v>26.009231</v>
      </c>
      <c r="R35" s="69">
        <f>((((Balance!R29*1000000000)/$AG$14)/1000)/$AF$14)/1000</f>
        <v>0</v>
      </c>
      <c r="S35" s="69">
        <f>((((Balance!S29*1000000000)/$AG$26)/1000)/$AF$26)/1000</f>
        <v>0.52400000000000002</v>
      </c>
      <c r="T35" s="69">
        <f>((((Balance!T29*1000000000)/$AG$24)/1000)/$AF$24)/1000</f>
        <v>234.50442999999999</v>
      </c>
      <c r="U35" s="69">
        <f>((((Balance!U29*1000000000)/$AG$28)/1000)/$AF$28)/1000</f>
        <v>0</v>
      </c>
      <c r="V35" s="117">
        <f>((((Balance!V29*1000000000)/$AG$27)/1000)/$AF$27)/1000</f>
        <v>35962.898926327216</v>
      </c>
      <c r="W35" s="69">
        <f>((((Balance!W29*1000000000)/$AG$24)/1000)/$AF$24)/1000</f>
        <v>24.893736000000001</v>
      </c>
      <c r="X35" s="69">
        <f>((((Balance!X29*1000000000)/$AG$29)/1000)/$AF$29)/1000</f>
        <v>115191.46978021979</v>
      </c>
      <c r="Y35" s="69">
        <f>((((Balance!Y29*1000000000)/$AG$30)/1000)/$AF$30)/1000</f>
        <v>0</v>
      </c>
      <c r="Z35" s="69">
        <f>((((Balance!Z29*1000000000)/$AG$31)/1000)/$AF$31)/1000</f>
        <v>101602.7777777778</v>
      </c>
      <c r="AA35" s="117">
        <f>((((Balance!AA29*1000000000)/$AG$32)/1000)/$AF$32)/1000</f>
        <v>0</v>
      </c>
      <c r="AB35" s="69">
        <f>((((Balance!AB29*1000000000)/$AG$33)/1000)/$AF$33)/1000</f>
        <v>0</v>
      </c>
      <c r="AC35" s="171">
        <f t="shared" si="0"/>
        <v>262270.76191137894</v>
      </c>
      <c r="AE35" s="3" t="s">
        <v>127</v>
      </c>
      <c r="AF35" s="178"/>
      <c r="AG35" s="178"/>
      <c r="AH35" s="181"/>
    </row>
    <row r="36" spans="1:34">
      <c r="A36" s="319"/>
      <c r="B36" s="103" t="s">
        <v>50</v>
      </c>
      <c r="C36" s="108">
        <f>((((Balance!C30*1000000000)/$AG$9)/1000)/$AF$9)/1000</f>
        <v>0</v>
      </c>
      <c r="D36" s="70">
        <f>((((Balance!D30*1000000000)/$AG$21)/1000)/$AF$21)/1000</f>
        <v>603.74681798158656</v>
      </c>
      <c r="E36" s="70">
        <f>((((Balance!E30*1000000000)/$AG$23)/1000)/$AF$23)/1000</f>
        <v>7.0620000000000003</v>
      </c>
      <c r="F36" s="70">
        <f>((((Balance!F30*1000000000)/$AG$22)/1000)/$AF$22)/1000</f>
        <v>0</v>
      </c>
      <c r="G36" s="70">
        <f>((((Balance!G30*1000000000)/$AG$27)/1000)/$AF$27)/1000</f>
        <v>0</v>
      </c>
      <c r="H36" s="70">
        <f>((((Balance!H30*1000000000)/$AG$27)/1000)/$AF$27)/1000</f>
        <v>0</v>
      </c>
      <c r="I36" s="70">
        <f>((((Balance!I30*1000000000)/$AG$27)/1000)/$AF$27)/1000</f>
        <v>0</v>
      </c>
      <c r="J36" s="109">
        <f>((((Balance!J30*1000000000)/$AG$25)/1000)/$AF$25)/1000</f>
        <v>0</v>
      </c>
      <c r="K36" s="70">
        <f>((((Balance!K30*1000000000)/$AG$20)/1000)/$AF$20)/1000</f>
        <v>1052.8604759999998</v>
      </c>
      <c r="L36" s="70">
        <f>((((Balance!L30*1000000000)/$AG$11)/1000)/$AH$11)/1000</f>
        <v>129.168353</v>
      </c>
      <c r="M36" s="70">
        <f>((((Balance!M30*1000000000)/$AG$16)/1000)/$AF$16)/1000</f>
        <v>0</v>
      </c>
      <c r="N36" s="70">
        <f>((((Balance!N30*1000000000)/$AG$19)/1000)/$AF$19)/1000</f>
        <v>9.1901000000000028</v>
      </c>
      <c r="O36" s="70">
        <f>((((Balance!O30*1000000000)/$AG$15)/1000)/$AF$15)/1000</f>
        <v>22.606804545454548</v>
      </c>
      <c r="P36" s="70">
        <f>((((Balance!P30*1000000000)/$AG$17)/1000)/$AF$17)/1000</f>
        <v>0</v>
      </c>
      <c r="Q36" s="70">
        <f>((((Balance!Q30*1000000000)/$AG$18)/1000)/$AF$18)/1000</f>
        <v>0</v>
      </c>
      <c r="R36" s="70">
        <f>((((Balance!R30*1000000000)/$AG$14)/1000)/$AF$14)/1000</f>
        <v>0</v>
      </c>
      <c r="S36" s="70">
        <f>((((Balance!S30*1000000000)/$AG$26)/1000)/$AF$26)/1000</f>
        <v>0</v>
      </c>
      <c r="T36" s="70">
        <f>((((Balance!T30*1000000000)/$AG$24)/1000)/$AF$24)/1000</f>
        <v>0.81899999999999995</v>
      </c>
      <c r="U36" s="70">
        <f>((((Balance!U30*1000000000)/$AG$28)/1000)/$AF$28)/1000</f>
        <v>0</v>
      </c>
      <c r="V36" s="118">
        <f>((((Balance!V30*1000000000)/$AG$27)/1000)/$AF$27)/1000</f>
        <v>18896.032818</v>
      </c>
      <c r="W36" s="70">
        <f>((((Balance!W30*1000000000)/$AG$24)/1000)/$AF$24)/1000</f>
        <v>14.689485000000001</v>
      </c>
      <c r="X36" s="70">
        <f>((((Balance!X30*1000000000)/$AG$29)/1000)/$AF$29)/1000</f>
        <v>0</v>
      </c>
      <c r="Y36" s="70">
        <f>((((Balance!Y30*1000000000)/$AG$30)/1000)/$AF$30)/1000</f>
        <v>0</v>
      </c>
      <c r="Z36" s="71">
        <f>((((Balance!Z30*1000000000)/$AG$31)/1000)/$AF$31)/1000</f>
        <v>0</v>
      </c>
      <c r="AA36" s="118">
        <f>((((Balance!AA30*1000000000)/$AG$32)/1000)/$AF$32)/1000</f>
        <v>0</v>
      </c>
      <c r="AB36" s="70">
        <f>((((Balance!AB30*1000000000)/$AG$33)/1000)/$AF$33)/1000</f>
        <v>0</v>
      </c>
      <c r="AC36" s="85">
        <f t="shared" si="0"/>
        <v>20736.175854527039</v>
      </c>
      <c r="AE36" s="3" t="s">
        <v>128</v>
      </c>
      <c r="AF36" s="178"/>
      <c r="AG36" s="178"/>
      <c r="AH36" s="181"/>
    </row>
    <row r="37" spans="1:34">
      <c r="A37" s="319"/>
      <c r="B37" s="103" t="s">
        <v>51</v>
      </c>
      <c r="C37" s="108">
        <f>((((Balance!C31*1000000000)/$AG$9)/1000)/$AF$9)/1000</f>
        <v>0</v>
      </c>
      <c r="D37" s="70">
        <f>((((Balance!D31*1000000000)/$AG$21)/1000)/$AF$21)/1000</f>
        <v>18.56765720650894</v>
      </c>
      <c r="E37" s="70">
        <f>((((Balance!E31*1000000000)/$AG$23)/1000)/$AF$23)/1000</f>
        <v>0</v>
      </c>
      <c r="F37" s="70">
        <f>((((Balance!F31*1000000000)/$AG$22)/1000)/$AF$22)/1000</f>
        <v>0</v>
      </c>
      <c r="G37" s="70">
        <f>((((Balance!G31*1000000000)/$AG$27)/1000)/$AF$27)/1000</f>
        <v>0</v>
      </c>
      <c r="H37" s="70">
        <f>((((Balance!H31*1000000000)/$AG$27)/1000)/$AF$27)/1000</f>
        <v>0</v>
      </c>
      <c r="I37" s="70">
        <f>((((Balance!I31*1000000000)/$AG$27)/1000)/$AF$27)/1000</f>
        <v>0</v>
      </c>
      <c r="J37" s="109">
        <f>((((Balance!J31*1000000000)/$AG$25)/1000)/$AF$25)/1000</f>
        <v>0</v>
      </c>
      <c r="K37" s="70">
        <f>((((Balance!K31*1000000000)/$AG$20)/1000)/$AF$20)/1000</f>
        <v>41.672619999999995</v>
      </c>
      <c r="L37" s="70">
        <f>((((Balance!L31*1000000000)/$AG$11)/1000)/$AH$11)/1000</f>
        <v>23.365474000000003</v>
      </c>
      <c r="M37" s="70">
        <f>((((Balance!M31*1000000000)/$AG$16)/1000)/$AF$16)/1000</f>
        <v>0</v>
      </c>
      <c r="N37" s="70">
        <f>((((Balance!N31*1000000000)/$AG$19)/1000)/$AF$19)/1000</f>
        <v>5.097900000000001</v>
      </c>
      <c r="O37" s="70">
        <f>((((Balance!O31*1000000000)/$AG$15)/1000)/$AF$15)/1000</f>
        <v>8.6216399999999993</v>
      </c>
      <c r="P37" s="70">
        <f>((((Balance!P31*1000000000)/$AG$17)/1000)/$AF$17)/1000</f>
        <v>0</v>
      </c>
      <c r="Q37" s="70">
        <f>((((Balance!Q31*1000000000)/$AG$18)/1000)/$AF$18)/1000</f>
        <v>0</v>
      </c>
      <c r="R37" s="70">
        <f>((((Balance!R31*1000000000)/$AG$14)/1000)/$AF$14)/1000</f>
        <v>0</v>
      </c>
      <c r="S37" s="70">
        <f>((((Balance!S31*1000000000)/$AG$26)/1000)/$AF$26)/1000</f>
        <v>0</v>
      </c>
      <c r="T37" s="70">
        <f>((((Balance!T31*1000000000)/$AG$24)/1000)/$AF$24)/1000</f>
        <v>0</v>
      </c>
      <c r="U37" s="70">
        <f>((((Balance!U31*1000000000)/$AG$28)/1000)/$AF$28)/1000</f>
        <v>0</v>
      </c>
      <c r="V37" s="118">
        <f>((((Balance!V31*1000000000)/$AG$27)/1000)/$AF$27)/1000</f>
        <v>492.21685876661797</v>
      </c>
      <c r="W37" s="70">
        <f>((((Balance!W31*1000000000)/$AG$24)/1000)/$AF$24)/1000</f>
        <v>0</v>
      </c>
      <c r="X37" s="70">
        <f>((((Balance!X31*1000000000)/$AG$29)/1000)/$AF$29)/1000</f>
        <v>0</v>
      </c>
      <c r="Y37" s="70">
        <f>((((Balance!Y31*1000000000)/$AG$30)/1000)/$AF$30)/1000</f>
        <v>0</v>
      </c>
      <c r="Z37" s="71">
        <f>((((Balance!Z31*1000000000)/$AG$31)/1000)/$AF$31)/1000</f>
        <v>0</v>
      </c>
      <c r="AA37" s="118">
        <f>((((Balance!AA31*1000000000)/$AG$32)/1000)/$AF$32)/1000</f>
        <v>0</v>
      </c>
      <c r="AB37" s="70">
        <f>((((Balance!AB31*1000000000)/$AG$33)/1000)/$AF$33)/1000</f>
        <v>0</v>
      </c>
      <c r="AC37" s="85">
        <f t="shared" si="0"/>
        <v>589.54214997312693</v>
      </c>
      <c r="AE37" s="3" t="s">
        <v>129</v>
      </c>
      <c r="AF37" s="178"/>
      <c r="AG37" s="178"/>
      <c r="AH37" s="181"/>
    </row>
    <row r="38" spans="1:34">
      <c r="A38" s="319"/>
      <c r="B38" s="103" t="s">
        <v>52</v>
      </c>
      <c r="C38" s="108">
        <f>((((Balance!C32*1000000000)/$AG$9)/1000)/$AF$9)/1000</f>
        <v>0</v>
      </c>
      <c r="D38" s="70">
        <f>((((Balance!D32*1000000000)/$AG$21)/1000)/$AF$21)/1000</f>
        <v>0</v>
      </c>
      <c r="E38" s="70">
        <f>((((Balance!E32*1000000000)/$AG$23)/1000)/$AF$23)/1000</f>
        <v>75.037000000000006</v>
      </c>
      <c r="F38" s="70">
        <f>((((Balance!F32*1000000000)/$AG$22)/1000)/$AF$22)/1000</f>
        <v>0</v>
      </c>
      <c r="G38" s="70">
        <f>((((Balance!G32*1000000000)/$AG$27)/1000)/$AF$27)/1000</f>
        <v>0</v>
      </c>
      <c r="H38" s="70">
        <f>((((Balance!H32*1000000000)/$AG$27)/1000)/$AF$27)/1000</f>
        <v>0</v>
      </c>
      <c r="I38" s="70">
        <f>((((Balance!I32*1000000000)/$AG$27)/1000)/$AF$27)/1000</f>
        <v>0</v>
      </c>
      <c r="J38" s="109">
        <f>((((Balance!J32*1000000000)/$AG$25)/1000)/$AF$25)/1000</f>
        <v>0</v>
      </c>
      <c r="K38" s="70">
        <f>((((Balance!K32*1000000000)/$AG$20)/1000)/$AF$20)/1000</f>
        <v>27.654097999999998</v>
      </c>
      <c r="L38" s="70">
        <f>((((Balance!L32*1000000000)/$AG$11)/1000)/$AH$11)/1000</f>
        <v>4.1609999999999987</v>
      </c>
      <c r="M38" s="70">
        <f>((((Balance!M32*1000000000)/$AG$16)/1000)/$AF$16)/1000</f>
        <v>0</v>
      </c>
      <c r="N38" s="70">
        <f>((((Balance!N32*1000000000)/$AG$19)/1000)/$AF$19)/1000</f>
        <v>0</v>
      </c>
      <c r="O38" s="70">
        <f>((((Balance!O32*1000000000)/$AG$15)/1000)/$AF$15)/1000</f>
        <v>0.34983999999999998</v>
      </c>
      <c r="P38" s="70">
        <f>((((Balance!P32*1000000000)/$AG$17)/1000)/$AF$17)/1000</f>
        <v>0</v>
      </c>
      <c r="Q38" s="70">
        <f>((((Balance!Q32*1000000000)/$AG$18)/1000)/$AF$18)/1000</f>
        <v>0</v>
      </c>
      <c r="R38" s="70">
        <f>((((Balance!R32*1000000000)/$AG$14)/1000)/$AF$14)/1000</f>
        <v>0</v>
      </c>
      <c r="S38" s="70">
        <f>((((Balance!S32*1000000000)/$AG$26)/1000)/$AF$26)/1000</f>
        <v>0</v>
      </c>
      <c r="T38" s="70">
        <f>((((Balance!T32*1000000000)/$AG$24)/1000)/$AF$24)/1000</f>
        <v>0</v>
      </c>
      <c r="U38" s="70">
        <f>((((Balance!U32*1000000000)/$AG$28)/1000)/$AF$28)/1000</f>
        <v>0</v>
      </c>
      <c r="V38" s="118">
        <f>((((Balance!V32*1000000000)/$AG$27)/1000)/$AF$27)/1000</f>
        <v>554.89398099999994</v>
      </c>
      <c r="W38" s="70">
        <f>((((Balance!W32*1000000000)/$AG$24)/1000)/$AF$24)/1000</f>
        <v>0</v>
      </c>
      <c r="X38" s="70">
        <f>((((Balance!X32*1000000000)/$AG$29)/1000)/$AF$29)/1000</f>
        <v>0</v>
      </c>
      <c r="Y38" s="70">
        <f>((((Balance!Y32*1000000000)/$AG$30)/1000)/$AF$30)/1000</f>
        <v>0</v>
      </c>
      <c r="Z38" s="71">
        <f>((((Balance!Z32*1000000000)/$AG$31)/1000)/$AF$31)/1000</f>
        <v>0</v>
      </c>
      <c r="AA38" s="118">
        <f>((((Balance!AA32*1000000000)/$AG$32)/1000)/$AF$32)/1000</f>
        <v>0</v>
      </c>
      <c r="AB38" s="70">
        <f>((((Balance!AB32*1000000000)/$AG$33)/1000)/$AF$33)/1000</f>
        <v>0</v>
      </c>
      <c r="AC38" s="85">
        <f t="shared" si="0"/>
        <v>662.09591899999998</v>
      </c>
      <c r="AE38" s="3" t="s">
        <v>130</v>
      </c>
    </row>
    <row r="39" spans="1:34">
      <c r="A39" s="319"/>
      <c r="B39" s="103" t="s">
        <v>53</v>
      </c>
      <c r="C39" s="108">
        <f>((((Balance!C33*1000000000)/$AG$9)/1000)/$AF$9)/1000</f>
        <v>0</v>
      </c>
      <c r="D39" s="70">
        <f>((((Balance!D33*1000000000)/$AG$21)/1000)/$AF$21)/1000</f>
        <v>104.50949890461405</v>
      </c>
      <c r="E39" s="70">
        <f>((((Balance!E33*1000000000)/$AG$23)/1000)/$AF$23)/1000</f>
        <v>0</v>
      </c>
      <c r="F39" s="70">
        <f>((((Balance!F33*1000000000)/$AG$22)/1000)/$AF$22)/1000</f>
        <v>2970.8216894561388</v>
      </c>
      <c r="G39" s="70">
        <f>((((Balance!G33*1000000000)/$AG$27)/1000)/$AF$27)/1000</f>
        <v>0</v>
      </c>
      <c r="H39" s="70">
        <f>((((Balance!H33*1000000000)/$AG$27)/1000)/$AF$27)/1000</f>
        <v>0</v>
      </c>
      <c r="I39" s="70">
        <f>((((Balance!I33*1000000000)/$AG$27)/1000)/$AF$27)/1000</f>
        <v>0</v>
      </c>
      <c r="J39" s="109">
        <f>((((Balance!J33*1000000000)/$AG$25)/1000)/$AF$25)/1000</f>
        <v>0</v>
      </c>
      <c r="K39" s="70">
        <f>((((Balance!K33*1000000000)/$AG$20)/1000)/$AF$20)/1000</f>
        <v>12.993616999999997</v>
      </c>
      <c r="L39" s="70">
        <f>((((Balance!L33*1000000000)/$AG$11)/1000)/$AH$11)/1000</f>
        <v>85.322579999999988</v>
      </c>
      <c r="M39" s="70">
        <f>((((Balance!M33*1000000000)/$AG$16)/1000)/$AF$16)/1000</f>
        <v>0</v>
      </c>
      <c r="N39" s="70">
        <f>((((Balance!N33*1000000000)/$AG$19)/1000)/$AF$19)/1000</f>
        <v>4.7999999999999987E-3</v>
      </c>
      <c r="O39" s="70">
        <f>((((Balance!O33*1000000000)/$AG$15)/1000)/$AF$15)/1000</f>
        <v>8.6877418181818182</v>
      </c>
      <c r="P39" s="70">
        <f>((((Balance!P33*1000000000)/$AG$17)/1000)/$AF$17)/1000</f>
        <v>0</v>
      </c>
      <c r="Q39" s="70">
        <f>((((Balance!Q33*1000000000)/$AG$18)/1000)/$AF$18)/1000</f>
        <v>0</v>
      </c>
      <c r="R39" s="70">
        <f>((((Balance!R33*1000000000)/$AG$14)/1000)/$AF$14)/1000</f>
        <v>0</v>
      </c>
      <c r="S39" s="70">
        <f>((((Balance!S33*1000000000)/$AG$26)/1000)/$AF$26)/1000</f>
        <v>0</v>
      </c>
      <c r="T39" s="70">
        <f>((((Balance!T33*1000000000)/$AG$24)/1000)/$AF$24)/1000</f>
        <v>0</v>
      </c>
      <c r="U39" s="70">
        <f>((((Balance!U33*1000000000)/$AG$28)/1000)/$AF$28)/1000</f>
        <v>0</v>
      </c>
      <c r="V39" s="118">
        <f>((((Balance!V33*1000000000)/$AG$27)/1000)/$AF$27)/1000</f>
        <v>4379.8007959999995</v>
      </c>
      <c r="W39" s="70">
        <f>((((Balance!W33*1000000000)/$AG$24)/1000)/$AF$24)/1000</f>
        <v>0</v>
      </c>
      <c r="X39" s="70">
        <f>((((Balance!X33*1000000000)/$AG$29)/1000)/$AF$29)/1000</f>
        <v>0</v>
      </c>
      <c r="Y39" s="70">
        <f>((((Balance!Y33*1000000000)/$AG$30)/1000)/$AF$30)/1000</f>
        <v>0</v>
      </c>
      <c r="Z39" s="71">
        <f>((((Balance!Z33*1000000000)/$AG$31)/1000)/$AF$31)/1000</f>
        <v>0</v>
      </c>
      <c r="AA39" s="118">
        <f>((((Balance!AA33*1000000000)/$AG$32)/1000)/$AF$32)/1000</f>
        <v>0</v>
      </c>
      <c r="AB39" s="70">
        <f>((((Balance!AB33*1000000000)/$AG$33)/1000)/$AF$33)/1000</f>
        <v>0</v>
      </c>
      <c r="AC39" s="85">
        <f t="shared" si="0"/>
        <v>7562.1407231789344</v>
      </c>
      <c r="AE39" s="3" t="s">
        <v>131</v>
      </c>
    </row>
    <row r="40" spans="1:34">
      <c r="A40" s="319"/>
      <c r="B40" s="103" t="s">
        <v>54</v>
      </c>
      <c r="C40" s="108">
        <f>((((Balance!C34*1000000000)/$AG$9)/1000)/$AF$9)/1000</f>
        <v>0</v>
      </c>
      <c r="D40" s="70">
        <f>((((Balance!D34*1000000000)/$AG$21)/1000)/$AF$21)/1000</f>
        <v>5.5299076869714163</v>
      </c>
      <c r="E40" s="70">
        <f>((((Balance!E34*1000000000)/$AG$23)/1000)/$AF$23)/1000</f>
        <v>0</v>
      </c>
      <c r="F40" s="70">
        <f>((((Balance!F34*1000000000)/$AG$22)/1000)/$AF$22)/1000</f>
        <v>0</v>
      </c>
      <c r="G40" s="70">
        <f>((((Balance!G34*1000000000)/$AG$27)/1000)/$AF$27)/1000</f>
        <v>0</v>
      </c>
      <c r="H40" s="70">
        <f>((((Balance!H34*1000000000)/$AG$27)/1000)/$AF$27)/1000</f>
        <v>0</v>
      </c>
      <c r="I40" s="70">
        <f>((((Balance!I34*1000000000)/$AG$27)/1000)/$AF$27)/1000</f>
        <v>0</v>
      </c>
      <c r="J40" s="109">
        <f>((((Balance!J34*1000000000)/$AG$25)/1000)/$AF$25)/1000</f>
        <v>0</v>
      </c>
      <c r="K40" s="70">
        <f>((((Balance!K34*1000000000)/$AG$20)/1000)/$AF$20)/1000</f>
        <v>0</v>
      </c>
      <c r="L40" s="70">
        <f>((((Balance!L34*1000000000)/$AG$11)/1000)/$AH$11)/1000</f>
        <v>9.8000000000000007</v>
      </c>
      <c r="M40" s="70">
        <f>((((Balance!M34*1000000000)/$AG$16)/1000)/$AF$16)/1000</f>
        <v>0</v>
      </c>
      <c r="N40" s="70">
        <f>((((Balance!N34*1000000000)/$AG$19)/1000)/$AF$19)/1000</f>
        <v>0.57140000000000013</v>
      </c>
      <c r="O40" s="70">
        <f>((((Balance!O34*1000000000)/$AG$15)/1000)/$AF$15)/1000</f>
        <v>6.6855363636363636</v>
      </c>
      <c r="P40" s="70">
        <f>((((Balance!P34*1000000000)/$AG$17)/1000)/$AF$17)/1000</f>
        <v>0</v>
      </c>
      <c r="Q40" s="70">
        <f>((((Balance!Q34*1000000000)/$AG$18)/1000)/$AF$18)/1000</f>
        <v>0</v>
      </c>
      <c r="R40" s="70">
        <f>((((Balance!R34*1000000000)/$AG$14)/1000)/$AF$14)/1000</f>
        <v>0</v>
      </c>
      <c r="S40" s="70">
        <f>((((Balance!S34*1000000000)/$AG$26)/1000)/$AF$26)/1000</f>
        <v>0</v>
      </c>
      <c r="T40" s="70">
        <f>((((Balance!T34*1000000000)/$AG$24)/1000)/$AF$24)/1000</f>
        <v>0</v>
      </c>
      <c r="U40" s="70">
        <f>((((Balance!U34*1000000000)/$AG$28)/1000)/$AF$28)/1000</f>
        <v>0</v>
      </c>
      <c r="V40" s="118">
        <f>((((Balance!V34*1000000000)/$AG$27)/1000)/$AF$27)/1000</f>
        <v>461.69589000000008</v>
      </c>
      <c r="W40" s="70">
        <f>((((Balance!W34*1000000000)/$AG$24)/1000)/$AF$24)/1000</f>
        <v>0</v>
      </c>
      <c r="X40" s="70">
        <f>((((Balance!X34*1000000000)/$AG$29)/1000)/$AF$29)/1000</f>
        <v>115191.46978021979</v>
      </c>
      <c r="Y40" s="70">
        <f>((((Balance!Y34*1000000000)/$AG$30)/1000)/$AF$30)/1000</f>
        <v>0</v>
      </c>
      <c r="Z40" s="71">
        <f>((((Balance!Z34*1000000000)/$AG$31)/1000)/$AF$31)/1000</f>
        <v>101602.7777777778</v>
      </c>
      <c r="AA40" s="118">
        <f>((((Balance!AA34*1000000000)/$AG$32)/1000)/$AF$32)/1000</f>
        <v>0</v>
      </c>
      <c r="AB40" s="70">
        <f>((((Balance!AB34*1000000000)/$AG$33)/1000)/$AF$33)/1000</f>
        <v>0</v>
      </c>
      <c r="AC40" s="85">
        <f t="shared" si="0"/>
        <v>217278.53029204818</v>
      </c>
    </row>
    <row r="41" spans="1:34">
      <c r="A41" s="319"/>
      <c r="B41" s="103" t="s">
        <v>55</v>
      </c>
      <c r="C41" s="108">
        <f>((((Balance!C35*1000000000)/$AG$9)/1000)/$AF$9)/1000</f>
        <v>0</v>
      </c>
      <c r="D41" s="70">
        <f>((((Balance!D35*1000000000)/$AG$21)/1000)/$AF$21)/1000</f>
        <v>125.35713049842491</v>
      </c>
      <c r="E41" s="70">
        <f>((((Balance!E35*1000000000)/$AG$23)/1000)/$AF$23)/1000</f>
        <v>0</v>
      </c>
      <c r="F41" s="70">
        <f>((((Balance!F35*1000000000)/$AG$22)/1000)/$AF$22)/1000</f>
        <v>0</v>
      </c>
      <c r="G41" s="70">
        <f>((((Balance!G35*1000000000)/$AG$27)/1000)/$AF$27)/1000</f>
        <v>0</v>
      </c>
      <c r="H41" s="70">
        <f>((((Balance!H35*1000000000)/$AG$27)/1000)/$AF$27)/1000</f>
        <v>0</v>
      </c>
      <c r="I41" s="70">
        <f>((((Balance!I35*1000000000)/$AG$27)/1000)/$AF$27)/1000</f>
        <v>0</v>
      </c>
      <c r="J41" s="109">
        <f>((((Balance!J35*1000000000)/$AG$25)/1000)/$AF$25)/1000</f>
        <v>0</v>
      </c>
      <c r="K41" s="70">
        <f>((((Balance!K35*1000000000)/$AG$20)/1000)/$AF$20)/1000</f>
        <v>0.46249299999999993</v>
      </c>
      <c r="L41" s="70">
        <f>((((Balance!L35*1000000000)/$AG$11)/1000)/$AH$11)/1000</f>
        <v>0</v>
      </c>
      <c r="M41" s="70">
        <f>((((Balance!M35*1000000000)/$AG$16)/1000)/$AF$16)/1000</f>
        <v>0</v>
      </c>
      <c r="N41" s="70">
        <f>((((Balance!N35*1000000000)/$AG$19)/1000)/$AF$19)/1000</f>
        <v>0</v>
      </c>
      <c r="O41" s="70">
        <f>((((Balance!O35*1000000000)/$AG$15)/1000)/$AF$15)/1000</f>
        <v>112.02181818181818</v>
      </c>
      <c r="P41" s="70">
        <f>((((Balance!P35*1000000000)/$AG$17)/1000)/$AF$17)/1000</f>
        <v>0</v>
      </c>
      <c r="Q41" s="70">
        <f>((((Balance!Q35*1000000000)/$AG$18)/1000)/$AF$18)/1000</f>
        <v>0</v>
      </c>
      <c r="R41" s="70">
        <f>((((Balance!R35*1000000000)/$AG$14)/1000)/$AF$14)/1000</f>
        <v>0</v>
      </c>
      <c r="S41" s="70">
        <f>((((Balance!S35*1000000000)/$AG$26)/1000)/$AF$26)/1000</f>
        <v>0.52400000000000002</v>
      </c>
      <c r="T41" s="70">
        <f>((((Balance!T35*1000000000)/$AG$24)/1000)/$AF$24)/1000</f>
        <v>0</v>
      </c>
      <c r="U41" s="70">
        <f>((((Balance!U35*1000000000)/$AG$28)/1000)/$AF$28)/1000</f>
        <v>0</v>
      </c>
      <c r="V41" s="118">
        <f>((((Balance!V35*1000000000)/$AG$27)/1000)/$AF$27)/1000</f>
        <v>468</v>
      </c>
      <c r="W41" s="70">
        <f>((((Balance!W35*1000000000)/$AG$24)/1000)/$AF$24)/1000</f>
        <v>0</v>
      </c>
      <c r="X41" s="70">
        <f>((((Balance!X35*1000000000)/$AG$29)/1000)/$AF$29)/1000</f>
        <v>0</v>
      </c>
      <c r="Y41" s="70">
        <f>((((Balance!Y35*1000000000)/$AG$30)/1000)/$AF$30)/1000</f>
        <v>0</v>
      </c>
      <c r="Z41" s="71">
        <f>((((Balance!Z35*1000000000)/$AG$31)/1000)/$AF$31)/1000</f>
        <v>0</v>
      </c>
      <c r="AA41" s="118">
        <f>((((Balance!AA35*1000000000)/$AG$32)/1000)/$AF$32)/1000</f>
        <v>0</v>
      </c>
      <c r="AB41" s="70">
        <f>((((Balance!AB35*1000000000)/$AG$33)/1000)/$AF$33)/1000</f>
        <v>0</v>
      </c>
      <c r="AC41" s="85">
        <f t="shared" si="0"/>
        <v>706.36544168024307</v>
      </c>
    </row>
    <row r="42" spans="1:34">
      <c r="A42" s="319"/>
      <c r="B42" s="103" t="s">
        <v>56</v>
      </c>
      <c r="C42" s="108">
        <f>((((Balance!C36*1000000000)/$AG$9)/1000)/$AF$9)/1000</f>
        <v>0</v>
      </c>
      <c r="D42" s="70">
        <f>((((Balance!D36*1000000000)/$AG$21)/1000)/$AF$21)/1000</f>
        <v>4.1209884350711912</v>
      </c>
      <c r="E42" s="70">
        <f>((((Balance!E36*1000000000)/$AG$23)/1000)/$AF$23)/1000</f>
        <v>76.525350000000003</v>
      </c>
      <c r="F42" s="70">
        <f>((((Balance!F36*1000000000)/$AG$22)/1000)/$AF$22)/1000</f>
        <v>0</v>
      </c>
      <c r="G42" s="70">
        <f>((((Balance!G36*1000000000)/$AG$27)/1000)/$AF$27)/1000</f>
        <v>0</v>
      </c>
      <c r="H42" s="70">
        <f>((((Balance!H36*1000000000)/$AG$27)/1000)/$AF$27)/1000</f>
        <v>0</v>
      </c>
      <c r="I42" s="70">
        <f>((((Balance!I36*1000000000)/$AG$27)/1000)/$AF$27)/1000</f>
        <v>0</v>
      </c>
      <c r="J42" s="109">
        <f>((((Balance!J36*1000000000)/$AG$25)/1000)/$AF$25)/1000</f>
        <v>0</v>
      </c>
      <c r="K42" s="70">
        <f>((((Balance!K36*1000000000)/$AG$20)/1000)/$AF$20)/1000</f>
        <v>13.146555072391799</v>
      </c>
      <c r="L42" s="70">
        <f>((((Balance!L36*1000000000)/$AG$11)/1000)/$AH$11)/1000</f>
        <v>0</v>
      </c>
      <c r="M42" s="70">
        <f>((((Balance!M36*1000000000)/$AG$16)/1000)/$AF$16)/1000</f>
        <v>0</v>
      </c>
      <c r="N42" s="70">
        <f>((((Balance!N36*1000000000)/$AG$19)/1000)/$AF$19)/1000</f>
        <v>0</v>
      </c>
      <c r="O42" s="70">
        <f>((((Balance!O36*1000000000)/$AG$15)/1000)/$AF$15)/1000</f>
        <v>0</v>
      </c>
      <c r="P42" s="70">
        <f>((((Balance!P36*1000000000)/$AG$17)/1000)/$AF$17)/1000</f>
        <v>0</v>
      </c>
      <c r="Q42" s="70">
        <f>((((Balance!Q36*1000000000)/$AG$18)/1000)/$AF$18)/1000</f>
        <v>0</v>
      </c>
      <c r="R42" s="70">
        <f>((((Balance!R36*1000000000)/$AG$14)/1000)/$AF$14)/1000</f>
        <v>0</v>
      </c>
      <c r="S42" s="70">
        <f>((((Balance!S36*1000000000)/$AG$26)/1000)/$AF$26)/1000</f>
        <v>0</v>
      </c>
      <c r="T42" s="70">
        <f>((((Balance!T36*1000000000)/$AG$24)/1000)/$AF$24)/1000</f>
        <v>233.68543</v>
      </c>
      <c r="U42" s="70">
        <f>((((Balance!U36*1000000000)/$AG$28)/1000)/$AF$28)/1000</f>
        <v>0</v>
      </c>
      <c r="V42" s="118">
        <f>((((Balance!V36*1000000000)/$AG$27)/1000)/$AF$27)/1000</f>
        <v>546.37444500000004</v>
      </c>
      <c r="W42" s="70">
        <f>((((Balance!W36*1000000000)/$AG$24)/1000)/$AF$24)/1000</f>
        <v>0</v>
      </c>
      <c r="X42" s="70">
        <f>((((Balance!X36*1000000000)/$AG$29)/1000)/$AF$29)/1000</f>
        <v>0</v>
      </c>
      <c r="Y42" s="70">
        <f>((((Balance!Y36*1000000000)/$AG$30)/1000)/$AF$30)/1000</f>
        <v>0</v>
      </c>
      <c r="Z42" s="71">
        <f>((((Balance!Z36*1000000000)/$AG$31)/1000)/$AF$31)/1000</f>
        <v>0</v>
      </c>
      <c r="AA42" s="118">
        <f>((((Balance!AA36*1000000000)/$AG$32)/1000)/$AF$32)/1000</f>
        <v>0</v>
      </c>
      <c r="AB42" s="70">
        <f>((((Balance!AB36*1000000000)/$AG$33)/1000)/$AF$33)/1000</f>
        <v>0</v>
      </c>
      <c r="AC42" s="85">
        <f t="shared" si="0"/>
        <v>873.852768507463</v>
      </c>
    </row>
    <row r="43" spans="1:34">
      <c r="A43" s="319"/>
      <c r="B43" s="103" t="s">
        <v>57</v>
      </c>
      <c r="C43" s="108">
        <f>((((Balance!C37*1000000000)/$AG$9)/1000)/$AF$9)/1000</f>
        <v>0</v>
      </c>
      <c r="D43" s="70">
        <f>((((Balance!D37*1000000000)/$AG$21)/1000)/$AF$21)/1000</f>
        <v>0</v>
      </c>
      <c r="E43" s="70">
        <f>((((Balance!E37*1000000000)/$AG$23)/1000)/$AF$23)/1000</f>
        <v>93.287999999999997</v>
      </c>
      <c r="F43" s="70">
        <f>((((Balance!F37*1000000000)/$AG$22)/1000)/$AF$22)/1000</f>
        <v>0</v>
      </c>
      <c r="G43" s="70">
        <f>((((Balance!G37*1000000000)/$AG$27)/1000)/$AF$27)/1000</f>
        <v>0</v>
      </c>
      <c r="H43" s="70">
        <f>((((Balance!H37*1000000000)/$AG$27)/1000)/$AF$27)/1000</f>
        <v>0</v>
      </c>
      <c r="I43" s="70">
        <f>((((Balance!I37*1000000000)/$AG$27)/1000)/$AF$27)/1000</f>
        <v>0</v>
      </c>
      <c r="J43" s="109">
        <f>((((Balance!J37*1000000000)/$AG$25)/1000)/$AF$25)/1000</f>
        <v>0</v>
      </c>
      <c r="K43" s="70">
        <f>((((Balance!K37*1000000000)/$AG$20)/1000)/$AF$20)/1000</f>
        <v>0.52122999999999997</v>
      </c>
      <c r="L43" s="70">
        <f>((((Balance!L37*1000000000)/$AG$11)/1000)/$AH$11)/1000</f>
        <v>0</v>
      </c>
      <c r="M43" s="70">
        <f>((((Balance!M37*1000000000)/$AG$16)/1000)/$AF$16)/1000</f>
        <v>0</v>
      </c>
      <c r="N43" s="70">
        <f>((((Balance!N37*1000000000)/$AG$19)/1000)/$AF$19)/1000</f>
        <v>0</v>
      </c>
      <c r="O43" s="70">
        <f>((((Balance!O37*1000000000)/$AG$15)/1000)/$AF$15)/1000</f>
        <v>1.1183599999999998</v>
      </c>
      <c r="P43" s="70">
        <f>((((Balance!P37*1000000000)/$AG$17)/1000)/$AF$17)/1000</f>
        <v>0</v>
      </c>
      <c r="Q43" s="70">
        <f>((((Balance!Q37*1000000000)/$AG$18)/1000)/$AF$18)/1000</f>
        <v>0</v>
      </c>
      <c r="R43" s="70">
        <f>((((Balance!R37*1000000000)/$AG$14)/1000)/$AF$14)/1000</f>
        <v>0</v>
      </c>
      <c r="S43" s="70">
        <f>((((Balance!S37*1000000000)/$AG$26)/1000)/$AF$26)/1000</f>
        <v>0</v>
      </c>
      <c r="T43" s="70">
        <f>((((Balance!T37*1000000000)/$AG$24)/1000)/$AF$24)/1000</f>
        <v>0</v>
      </c>
      <c r="U43" s="70">
        <f>((((Balance!U37*1000000000)/$AG$28)/1000)/$AF$28)/1000</f>
        <v>0</v>
      </c>
      <c r="V43" s="118">
        <f>((((Balance!V37*1000000000)/$AG$27)/1000)/$AF$27)/1000</f>
        <v>32.115379999999988</v>
      </c>
      <c r="W43" s="70">
        <f>((((Balance!W37*1000000000)/$AG$24)/1000)/$AF$24)/1000</f>
        <v>4.3189950000000001</v>
      </c>
      <c r="X43" s="70">
        <f>((((Balance!X37*1000000000)/$AG$29)/1000)/$AF$29)/1000</f>
        <v>0</v>
      </c>
      <c r="Y43" s="70">
        <f>((((Balance!Y37*1000000000)/$AG$30)/1000)/$AF$30)/1000</f>
        <v>0</v>
      </c>
      <c r="Z43" s="71">
        <f>((((Balance!Z37*1000000000)/$AG$31)/1000)/$AF$31)/1000</f>
        <v>0</v>
      </c>
      <c r="AA43" s="118">
        <f>((((Balance!AA37*1000000000)/$AG$32)/1000)/$AF$32)/1000</f>
        <v>0</v>
      </c>
      <c r="AB43" s="70">
        <f>((((Balance!AB37*1000000000)/$AG$33)/1000)/$AF$33)/1000</f>
        <v>0</v>
      </c>
      <c r="AC43" s="85">
        <f t="shared" si="0"/>
        <v>131.36196499999997</v>
      </c>
    </row>
    <row r="44" spans="1:34">
      <c r="A44" s="319"/>
      <c r="B44" s="103" t="s">
        <v>58</v>
      </c>
      <c r="C44" s="108">
        <f>((((Balance!C38*1000000000)/$AG$9)/1000)/$AF$9)/1000</f>
        <v>0</v>
      </c>
      <c r="D44" s="70">
        <f>((((Balance!D38*1000000000)/$AG$21)/1000)/$AF$21)/1000</f>
        <v>2.5118277906005781</v>
      </c>
      <c r="E44" s="70">
        <f>((((Balance!E38*1000000000)/$AG$23)/1000)/$AF$23)/1000</f>
        <v>7.3330000000000002</v>
      </c>
      <c r="F44" s="70">
        <f>((((Balance!F38*1000000000)/$AG$22)/1000)/$AF$22)/1000</f>
        <v>0</v>
      </c>
      <c r="G44" s="70">
        <f>((((Balance!G38*1000000000)/$AG$27)/1000)/$AF$27)/1000</f>
        <v>0</v>
      </c>
      <c r="H44" s="70">
        <f>((((Balance!H38*1000000000)/$AG$27)/1000)/$AF$27)/1000</f>
        <v>0</v>
      </c>
      <c r="I44" s="70">
        <f>((((Balance!I38*1000000000)/$AG$27)/1000)/$AF$27)/1000</f>
        <v>0</v>
      </c>
      <c r="J44" s="109">
        <f>((((Balance!J38*1000000000)/$AG$25)/1000)/$AF$25)/1000</f>
        <v>0</v>
      </c>
      <c r="K44" s="70">
        <f>((((Balance!K38*1000000000)/$AG$20)/1000)/$AF$20)/1000</f>
        <v>175.24112099999999</v>
      </c>
      <c r="L44" s="70">
        <f>((((Balance!L38*1000000000)/$AG$11)/1000)/$AH$11)/1000</f>
        <v>114.56949</v>
      </c>
      <c r="M44" s="70">
        <f>((((Balance!M38*1000000000)/$AG$16)/1000)/$AF$16)/1000</f>
        <v>2.5906979999999993</v>
      </c>
      <c r="N44" s="70">
        <f>((((Balance!N38*1000000000)/$AG$19)/1000)/$AF$19)/1000</f>
        <v>0</v>
      </c>
      <c r="O44" s="70">
        <f>((((Balance!O38*1000000000)/$AG$15)/1000)/$AF$15)/1000</f>
        <v>7.4749763636363635</v>
      </c>
      <c r="P44" s="70">
        <f>((((Balance!P38*1000000000)/$AG$17)/1000)/$AF$17)/1000</f>
        <v>0</v>
      </c>
      <c r="Q44" s="70">
        <f>((((Balance!Q38*1000000000)/$AG$18)/1000)/$AF$18)/1000</f>
        <v>0</v>
      </c>
      <c r="R44" s="70">
        <f>((((Balance!R38*1000000000)/$AG$14)/1000)/$AF$14)/1000</f>
        <v>0</v>
      </c>
      <c r="S44" s="70">
        <f>((((Balance!S38*1000000000)/$AG$26)/1000)/$AF$26)/1000</f>
        <v>0</v>
      </c>
      <c r="T44" s="70">
        <f>((((Balance!T38*1000000000)/$AG$24)/1000)/$AF$24)/1000</f>
        <v>0</v>
      </c>
      <c r="U44" s="70">
        <f>((((Balance!U38*1000000000)/$AG$28)/1000)/$AF$28)/1000</f>
        <v>0</v>
      </c>
      <c r="V44" s="118">
        <f>((((Balance!V38*1000000000)/$AG$27)/1000)/$AF$27)/1000</f>
        <v>77.756558999999996</v>
      </c>
      <c r="W44" s="70">
        <f>((((Balance!W38*1000000000)/$AG$24)/1000)/$AF$24)/1000</f>
        <v>0</v>
      </c>
      <c r="X44" s="70">
        <f>((((Balance!X38*1000000000)/$AG$29)/1000)/$AF$29)/1000</f>
        <v>0</v>
      </c>
      <c r="Y44" s="70">
        <f>((((Balance!Y38*1000000000)/$AG$30)/1000)/$AF$30)/1000</f>
        <v>0</v>
      </c>
      <c r="Z44" s="71">
        <f>((((Balance!Z38*1000000000)/$AG$31)/1000)/$AF$31)/1000</f>
        <v>0</v>
      </c>
      <c r="AA44" s="118">
        <f>((((Balance!AA38*1000000000)/$AG$32)/1000)/$AF$32)/1000</f>
        <v>0</v>
      </c>
      <c r="AB44" s="70">
        <f>((((Balance!AB38*1000000000)/$AG$33)/1000)/$AF$33)/1000</f>
        <v>0</v>
      </c>
      <c r="AC44" s="85">
        <f t="shared" si="0"/>
        <v>387.47767215423687</v>
      </c>
    </row>
    <row r="45" spans="1:34">
      <c r="A45" s="319"/>
      <c r="B45" s="103" t="s">
        <v>59</v>
      </c>
      <c r="C45" s="108">
        <f>((((Balance!C39*1000000000)/$AG$9)/1000)/$AF$9)/1000</f>
        <v>0</v>
      </c>
      <c r="D45" s="70">
        <f>((((Balance!D39*1000000000)/$AG$21)/1000)/$AF$21)/1000</f>
        <v>148.19877944972697</v>
      </c>
      <c r="E45" s="70">
        <f>((((Balance!E39*1000000000)/$AG$23)/1000)/$AF$23)/1000</f>
        <v>98.096590406309986</v>
      </c>
      <c r="F45" s="70">
        <f>((((Balance!F39*1000000000)/$AG$22)/1000)/$AF$22)/1000</f>
        <v>1029.6379266494462</v>
      </c>
      <c r="G45" s="70">
        <f>((((Balance!G39*1000000000)/$AG$27)/1000)/$AF$27)/1000</f>
        <v>0</v>
      </c>
      <c r="H45" s="70">
        <f>((((Balance!H39*1000000000)/$AG$27)/1000)/$AF$27)/1000</f>
        <v>0</v>
      </c>
      <c r="I45" s="70">
        <f>((((Balance!I39*1000000000)/$AG$27)/1000)/$AF$27)/1000</f>
        <v>0</v>
      </c>
      <c r="J45" s="109">
        <f>((((Balance!J39*1000000000)/$AG$25)/1000)/$AF$25)/1000</f>
        <v>0</v>
      </c>
      <c r="K45" s="70">
        <f>((((Balance!K39*1000000000)/$AG$20)/1000)/$AF$20)/1000</f>
        <v>457.17301951379875</v>
      </c>
      <c r="L45" s="70">
        <f>((((Balance!L39*1000000000)/$AG$11)/1000)/$AH$11)/1000</f>
        <v>160.40819289497082</v>
      </c>
      <c r="M45" s="70">
        <f>((((Balance!M39*1000000000)/$AG$16)/1000)/$AF$16)/1000</f>
        <v>0</v>
      </c>
      <c r="N45" s="70">
        <f>((((Balance!N39*1000000000)/$AG$19)/1000)/$AF$19)/1000</f>
        <v>15.248210000000004</v>
      </c>
      <c r="O45" s="70">
        <f>((((Balance!O39*1000000000)/$AG$15)/1000)/$AF$15)/1000</f>
        <v>348.33091949090903</v>
      </c>
      <c r="P45" s="70">
        <f>((((Balance!P39*1000000000)/$AG$17)/1000)/$AF$17)/1000</f>
        <v>0</v>
      </c>
      <c r="Q45" s="70">
        <f>((((Balance!Q39*1000000000)/$AG$18)/1000)/$AF$18)/1000</f>
        <v>17.798231000000001</v>
      </c>
      <c r="R45" s="70">
        <f>((((Balance!R39*1000000000)/$AG$14)/1000)/$AF$14)/1000</f>
        <v>0</v>
      </c>
      <c r="S45" s="70">
        <f>((((Balance!S39*1000000000)/$AG$26)/1000)/$AF$26)/1000</f>
        <v>0</v>
      </c>
      <c r="T45" s="70">
        <f>((((Balance!T39*1000000000)/$AG$24)/1000)/$AF$24)/1000</f>
        <v>0</v>
      </c>
      <c r="U45" s="70">
        <f>((((Balance!U39*1000000000)/$AG$28)/1000)/$AF$28)/1000</f>
        <v>0</v>
      </c>
      <c r="V45" s="118">
        <f>((((Balance!V39*1000000000)/$AG$27)/1000)/$AF$27)/1000</f>
        <v>8158.2792505605994</v>
      </c>
      <c r="W45" s="70">
        <f>((((Balance!W39*1000000000)/$AG$24)/1000)/$AF$24)/1000</f>
        <v>5.885256</v>
      </c>
      <c r="X45" s="70">
        <f>((((Balance!X39*1000000000)/$AG$29)/1000)/$AF$29)/1000</f>
        <v>0</v>
      </c>
      <c r="Y45" s="70">
        <f>((((Balance!Y39*1000000000)/$AG$30)/1000)/$AF$30)/1000</f>
        <v>0</v>
      </c>
      <c r="Z45" s="71">
        <f>((((Balance!Z39*1000000000)/$AG$31)/1000)/$AF$31)/1000</f>
        <v>0</v>
      </c>
      <c r="AA45" s="118">
        <f>((((Balance!AA39*1000000000)/$AG$32)/1000)/$AF$32)/1000</f>
        <v>0</v>
      </c>
      <c r="AB45" s="70">
        <f>((((Balance!AB39*1000000000)/$AG$33)/1000)/$AF$33)/1000</f>
        <v>0</v>
      </c>
      <c r="AC45" s="85">
        <f t="shared" si="0"/>
        <v>10439.056375965762</v>
      </c>
    </row>
    <row r="46" spans="1:34">
      <c r="A46" s="319"/>
      <c r="B46" s="141" t="s">
        <v>60</v>
      </c>
      <c r="C46" s="124">
        <f>((((Balance!C40*1000000000)/$AG$9)/1000)/$AF$9)/1000</f>
        <v>0</v>
      </c>
      <c r="D46" s="83">
        <f>((((Balance!D40*1000000000)/$AG$21)/1000)/$AF$21)/1000</f>
        <v>287.70755198027302</v>
      </c>
      <c r="E46" s="83">
        <f>((((Balance!E40*1000000000)/$AG$23)/1000)/$AF$23)/1000</f>
        <v>0</v>
      </c>
      <c r="F46" s="83">
        <f>((((Balance!F40*1000000000)/$AG$22)/1000)/$AF$22)/1000</f>
        <v>0</v>
      </c>
      <c r="G46" s="83">
        <f>((((Balance!G40*1000000000)/$AG$27)/1000)/$AF$27)/1000</f>
        <v>0</v>
      </c>
      <c r="H46" s="83">
        <f>((((Balance!H40*1000000000)/$AG$27)/1000)/$AF$27)/1000</f>
        <v>0</v>
      </c>
      <c r="I46" s="83">
        <f>((((Balance!I40*1000000000)/$AG$27)/1000)/$AF$27)/1000</f>
        <v>0</v>
      </c>
      <c r="J46" s="125">
        <f>((((Balance!J40*1000000000)/$AG$25)/1000)/$AF$25)/1000</f>
        <v>0</v>
      </c>
      <c r="K46" s="83">
        <f>((((Balance!K40*1000000000)/$AG$20)/1000)/$AF$20)/1000</f>
        <v>610.4226890000001</v>
      </c>
      <c r="L46" s="83">
        <f>((((Balance!L40*1000000000)/$AG$11)/1000)/$AH$11)/1000</f>
        <v>91.30180399999999</v>
      </c>
      <c r="M46" s="83">
        <f>((((Balance!M40*1000000000)/$AG$16)/1000)/$AF$16)/1000</f>
        <v>0</v>
      </c>
      <c r="N46" s="83">
        <f>((((Balance!N40*1000000000)/$AG$19)/1000)/$AF$19)/1000</f>
        <v>5.9420000000000002</v>
      </c>
      <c r="O46" s="83">
        <f>((((Balance!O40*1000000000)/$AG$15)/1000)/$AF$15)/1000</f>
        <v>4.8447563636363631</v>
      </c>
      <c r="P46" s="83">
        <f>((((Balance!P40*1000000000)/$AG$17)/1000)/$AF$17)/1000</f>
        <v>0</v>
      </c>
      <c r="Q46" s="83">
        <f>((((Balance!Q40*1000000000)/$AG$18)/1000)/$AF$18)/1000</f>
        <v>8.2110000000000003</v>
      </c>
      <c r="R46" s="83">
        <f>((((Balance!R40*1000000000)/$AG$14)/1000)/$AF$14)/1000</f>
        <v>0</v>
      </c>
      <c r="S46" s="83">
        <f>((((Balance!S40*1000000000)/$AG$26)/1000)/$AF$26)/1000</f>
        <v>0</v>
      </c>
      <c r="T46" s="83">
        <f>((((Balance!T40*1000000000)/$AG$24)/1000)/$AF$24)/1000</f>
        <v>0</v>
      </c>
      <c r="U46" s="83">
        <f>((((Balance!U40*1000000000)/$AG$28)/1000)/$AF$28)/1000</f>
        <v>0</v>
      </c>
      <c r="V46" s="126">
        <f>((((Balance!V40*1000000000)/$AG$27)/1000)/$AF$27)/1000</f>
        <v>1895.7329480000001</v>
      </c>
      <c r="W46" s="83">
        <f>((((Balance!W40*1000000000)/$AG$24)/1000)/$AF$24)/1000</f>
        <v>0</v>
      </c>
      <c r="X46" s="83">
        <f>((((Balance!X40*1000000000)/$AG$29)/1000)/$AF$29)/1000</f>
        <v>0</v>
      </c>
      <c r="Y46" s="83">
        <f>((((Balance!Y40*1000000000)/$AG$30)/1000)/$AF$30)/1000</f>
        <v>0</v>
      </c>
      <c r="Z46" s="164">
        <f>((((Balance!Z40*1000000000)/$AG$31)/1000)/$AF$31)/1000</f>
        <v>0</v>
      </c>
      <c r="AA46" s="126">
        <f>((((Balance!AA40*1000000000)/$AG$32)/1000)/$AF$32)/1000</f>
        <v>0</v>
      </c>
      <c r="AB46" s="125">
        <f>((((Balance!AB40*1000000000)/$AG$33)/1000)/$AF$33)/1000</f>
        <v>0</v>
      </c>
      <c r="AC46" s="86">
        <f t="shared" si="0"/>
        <v>2904.1627493439096</v>
      </c>
    </row>
    <row r="47" spans="1:34">
      <c r="A47" s="319"/>
      <c r="B47" s="102" t="s">
        <v>61</v>
      </c>
      <c r="C47" s="110">
        <f>((((Balance!C41*1000000000)/$AG$9)/1000)/$AF$9)/1000</f>
        <v>0</v>
      </c>
      <c r="D47" s="69">
        <f>((((Balance!D41*1000000000)/$AG$21)/1000)/$AF$21)/1000</f>
        <v>21.100491792420513</v>
      </c>
      <c r="E47" s="69">
        <f>((((Balance!E41*1000000000)/$AG$23)/1000)/$AF$23)/1000</f>
        <v>0</v>
      </c>
      <c r="F47" s="69">
        <f>((((Balance!F41*1000000000)/$AG$22)/1000)/$AF$22)/1000</f>
        <v>0</v>
      </c>
      <c r="G47" s="69">
        <f>((((Balance!G41*1000000000)/$AG$27)/1000)/$AF$27)/1000</f>
        <v>0</v>
      </c>
      <c r="H47" s="69">
        <f>((((Balance!H41*1000000000)/$AG$27)/1000)/$AF$27)/1000</f>
        <v>0</v>
      </c>
      <c r="I47" s="69">
        <f>((((Balance!I41*1000000000)/$AG$27)/1000)/$AF$27)/1000</f>
        <v>0</v>
      </c>
      <c r="J47" s="107">
        <f>((((Balance!J41*1000000000)/$AG$25)/1000)/$AF$25)/1000</f>
        <v>0</v>
      </c>
      <c r="K47" s="69">
        <f>((((Balance!K41*1000000000)/$AG$20)/1000)/$AF$20)/1000</f>
        <v>4011.8698635238097</v>
      </c>
      <c r="L47" s="69">
        <f>((((Balance!L41*1000000000)/$AG$11)/1000)/$AH$11)/1000</f>
        <v>789.76116943365992</v>
      </c>
      <c r="M47" s="69">
        <f>((((Balance!M41*1000000000)/$AG$16)/1000)/$AF$16)/1000</f>
        <v>3771.1376969999992</v>
      </c>
      <c r="N47" s="69">
        <f>((((Balance!N41*1000000000)/$AG$19)/1000)/$AF$19)/1000</f>
        <v>0.55919999999999992</v>
      </c>
      <c r="O47" s="69">
        <f>((((Balance!O41*1000000000)/$AG$15)/1000)/$AF$15)/1000</f>
        <v>11.276404181818178</v>
      </c>
      <c r="P47" s="69">
        <f>((((Balance!P41*1000000000)/$AG$17)/1000)/$AF$17)/1000</f>
        <v>10.542000000000002</v>
      </c>
      <c r="Q47" s="69">
        <f>((((Balance!Q41*1000000000)/$AG$18)/1000)/$AF$18)/1000</f>
        <v>889.99466213035237</v>
      </c>
      <c r="R47" s="69">
        <f>((((Balance!R41*1000000000)/$AG$14)/1000)/$AF$14)/1000</f>
        <v>0</v>
      </c>
      <c r="S47" s="69">
        <f>((((Balance!S41*1000000000)/$AG$26)/1000)/$AF$26)/1000</f>
        <v>0</v>
      </c>
      <c r="T47" s="69">
        <f>((((Balance!T41*1000000000)/$AG$24)/1000)/$AF$24)/1000</f>
        <v>0</v>
      </c>
      <c r="U47" s="69">
        <f>((((Balance!U41*1000000000)/$AG$28)/1000)/$AF$28)/1000</f>
        <v>0</v>
      </c>
      <c r="V47" s="117">
        <f>((((Balance!V41*1000000000)/$AG$27)/1000)/$AF$27)/1000</f>
        <v>436.559662</v>
      </c>
      <c r="W47" s="69">
        <f>((((Balance!W41*1000000000)/$AG$24)/1000)/$AF$24)/1000</f>
        <v>0</v>
      </c>
      <c r="X47" s="69">
        <f>((((Balance!X41*1000000000)/$AG$29)/1000)/$AF$29)/1000</f>
        <v>0</v>
      </c>
      <c r="Y47" s="69">
        <f>((((Balance!Y41*1000000000)/$AG$30)/1000)/$AF$30)/1000</f>
        <v>0</v>
      </c>
      <c r="Z47" s="69">
        <f>((((Balance!Z41*1000000000)/$AG$31)/1000)/$AF$31)/1000</f>
        <v>0</v>
      </c>
      <c r="AA47" s="117">
        <f>((((Balance!AA41*1000000000)/$AG$32)/1000)/$AF$32)/1000</f>
        <v>0</v>
      </c>
      <c r="AB47" s="69">
        <f>((((Balance!AB41*1000000000)/$AG$33)/1000)/$AF$33)/1000</f>
        <v>0</v>
      </c>
      <c r="AC47" s="171">
        <f t="shared" si="0"/>
        <v>9942.8011500620578</v>
      </c>
    </row>
    <row r="48" spans="1:34">
      <c r="A48" s="319"/>
      <c r="B48" s="103" t="s">
        <v>62</v>
      </c>
      <c r="C48" s="108">
        <f>((((Balance!C42*1000000000)/$AG$9)/1000)/$AF$9)/1000</f>
        <v>0</v>
      </c>
      <c r="D48" s="70">
        <f>((((Balance!D42*1000000000)/$AG$21)/1000)/$AF$21)/1000</f>
        <v>21.100491792420513</v>
      </c>
      <c r="E48" s="70">
        <f>((((Balance!E42*1000000000)/$AG$23)/1000)/$AF$23)/1000</f>
        <v>0</v>
      </c>
      <c r="F48" s="70">
        <f>((((Balance!F42*1000000000)/$AG$22)/1000)/$AF$22)/1000</f>
        <v>0</v>
      </c>
      <c r="G48" s="70">
        <f>((((Balance!G42*1000000000)/$AG$27)/1000)/$AF$27)/1000</f>
        <v>0</v>
      </c>
      <c r="H48" s="70">
        <f>((((Balance!H42*1000000000)/$AG$27)/1000)/$AF$27)/1000</f>
        <v>0</v>
      </c>
      <c r="I48" s="70">
        <f>((((Balance!I42*1000000000)/$AG$27)/1000)/$AF$27)/1000</f>
        <v>0</v>
      </c>
      <c r="J48" s="109">
        <f>((((Balance!J42*1000000000)/$AG$25)/1000)/$AF$25)/1000</f>
        <v>0</v>
      </c>
      <c r="K48" s="70">
        <f>((((Balance!K42*1000000000)/$AG$20)/1000)/$AF$20)/1000</f>
        <v>3804.1942769999996</v>
      </c>
      <c r="L48" s="70">
        <f>((((Balance!L42*1000000000)/$AG$11)/1000)/$AH$11)/1000</f>
        <v>77.038693433659915</v>
      </c>
      <c r="M48" s="70">
        <f>((((Balance!M42*1000000000)/$AG$16)/1000)/$AF$16)/1000</f>
        <v>3771.1376969999992</v>
      </c>
      <c r="N48" s="70">
        <f>((((Balance!N42*1000000000)/$AG$19)/1000)/$AF$19)/1000</f>
        <v>0.55919999999999992</v>
      </c>
      <c r="O48" s="70">
        <f>((((Balance!O42*1000000000)/$AG$15)/1000)/$AF$15)/1000</f>
        <v>11.27250418181818</v>
      </c>
      <c r="P48" s="70">
        <f>((((Balance!P42*1000000000)/$AG$17)/1000)/$AF$17)/1000</f>
        <v>2.4999999999999998E-2</v>
      </c>
      <c r="Q48" s="70">
        <f>((((Balance!Q42*1000000000)/$AG$18)/1000)/$AF$18)/1000</f>
        <v>8.0000000000000016E-2</v>
      </c>
      <c r="R48" s="70">
        <f>((((Balance!R42*1000000000)/$AG$14)/1000)/$AF$14)/1000</f>
        <v>0</v>
      </c>
      <c r="S48" s="70">
        <f>((((Balance!S42*1000000000)/$AG$26)/1000)/$AF$26)/1000</f>
        <v>0</v>
      </c>
      <c r="T48" s="70">
        <f>((((Balance!T42*1000000000)/$AG$24)/1000)/$AF$24)/1000</f>
        <v>0</v>
      </c>
      <c r="U48" s="70">
        <f>((((Balance!U42*1000000000)/$AG$28)/1000)/$AF$28)/1000</f>
        <v>0</v>
      </c>
      <c r="V48" s="118">
        <f>((((Balance!V42*1000000000)/$AG$27)/1000)/$AF$27)/1000</f>
        <v>36.147814999999987</v>
      </c>
      <c r="W48" s="70">
        <f>((((Balance!W42*1000000000)/$AG$24)/1000)/$AF$24)/1000</f>
        <v>0</v>
      </c>
      <c r="X48" s="70">
        <f>((((Balance!X42*1000000000)/$AG$29)/1000)/$AF$29)/1000</f>
        <v>0</v>
      </c>
      <c r="Y48" s="70">
        <f>((((Balance!Y42*1000000000)/$AG$30)/1000)/$AF$30)/1000</f>
        <v>0</v>
      </c>
      <c r="Z48" s="71">
        <f>((((Balance!Z42*1000000000)/$AG$31)/1000)/$AF$31)/1000</f>
        <v>0</v>
      </c>
      <c r="AA48" s="118">
        <f>((((Balance!AA42*1000000000)/$AG$32)/1000)/$AF$32)/1000</f>
        <v>0</v>
      </c>
      <c r="AB48" s="70">
        <f>((((Balance!AB42*1000000000)/$AG$33)/1000)/$AF$33)/1000</f>
        <v>0</v>
      </c>
      <c r="AC48" s="85">
        <f t="shared" si="0"/>
        <v>7721.5556784078972</v>
      </c>
    </row>
    <row r="49" spans="1:29">
      <c r="A49" s="319"/>
      <c r="B49" s="103" t="s">
        <v>63</v>
      </c>
      <c r="C49" s="108">
        <f>((((Balance!C43*1000000000)/$AG$9)/1000)/$AF$9)/1000</f>
        <v>0</v>
      </c>
      <c r="D49" s="70">
        <f>((((Balance!D43*1000000000)/$AG$21)/1000)/$AF$21)/1000</f>
        <v>0</v>
      </c>
      <c r="E49" s="70">
        <f>((((Balance!E43*1000000000)/$AG$23)/1000)/$AF$23)/1000</f>
        <v>0</v>
      </c>
      <c r="F49" s="70">
        <f>((((Balance!F43*1000000000)/$AG$22)/1000)/$AF$22)/1000</f>
        <v>0</v>
      </c>
      <c r="G49" s="70">
        <f>((((Balance!G43*1000000000)/$AG$27)/1000)/$AF$27)/1000</f>
        <v>0</v>
      </c>
      <c r="H49" s="70">
        <f>((((Balance!H43*1000000000)/$AG$27)/1000)/$AF$27)/1000</f>
        <v>0</v>
      </c>
      <c r="I49" s="70">
        <f>((((Balance!I43*1000000000)/$AG$27)/1000)/$AF$27)/1000</f>
        <v>0</v>
      </c>
      <c r="J49" s="109">
        <f>((((Balance!J43*1000000000)/$AG$25)/1000)/$AF$25)/1000</f>
        <v>0</v>
      </c>
      <c r="K49" s="70">
        <f>((((Balance!K43*1000000000)/$AG$20)/1000)/$AF$20)/1000</f>
        <v>50.645189000000009</v>
      </c>
      <c r="L49" s="70">
        <f>((((Balance!L43*1000000000)/$AG$11)/1000)/$AH$11)/1000</f>
        <v>0</v>
      </c>
      <c r="M49" s="70">
        <f>((((Balance!M43*1000000000)/$AG$16)/1000)/$AF$16)/1000</f>
        <v>0</v>
      </c>
      <c r="N49" s="70">
        <f>((((Balance!N43*1000000000)/$AG$19)/1000)/$AF$19)/1000</f>
        <v>0</v>
      </c>
      <c r="O49" s="70">
        <f>((((Balance!O43*1000000000)/$AG$15)/1000)/$AF$15)/1000</f>
        <v>0</v>
      </c>
      <c r="P49" s="70">
        <f>((((Balance!P43*1000000000)/$AG$17)/1000)/$AF$17)/1000</f>
        <v>0</v>
      </c>
      <c r="Q49" s="70">
        <f>((((Balance!Q43*1000000000)/$AG$18)/1000)/$AF$18)/1000</f>
        <v>0</v>
      </c>
      <c r="R49" s="70">
        <f>((((Balance!R43*1000000000)/$AG$14)/1000)/$AF$14)/1000</f>
        <v>0</v>
      </c>
      <c r="S49" s="70">
        <f>((((Balance!S43*1000000000)/$AG$26)/1000)/$AF$26)/1000</f>
        <v>0</v>
      </c>
      <c r="T49" s="70">
        <f>((((Balance!T43*1000000000)/$AG$24)/1000)/$AF$24)/1000</f>
        <v>0</v>
      </c>
      <c r="U49" s="70">
        <f>((((Balance!U43*1000000000)/$AG$28)/1000)/$AF$28)/1000</f>
        <v>0</v>
      </c>
      <c r="V49" s="118">
        <f>((((Balance!V43*1000000000)/$AG$27)/1000)/$AF$27)/1000</f>
        <v>395.49282500000004</v>
      </c>
      <c r="W49" s="70">
        <f>((((Balance!W43*1000000000)/$AG$24)/1000)/$AF$24)/1000</f>
        <v>0</v>
      </c>
      <c r="X49" s="70">
        <f>((((Balance!X43*1000000000)/$AG$29)/1000)/$AF$29)/1000</f>
        <v>0</v>
      </c>
      <c r="Y49" s="70">
        <f>((((Balance!Y43*1000000000)/$AG$30)/1000)/$AF$30)/1000</f>
        <v>0</v>
      </c>
      <c r="Z49" s="71">
        <f>((((Balance!Z43*1000000000)/$AG$31)/1000)/$AF$31)/1000</f>
        <v>0</v>
      </c>
      <c r="AA49" s="118">
        <f>((((Balance!AA43*1000000000)/$AG$32)/1000)/$AF$32)/1000</f>
        <v>0</v>
      </c>
      <c r="AB49" s="70">
        <f>((((Balance!AB43*1000000000)/$AG$33)/1000)/$AF$33)/1000</f>
        <v>0</v>
      </c>
      <c r="AC49" s="85">
        <f t="shared" si="0"/>
        <v>446.13801400000006</v>
      </c>
    </row>
    <row r="50" spans="1:29">
      <c r="A50" s="319"/>
      <c r="B50" s="103" t="s">
        <v>64</v>
      </c>
      <c r="C50" s="108">
        <f>((((Balance!C44*1000000000)/$AG$9)/1000)/$AF$9)/1000</f>
        <v>0</v>
      </c>
      <c r="D50" s="70">
        <f>((((Balance!D44*1000000000)/$AG$21)/1000)/$AF$21)/1000</f>
        <v>0</v>
      </c>
      <c r="E50" s="70">
        <f>((((Balance!E44*1000000000)/$AG$23)/1000)/$AF$23)/1000</f>
        <v>0</v>
      </c>
      <c r="F50" s="70">
        <f>((((Balance!F44*1000000000)/$AG$22)/1000)/$AF$22)/1000</f>
        <v>0</v>
      </c>
      <c r="G50" s="70">
        <f>((((Balance!G44*1000000000)/$AG$27)/1000)/$AF$27)/1000</f>
        <v>0</v>
      </c>
      <c r="H50" s="70">
        <f>((((Balance!H44*1000000000)/$AG$27)/1000)/$AF$27)/1000</f>
        <v>0</v>
      </c>
      <c r="I50" s="70">
        <f>((((Balance!I44*1000000000)/$AG$27)/1000)/$AF$27)/1000</f>
        <v>0</v>
      </c>
      <c r="J50" s="109">
        <f>((((Balance!J44*1000000000)/$AG$25)/1000)/$AF$25)/1000</f>
        <v>0</v>
      </c>
      <c r="K50" s="70">
        <f>((((Balance!K44*1000000000)/$AG$20)/1000)/$AF$20)/1000</f>
        <v>156.34039752380951</v>
      </c>
      <c r="L50" s="70">
        <f>((((Balance!L44*1000000000)/$AG$11)/1000)/$AH$11)/1000</f>
        <v>712.72247600000003</v>
      </c>
      <c r="M50" s="70">
        <f>((((Balance!M44*1000000000)/$AG$16)/1000)/$AF$16)/1000</f>
        <v>0</v>
      </c>
      <c r="N50" s="70">
        <f>((((Balance!N44*1000000000)/$AG$19)/1000)/$AF$19)/1000</f>
        <v>0</v>
      </c>
      <c r="O50" s="70">
        <f>((((Balance!O44*1000000000)/$AG$15)/1000)/$AF$15)/1000</f>
        <v>3.9000000000000003E-3</v>
      </c>
      <c r="P50" s="70">
        <f>((((Balance!P44*1000000000)/$AG$17)/1000)/$AF$17)/1000</f>
        <v>0</v>
      </c>
      <c r="Q50" s="70">
        <f>((((Balance!Q44*1000000000)/$AG$18)/1000)/$AF$18)/1000</f>
        <v>0.17399999999999996</v>
      </c>
      <c r="R50" s="70">
        <f>((((Balance!R44*1000000000)/$AG$14)/1000)/$AF$14)/1000</f>
        <v>0</v>
      </c>
      <c r="S50" s="70">
        <f>((((Balance!S44*1000000000)/$AG$26)/1000)/$AF$26)/1000</f>
        <v>0</v>
      </c>
      <c r="T50" s="70">
        <f>((((Balance!T44*1000000000)/$AG$24)/1000)/$AF$24)/1000</f>
        <v>0</v>
      </c>
      <c r="U50" s="70">
        <f>((((Balance!U44*1000000000)/$AG$28)/1000)/$AF$28)/1000</f>
        <v>0</v>
      </c>
      <c r="V50" s="118">
        <f>((((Balance!V44*1000000000)/$AG$27)/1000)/$AF$27)/1000</f>
        <v>4.9190219999999991</v>
      </c>
      <c r="W50" s="70">
        <f>((((Balance!W44*1000000000)/$AG$24)/1000)/$AF$24)/1000</f>
        <v>0</v>
      </c>
      <c r="X50" s="70">
        <f>((((Balance!X44*1000000000)/$AG$29)/1000)/$AF$29)/1000</f>
        <v>0</v>
      </c>
      <c r="Y50" s="70">
        <f>((((Balance!Y44*1000000000)/$AG$30)/1000)/$AF$30)/1000</f>
        <v>0</v>
      </c>
      <c r="Z50" s="71">
        <f>((((Balance!Z44*1000000000)/$AG$31)/1000)/$AF$31)/1000</f>
        <v>0</v>
      </c>
      <c r="AA50" s="118">
        <f>((((Balance!AA44*1000000000)/$AG$32)/1000)/$AF$32)/1000</f>
        <v>0</v>
      </c>
      <c r="AB50" s="70">
        <f>((((Balance!AB44*1000000000)/$AG$33)/1000)/$AF$33)/1000</f>
        <v>0</v>
      </c>
      <c r="AC50" s="85">
        <f t="shared" si="0"/>
        <v>874.15979552380963</v>
      </c>
    </row>
    <row r="51" spans="1:29">
      <c r="A51" s="319"/>
      <c r="B51" s="141" t="s">
        <v>65</v>
      </c>
      <c r="C51" s="124">
        <f>((((Balance!C45*1000000000)/$AG$9)/1000)/$AF$9)/1000</f>
        <v>0</v>
      </c>
      <c r="D51" s="83">
        <f>((((Balance!D45*1000000000)/$AG$21)/1000)/$AF$21)/1000</f>
        <v>0</v>
      </c>
      <c r="E51" s="83">
        <f>((((Balance!E45*1000000000)/$AG$23)/1000)/$AF$23)/1000</f>
        <v>0</v>
      </c>
      <c r="F51" s="83">
        <f>((((Balance!F45*1000000000)/$AG$22)/1000)/$AF$22)/1000</f>
        <v>0</v>
      </c>
      <c r="G51" s="83">
        <f>((((Balance!G45*1000000000)/$AG$27)/1000)/$AF$27)/1000</f>
        <v>0</v>
      </c>
      <c r="H51" s="83">
        <f>((((Balance!H45*1000000000)/$AG$27)/1000)/$AF$27)/1000</f>
        <v>0</v>
      </c>
      <c r="I51" s="83">
        <f>((((Balance!I45*1000000000)/$AG$27)/1000)/$AF$27)/1000</f>
        <v>0</v>
      </c>
      <c r="J51" s="125">
        <f>((((Balance!J45*1000000000)/$AG$25)/1000)/$AF$25)/1000</f>
        <v>0</v>
      </c>
      <c r="K51" s="83">
        <f>((((Balance!K45*1000000000)/$AG$20)/1000)/$AF$20)/1000</f>
        <v>0.68999999999999972</v>
      </c>
      <c r="L51" s="83">
        <f>((((Balance!L45*1000000000)/$AG$11)/1000)/$AH$11)/1000</f>
        <v>0</v>
      </c>
      <c r="M51" s="83">
        <f>((((Balance!M45*1000000000)/$AG$16)/1000)/$AF$16)/1000</f>
        <v>0</v>
      </c>
      <c r="N51" s="83">
        <f>((((Balance!N45*1000000000)/$AG$19)/1000)/$AF$19)/1000</f>
        <v>0</v>
      </c>
      <c r="O51" s="83">
        <f>((((Balance!O45*1000000000)/$AG$15)/1000)/$AF$15)/1000</f>
        <v>0</v>
      </c>
      <c r="P51" s="83">
        <f>((((Balance!P45*1000000000)/$AG$17)/1000)/$AF$17)/1000</f>
        <v>10.517000000000001</v>
      </c>
      <c r="Q51" s="83">
        <f>((((Balance!Q45*1000000000)/$AG$18)/1000)/$AF$18)/1000</f>
        <v>889.74066213035235</v>
      </c>
      <c r="R51" s="83">
        <f>((((Balance!R45*1000000000)/$AG$14)/1000)/$AF$14)/1000</f>
        <v>0</v>
      </c>
      <c r="S51" s="83">
        <f>((((Balance!S45*1000000000)/$AG$26)/1000)/$AF$26)/1000</f>
        <v>0</v>
      </c>
      <c r="T51" s="83">
        <f>((((Balance!T45*1000000000)/$AG$24)/1000)/$AF$24)/1000</f>
        <v>0</v>
      </c>
      <c r="U51" s="83">
        <f>((((Balance!U45*1000000000)/$AG$28)/1000)/$AF$28)/1000</f>
        <v>0</v>
      </c>
      <c r="V51" s="126">
        <f>((((Balance!V45*1000000000)/$AG$27)/1000)/$AF$27)/1000</f>
        <v>0</v>
      </c>
      <c r="W51" s="83">
        <f>((((Balance!W45*1000000000)/$AG$24)/1000)/$AF$24)/1000</f>
        <v>0</v>
      </c>
      <c r="X51" s="83">
        <f>((((Balance!X45*1000000000)/$AG$29)/1000)/$AF$29)/1000</f>
        <v>0</v>
      </c>
      <c r="Y51" s="83">
        <f>((((Balance!Y45*1000000000)/$AG$30)/1000)/$AF$30)/1000</f>
        <v>0</v>
      </c>
      <c r="Z51" s="164">
        <f>((((Balance!Z45*1000000000)/$AG$31)/1000)/$AF$31)/1000</f>
        <v>0</v>
      </c>
      <c r="AA51" s="126">
        <f>((((Balance!AA45*1000000000)/$AG$32)/1000)/$AF$32)/1000</f>
        <v>0</v>
      </c>
      <c r="AB51" s="125">
        <f>((((Balance!AB45*1000000000)/$AG$33)/1000)/$AF$33)/1000</f>
        <v>0</v>
      </c>
      <c r="AC51" s="86">
        <f t="shared" si="0"/>
        <v>900.94766213035234</v>
      </c>
    </row>
    <row r="52" spans="1:29" ht="45">
      <c r="A52" s="319"/>
      <c r="B52" s="104" t="s">
        <v>66</v>
      </c>
      <c r="C52" s="106">
        <f>((((Balance!C46*1000000000)/$AG$9)/1000)/$AF$9)/1000</f>
        <v>0</v>
      </c>
      <c r="D52" s="69">
        <f>((((Balance!D46*1000000000)/$AG$21)/1000)/$AF$21)/1000</f>
        <v>608.83490557188736</v>
      </c>
      <c r="E52" s="69">
        <f>((((Balance!E46*1000000000)/$AG$23)/1000)/$AF$23)/1000</f>
        <v>0</v>
      </c>
      <c r="F52" s="69">
        <f>((((Balance!F46*1000000000)/$AG$22)/1000)/$AF$22)/1000</f>
        <v>4716.0132272026585</v>
      </c>
      <c r="G52" s="69">
        <f>((((Balance!G46*1000000000)/$AG$27)/1000)/$AF$27)/1000</f>
        <v>0</v>
      </c>
      <c r="H52" s="69">
        <f>((((Balance!H46*1000000000)/$AG$27)/1000)/$AF$27)/1000</f>
        <v>0</v>
      </c>
      <c r="I52" s="69">
        <f>((((Balance!I46*1000000000)/$AG$27)/1000)/$AF$27)/1000</f>
        <v>0</v>
      </c>
      <c r="J52" s="107">
        <f>((((Balance!J46*1000000000)/$AG$25)/1000)/$AF$25)/1000</f>
        <v>0</v>
      </c>
      <c r="K52" s="69">
        <f>((((Balance!K46*1000000000)/$AG$20)/1000)/$AF$20)/1000</f>
        <v>330.01216000000011</v>
      </c>
      <c r="L52" s="69">
        <f>((((Balance!L46*1000000000)/$AG$11)/1000)/$AH$11)/1000</f>
        <v>49.067012931548184</v>
      </c>
      <c r="M52" s="69">
        <f>((((Balance!M46*1000000000)/$AG$16)/1000)/$AF$16)/1000</f>
        <v>0</v>
      </c>
      <c r="N52" s="69">
        <f>((((Balance!N46*1000000000)/$AG$19)/1000)/$AF$19)/1000</f>
        <v>120.05524900000002</v>
      </c>
      <c r="O52" s="69">
        <f>((((Balance!O46*1000000000)/$AG$15)/1000)/$AF$15)/1000</f>
        <v>1627.2539781818182</v>
      </c>
      <c r="P52" s="69">
        <f>((((Balance!P46*1000000000)/$AG$17)/1000)/$AF$17)/1000</f>
        <v>0</v>
      </c>
      <c r="Q52" s="69">
        <f>((((Balance!Q46*1000000000)/$AG$18)/1000)/$AF$18)/1000</f>
        <v>7.2241118696474231</v>
      </c>
      <c r="R52" s="69">
        <f>((((Balance!R46*1000000000)/$AG$14)/1000)/$AF$14)/1000</f>
        <v>0</v>
      </c>
      <c r="S52" s="69">
        <f>((((Balance!S46*1000000000)/$AG$26)/1000)/$AF$26)/1000</f>
        <v>0</v>
      </c>
      <c r="T52" s="69">
        <f>((((Balance!T46*1000000000)/$AG$24)/1000)/$AF$24)/1000</f>
        <v>0</v>
      </c>
      <c r="U52" s="69">
        <f>((((Balance!U46*1000000000)/$AG$28)/1000)/$AF$28)/1000</f>
        <v>0</v>
      </c>
      <c r="V52" s="117">
        <f>((((Balance!V46*1000000000)/$AG$27)/1000)/$AF$27)/1000</f>
        <v>18375.056429761022</v>
      </c>
      <c r="W52" s="69">
        <f>((((Balance!W46*1000000000)/$AG$24)/1000)/$AF$24)/1000</f>
        <v>0</v>
      </c>
      <c r="X52" s="69">
        <f>((((Balance!X46*1000000000)/$AG$29)/1000)/$AF$29)/1000</f>
        <v>0</v>
      </c>
      <c r="Y52" s="69">
        <f>((((Balance!Y46*1000000000)/$AG$30)/1000)/$AF$30)/1000</f>
        <v>0</v>
      </c>
      <c r="Z52" s="69">
        <f>((((Balance!Z46*1000000000)/$AG$31)/1000)/$AF$31)/1000</f>
        <v>0</v>
      </c>
      <c r="AA52" s="117">
        <f>((((Balance!AA46*1000000000)/$AG$32)/1000)/$AF$32)/1000</f>
        <v>32.831987663043471</v>
      </c>
      <c r="AB52" s="69">
        <f>((((Balance!AB46*1000000000)/$AG$33)/1000)/$AF$33)/1000</f>
        <v>0</v>
      </c>
      <c r="AC52" s="171">
        <f t="shared" si="0"/>
        <v>25866.349062181627</v>
      </c>
    </row>
    <row r="53" spans="1:29">
      <c r="A53" s="319"/>
      <c r="B53" s="103" t="s">
        <v>67</v>
      </c>
      <c r="C53" s="108">
        <f>((((Balance!C47*1000000000)/$AG$9)/1000)/$AF$9)/1000</f>
        <v>0</v>
      </c>
      <c r="D53" s="70">
        <f>((((Balance!D47*1000000000)/$AG$21)/1000)/$AF$21)/1000</f>
        <v>119.65565264265068</v>
      </c>
      <c r="E53" s="70">
        <f>((((Balance!E47*1000000000)/$AG$23)/1000)/$AF$23)/1000</f>
        <v>0</v>
      </c>
      <c r="F53" s="70">
        <f>((((Balance!F47*1000000000)/$AG$22)/1000)/$AF$22)/1000</f>
        <v>0</v>
      </c>
      <c r="G53" s="70">
        <f>((((Balance!G47*1000000000)/$AG$27)/1000)/$AF$27)/1000</f>
        <v>0</v>
      </c>
      <c r="H53" s="70">
        <f>((((Balance!H47*1000000000)/$AG$27)/1000)/$AF$27)/1000</f>
        <v>0</v>
      </c>
      <c r="I53" s="70">
        <f>((((Balance!I47*1000000000)/$AG$27)/1000)/$AF$27)/1000</f>
        <v>0</v>
      </c>
      <c r="J53" s="109">
        <f>((((Balance!J47*1000000000)/$AG$25)/1000)/$AF$25)/1000</f>
        <v>0</v>
      </c>
      <c r="K53" s="70">
        <f>((((Balance!K47*1000000000)/$AG$20)/1000)/$AF$20)/1000</f>
        <v>318.08865399999996</v>
      </c>
      <c r="L53" s="70">
        <f>((((Balance!L47*1000000000)/$AG$11)/1000)/$AH$11)/1000</f>
        <v>46.760912147773752</v>
      </c>
      <c r="M53" s="70">
        <f>((((Balance!M47*1000000000)/$AG$16)/1000)/$AF$16)/1000</f>
        <v>0</v>
      </c>
      <c r="N53" s="70">
        <f>((((Balance!N47*1000000000)/$AG$19)/1000)/$AF$19)/1000</f>
        <v>1.2894000000000001</v>
      </c>
      <c r="O53" s="70">
        <f>((((Balance!O47*1000000000)/$AG$15)/1000)/$AF$15)/1000</f>
        <v>193.64484909090908</v>
      </c>
      <c r="P53" s="70">
        <f>((((Balance!P47*1000000000)/$AG$17)/1000)/$AF$17)/1000</f>
        <v>0</v>
      </c>
      <c r="Q53" s="70">
        <f>((((Balance!Q47*1000000000)/$AG$18)/1000)/$AF$18)/1000</f>
        <v>6.7705971304637966</v>
      </c>
      <c r="R53" s="70">
        <f>((((Balance!R47*1000000000)/$AG$14)/1000)/$AF$14)/1000</f>
        <v>0</v>
      </c>
      <c r="S53" s="70">
        <f>((((Balance!S47*1000000000)/$AG$26)/1000)/$AF$26)/1000</f>
        <v>0</v>
      </c>
      <c r="T53" s="70">
        <f>((((Balance!T47*1000000000)/$AG$24)/1000)/$AF$24)/1000</f>
        <v>0</v>
      </c>
      <c r="U53" s="70">
        <f>((((Balance!U47*1000000000)/$AG$28)/1000)/$AF$28)/1000</f>
        <v>0</v>
      </c>
      <c r="V53" s="118">
        <f>((((Balance!V47*1000000000)/$AG$27)/1000)/$AF$27)/1000</f>
        <v>7159.2577630107708</v>
      </c>
      <c r="W53" s="70">
        <f>((((Balance!W47*1000000000)/$AG$24)/1000)/$AF$24)/1000</f>
        <v>0</v>
      </c>
      <c r="X53" s="70">
        <f>((((Balance!X47*1000000000)/$AG$29)/1000)/$AF$29)/1000</f>
        <v>0</v>
      </c>
      <c r="Y53" s="70">
        <f>((((Balance!Y47*1000000000)/$AG$30)/1000)/$AF$30)/1000</f>
        <v>0</v>
      </c>
      <c r="Z53" s="71">
        <f>((((Balance!Z47*1000000000)/$AG$31)/1000)/$AF$31)/1000</f>
        <v>0</v>
      </c>
      <c r="AA53" s="118">
        <f>((((Balance!AA47*1000000000)/$AG$32)/1000)/$AF$32)/1000</f>
        <v>16.458489069565218</v>
      </c>
      <c r="AB53" s="70">
        <f>((((Balance!AB47*1000000000)/$AG$33)/1000)/$AF$33)/1000</f>
        <v>0</v>
      </c>
      <c r="AC53" s="85">
        <f t="shared" si="0"/>
        <v>7861.9263170921331</v>
      </c>
    </row>
    <row r="54" spans="1:29">
      <c r="A54" s="319"/>
      <c r="B54" s="103" t="s">
        <v>68</v>
      </c>
      <c r="C54" s="108">
        <f>((((Balance!C48*1000000000)/$AG$9)/1000)/$AF$9)/1000</f>
        <v>0</v>
      </c>
      <c r="D54" s="70">
        <f>((((Balance!D48*1000000000)/$AG$21)/1000)/$AF$21)/1000</f>
        <v>23.398975058987261</v>
      </c>
      <c r="E54" s="70">
        <f>((((Balance!E48*1000000000)/$AG$23)/1000)/$AF$23)/1000</f>
        <v>0</v>
      </c>
      <c r="F54" s="70">
        <f>((((Balance!F48*1000000000)/$AG$22)/1000)/$AF$22)/1000</f>
        <v>0</v>
      </c>
      <c r="G54" s="70">
        <f>((((Balance!G48*1000000000)/$AG$27)/1000)/$AF$27)/1000</f>
        <v>0</v>
      </c>
      <c r="H54" s="70">
        <f>((((Balance!H48*1000000000)/$AG$27)/1000)/$AF$27)/1000</f>
        <v>0</v>
      </c>
      <c r="I54" s="70">
        <f>((((Balance!I48*1000000000)/$AG$27)/1000)/$AF$27)/1000</f>
        <v>0</v>
      </c>
      <c r="J54" s="109">
        <f>((((Balance!J48*1000000000)/$AG$25)/1000)/$AF$25)/1000</f>
        <v>0</v>
      </c>
      <c r="K54" s="70">
        <f>((((Balance!K48*1000000000)/$AG$20)/1000)/$AF$20)/1000</f>
        <v>8.3896860000000011</v>
      </c>
      <c r="L54" s="70">
        <f>((((Balance!L48*1000000000)/$AG$11)/1000)/$AH$11)/1000</f>
        <v>2.1530503918872106</v>
      </c>
      <c r="M54" s="70">
        <f>((((Balance!M48*1000000000)/$AG$16)/1000)/$AF$16)/1000</f>
        <v>0</v>
      </c>
      <c r="N54" s="70">
        <f>((((Balance!N48*1000000000)/$AG$19)/1000)/$AF$19)/1000</f>
        <v>0</v>
      </c>
      <c r="O54" s="70">
        <f>((((Balance!O48*1000000000)/$AG$15)/1000)/$AF$15)/1000</f>
        <v>18.18181818181818</v>
      </c>
      <c r="P54" s="70">
        <f>((((Balance!P48*1000000000)/$AG$17)/1000)/$AF$17)/1000</f>
        <v>0</v>
      </c>
      <c r="Q54" s="70">
        <f>((((Balance!Q48*1000000000)/$AG$18)/1000)/$AF$18)/1000</f>
        <v>0.45351473918362795</v>
      </c>
      <c r="R54" s="70">
        <f>((((Balance!R48*1000000000)/$AG$14)/1000)/$AF$14)/1000</f>
        <v>0</v>
      </c>
      <c r="S54" s="70">
        <f>((((Balance!S48*1000000000)/$AG$26)/1000)/$AF$26)/1000</f>
        <v>0</v>
      </c>
      <c r="T54" s="70">
        <f>((((Balance!T48*1000000000)/$AG$24)/1000)/$AF$24)/1000</f>
        <v>0</v>
      </c>
      <c r="U54" s="70">
        <f>((((Balance!U48*1000000000)/$AG$28)/1000)/$AF$28)/1000</f>
        <v>0</v>
      </c>
      <c r="V54" s="118">
        <f>((((Balance!V48*1000000000)/$AG$27)/1000)/$AF$27)/1000</f>
        <v>1857.4344427849264</v>
      </c>
      <c r="W54" s="70">
        <f>((((Balance!W48*1000000000)/$AG$24)/1000)/$AF$24)/1000</f>
        <v>0</v>
      </c>
      <c r="X54" s="70">
        <f>((((Balance!X48*1000000000)/$AG$29)/1000)/$AF$29)/1000</f>
        <v>0</v>
      </c>
      <c r="Y54" s="70">
        <f>((((Balance!Y48*1000000000)/$AG$30)/1000)/$AF$30)/1000</f>
        <v>0</v>
      </c>
      <c r="Z54" s="71">
        <f>((((Balance!Z48*1000000000)/$AG$31)/1000)/$AF$31)/1000</f>
        <v>0</v>
      </c>
      <c r="AA54" s="118">
        <f>((((Balance!AA48*1000000000)/$AG$32)/1000)/$AF$32)/1000</f>
        <v>1.1115642391304348</v>
      </c>
      <c r="AB54" s="109">
        <f>((((Balance!AB48*1000000000)/$AG$33)/1000)/$AF$33)/1000</f>
        <v>0</v>
      </c>
      <c r="AC54" s="85">
        <f t="shared" si="0"/>
        <v>1911.1230513959333</v>
      </c>
    </row>
    <row r="55" spans="1:29">
      <c r="A55" s="319"/>
      <c r="B55" s="141" t="s">
        <v>69</v>
      </c>
      <c r="C55" s="124">
        <f>((((Balance!C49*1000000000)/$AG$9)/1000)/$AF$9)/1000</f>
        <v>0</v>
      </c>
      <c r="D55" s="83">
        <f>((((Balance!D49*1000000000)/$AG$21)/1000)/$AF$21)/1000</f>
        <v>465.78027787024951</v>
      </c>
      <c r="E55" s="83">
        <f>((((Balance!E49*1000000000)/$AG$23)/1000)/$AF$23)/1000</f>
        <v>0</v>
      </c>
      <c r="F55" s="83">
        <f>((((Balance!F49*1000000000)/$AG$22)/1000)/$AF$22)/1000</f>
        <v>4716.0132272026585</v>
      </c>
      <c r="G55" s="83">
        <f>((((Balance!G49*1000000000)/$AG$27)/1000)/$AF$27)/1000</f>
        <v>0</v>
      </c>
      <c r="H55" s="83">
        <f>((((Balance!H49*1000000000)/$AG$27)/1000)/$AF$27)/1000</f>
        <v>0</v>
      </c>
      <c r="I55" s="83">
        <f>((((Balance!I49*1000000000)/$AG$27)/1000)/$AF$27)/1000</f>
        <v>0</v>
      </c>
      <c r="J55" s="125">
        <f>((((Balance!J49*1000000000)/$AG$25)/1000)/$AF$25)/1000</f>
        <v>0</v>
      </c>
      <c r="K55" s="83">
        <f>((((Balance!K49*1000000000)/$AG$20)/1000)/$AF$20)/1000</f>
        <v>3.5338199999999995</v>
      </c>
      <c r="L55" s="83">
        <f>((((Balance!L49*1000000000)/$AG$11)/1000)/$AH$11)/1000</f>
        <v>0.15305039188721073</v>
      </c>
      <c r="M55" s="83">
        <f>((((Balance!M49*1000000000)/$AG$16)/1000)/$AF$16)/1000</f>
        <v>0</v>
      </c>
      <c r="N55" s="83">
        <f>((((Balance!N49*1000000000)/$AG$19)/1000)/$AF$19)/1000</f>
        <v>118.76584900000002</v>
      </c>
      <c r="O55" s="83">
        <f>((((Balance!O49*1000000000)/$AG$15)/1000)/$AF$15)/1000</f>
        <v>1415.4273109090909</v>
      </c>
      <c r="P55" s="83">
        <f>((((Balance!P49*1000000000)/$AG$17)/1000)/$AF$17)/1000</f>
        <v>0</v>
      </c>
      <c r="Q55" s="83">
        <f>((((Balance!Q49*1000000000)/$AG$18)/1000)/$AF$18)/1000</f>
        <v>0</v>
      </c>
      <c r="R55" s="83">
        <f>((((Balance!R49*1000000000)/$AG$14)/1000)/$AF$14)/1000</f>
        <v>0</v>
      </c>
      <c r="S55" s="83">
        <f>((((Balance!S49*1000000000)/$AG$26)/1000)/$AF$26)/1000</f>
        <v>0</v>
      </c>
      <c r="T55" s="83">
        <f>((((Balance!T49*1000000000)/$AG$24)/1000)/$AF$24)/1000</f>
        <v>0</v>
      </c>
      <c r="U55" s="83">
        <f>((((Balance!U49*1000000000)/$AG$28)/1000)/$AF$28)/1000</f>
        <v>0</v>
      </c>
      <c r="V55" s="126">
        <f>((((Balance!V49*1000000000)/$AG$27)/1000)/$AF$27)/1000</f>
        <v>9358.3642239653218</v>
      </c>
      <c r="W55" s="83">
        <f>((((Balance!W49*1000000000)/$AG$24)/1000)/$AF$24)/1000</f>
        <v>0</v>
      </c>
      <c r="X55" s="83">
        <f>((((Balance!X49*1000000000)/$AG$29)/1000)/$AF$29)/1000</f>
        <v>0</v>
      </c>
      <c r="Y55" s="83">
        <f>((((Balance!Y49*1000000000)/$AG$30)/1000)/$AF$30)/1000</f>
        <v>0</v>
      </c>
      <c r="Z55" s="164">
        <f>((((Balance!Z49*1000000000)/$AG$31)/1000)/$AF$31)/1000</f>
        <v>0</v>
      </c>
      <c r="AA55" s="126">
        <f>((((Balance!AA49*1000000000)/$AG$32)/1000)/$AF$32)/1000</f>
        <v>15.261934354347828</v>
      </c>
      <c r="AB55" s="125">
        <f>((((Balance!AB49*1000000000)/$AG$33)/1000)/$AF$33)/1000</f>
        <v>0</v>
      </c>
      <c r="AC55" s="86">
        <f t="shared" si="0"/>
        <v>16093.299693693556</v>
      </c>
    </row>
    <row r="56" spans="1:29">
      <c r="A56" s="320"/>
      <c r="B56" s="137" t="s">
        <v>70</v>
      </c>
      <c r="C56" s="165">
        <f>((((Balance!C50*1000000000)/$AG$9)/1000)/$AF$9)/1000</f>
        <v>0</v>
      </c>
      <c r="D56" s="166">
        <f>((((Balance!D50*1000000000)/$AG$21)/1000)/$AF$21)/1000</f>
        <v>0</v>
      </c>
      <c r="E56" s="166">
        <f>((((Balance!E50*1000000000)/$AG$23)/1000)/$AF$23)/1000</f>
        <v>0</v>
      </c>
      <c r="F56" s="166">
        <f>((((Balance!F50*1000000000)/$AG$22)/1000)/$AF$22)/1000</f>
        <v>0</v>
      </c>
      <c r="G56" s="166">
        <f>((((Balance!G50*1000000000)/$AG$27)/1000)/$AF$27)/1000</f>
        <v>0</v>
      </c>
      <c r="H56" s="166">
        <f>((((Balance!H50*1000000000)/$AG$27)/1000)/$AF$27)/1000</f>
        <v>0</v>
      </c>
      <c r="I56" s="166">
        <f>((((Balance!I50*1000000000)/$AG$27)/1000)/$AF$27)/1000</f>
        <v>0</v>
      </c>
      <c r="J56" s="167">
        <f>((((Balance!J50*1000000000)/$AG$25)/1000)/$AF$25)/1000</f>
        <v>0</v>
      </c>
      <c r="K56" s="166">
        <f>((((Balance!K50*1000000000)/$AG$20)/1000)/$AF$20)/1000</f>
        <v>0</v>
      </c>
      <c r="L56" s="166">
        <f>((((Balance!L50*1000000000)/$AG$11)/1000)/$AH$11)/1000</f>
        <v>0</v>
      </c>
      <c r="M56" s="166">
        <f>((((Balance!M50*1000000000)/$AG$16)/1000)/$AF$16)/1000</f>
        <v>0</v>
      </c>
      <c r="N56" s="166">
        <f>((((Balance!N50*1000000000)/$AG$19)/1000)/$AF$19)/1000</f>
        <v>0</v>
      </c>
      <c r="O56" s="166">
        <f>((((Balance!O50*1000000000)/$AG$15)/1000)/$AF$15)/1000</f>
        <v>0</v>
      </c>
      <c r="P56" s="166">
        <f>((((Balance!P50*1000000000)/$AG$17)/1000)/$AF$17)/1000</f>
        <v>0</v>
      </c>
      <c r="Q56" s="166">
        <f>((((Balance!Q50*1000000000)/$AG$18)/1000)/$AF$18)/1000</f>
        <v>0</v>
      </c>
      <c r="R56" s="166">
        <f>((((Balance!R50*1000000000)/$AG$14)/1000)/$AF$14)/1000</f>
        <v>0</v>
      </c>
      <c r="S56" s="166">
        <f>((((Balance!S50*1000000000)/$AG$26)/1000)/$AF$26)/1000</f>
        <v>0</v>
      </c>
      <c r="T56" s="166">
        <f>((((Balance!T50*1000000000)/$AG$24)/1000)/$AF$24)/1000</f>
        <v>0</v>
      </c>
      <c r="U56" s="166">
        <f>((((Balance!U50*1000000000)/$AG$28)/1000)/$AF$28)/1000</f>
        <v>182.84067341352136</v>
      </c>
      <c r="V56" s="168">
        <f>((((Balance!V50*1000000000)/$AG$27)/1000)/$AF$27)/1000</f>
        <v>0</v>
      </c>
      <c r="W56" s="166">
        <f>((((Balance!W50*1000000000)/$AG$24)/1000)/$AF$24)/1000</f>
        <v>0</v>
      </c>
      <c r="X56" s="166">
        <f>((((Balance!X50*1000000000)/$AG$29)/1000)/$AF$29)/1000</f>
        <v>0</v>
      </c>
      <c r="Y56" s="166">
        <f>((((Balance!Y50*1000000000)/$AG$30)/1000)/$AF$30)/1000</f>
        <v>0</v>
      </c>
      <c r="Z56" s="169">
        <f>((((Balance!Z50*1000000000)/$AG$31)/1000)/$AF$31)/1000</f>
        <v>0</v>
      </c>
      <c r="AA56" s="168">
        <f>((((Balance!AA50*1000000000)/$AG$32)/1000)/$AF$32)/1000</f>
        <v>0</v>
      </c>
      <c r="AB56" s="166">
        <f>((((Balance!AB50*1000000000)/$AG$33)/1000)/$AF$33)/1000</f>
        <v>0</v>
      </c>
      <c r="AC56" s="170">
        <f t="shared" si="0"/>
        <v>182.84067341352136</v>
      </c>
    </row>
  </sheetData>
  <mergeCells count="15">
    <mergeCell ref="A27:A56"/>
    <mergeCell ref="E5:I5"/>
    <mergeCell ref="B7:B8"/>
    <mergeCell ref="C7:J7"/>
    <mergeCell ref="AE7:AE8"/>
    <mergeCell ref="K7:U7"/>
    <mergeCell ref="V7:V8"/>
    <mergeCell ref="W7:Z7"/>
    <mergeCell ref="A9:A14"/>
    <mergeCell ref="A17:A24"/>
    <mergeCell ref="AF7:AF8"/>
    <mergeCell ref="AG7:AG8"/>
    <mergeCell ref="AA7:AA8"/>
    <mergeCell ref="AB7:AB8"/>
    <mergeCell ref="AC7:AC8"/>
  </mergeCells>
  <hyperlinks>
    <hyperlink ref="B5" location="Índice!A1" display="VOLVER A INDIC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16</vt:i4>
      </vt:variant>
    </vt:vector>
  </HeadingPairs>
  <TitlesOfParts>
    <vt:vector size="16" baseType="lpstr">
      <vt:lpstr>Portada</vt:lpstr>
      <vt:lpstr>Introducción</vt:lpstr>
      <vt:lpstr>Índice</vt:lpstr>
      <vt:lpstr>Matriz Primaria</vt:lpstr>
      <vt:lpstr>Matriz Secundaria</vt:lpstr>
      <vt:lpstr>Producción Bruta</vt:lpstr>
      <vt:lpstr>Matriz de Consumos</vt:lpstr>
      <vt:lpstr>Balance</vt:lpstr>
      <vt:lpstr>Balance Energético (u.físicas) </vt:lpstr>
      <vt:lpstr>Matriz de Consumos (u.físicas)</vt:lpstr>
      <vt:lpstr>Producción Bruta (u.físicas)</vt:lpstr>
      <vt:lpstr>Matriz Primaria (u.físicas)</vt:lpstr>
      <vt:lpstr>Matriz Secundaria (u.físicas)</vt:lpstr>
      <vt:lpstr>CUADRO1</vt:lpstr>
      <vt:lpstr>CUADRO2</vt:lpstr>
      <vt:lpstr>Glosario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2019-04-15T17:18:14Z</dcterms:modified>
</cp:coreProperties>
</file>